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comments1.xml" ContentType="application/vnd.openxmlformats-officedocument.spreadsheetml.comments+xml"/>
  <Override PartName="/xl/drawings/drawing2.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2"/>
  <workbookPr codeName="ThisWorkbook"/>
  <mc:AlternateContent xmlns:mc="http://schemas.openxmlformats.org/markup-compatibility/2006">
    <mc:Choice Requires="x15">
      <x15ac:absPath xmlns:x15ac="http://schemas.microsoft.com/office/spreadsheetml/2010/11/ac" url="/Users/AAA/Documents/GitHub/ss/"/>
    </mc:Choice>
  </mc:AlternateContent>
  <xr:revisionPtr revIDLastSave="0" documentId="13_ncr:1_{8068874C-A57C-0C45-AEB8-3A31CA540DBC}" xr6:coauthVersionLast="47" xr6:coauthVersionMax="47" xr10:uidLastSave="{00000000-0000-0000-0000-000000000000}"/>
  <bookViews>
    <workbookView xWindow="0" yWindow="500" windowWidth="16300" windowHeight="20500" activeTab="1" xr2:uid="{00000000-000D-0000-FFFF-FFFF00000000}"/>
  </bookViews>
  <sheets>
    <sheet name="STOCK" sheetId="1" r:id="rId1"/>
    <sheet name="VENTAS" sheetId="3" r:id="rId2"/>
    <sheet name="Sheet3" sheetId="8" r:id="rId3"/>
    <sheet name="Sheet1" sheetId="7" r:id="rId4"/>
    <sheet name="FOTOS" sheetId="4" r:id="rId5"/>
    <sheet name="WHATAFORM" sheetId="5" r:id="rId6"/>
    <sheet name="Sheet2" sheetId="6" r:id="rId7"/>
  </sheets>
  <definedNames>
    <definedName name="_xlnm._FilterDatabase" localSheetId="5" hidden="1">WHATAFORM!$I$1:$I$701</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H1001" i="1" l="1"/>
  <c r="U991"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2" i="1"/>
  <c r="K997" i="1"/>
  <c r="L997" i="1" s="1"/>
  <c r="K998" i="1"/>
  <c r="L998" i="1" s="1"/>
  <c r="K999" i="1"/>
  <c r="L999" i="1" s="1"/>
  <c r="K1000" i="1"/>
  <c r="L1000" i="1" s="1"/>
  <c r="K1001" i="1"/>
  <c r="L1001" i="1" s="1"/>
  <c r="K1002" i="1"/>
  <c r="L1002" i="1" s="1"/>
  <c r="P1002" i="1"/>
  <c r="S997" i="1"/>
  <c r="S998" i="1"/>
  <c r="S999" i="1"/>
  <c r="S1000" i="1"/>
  <c r="S1001" i="1"/>
  <c r="S1002" i="1"/>
  <c r="K988" i="1"/>
  <c r="L988" i="1" s="1"/>
  <c r="K989" i="1"/>
  <c r="L989" i="1" s="1"/>
  <c r="K990" i="1"/>
  <c r="L990" i="1" s="1"/>
  <c r="K991" i="1"/>
  <c r="L991" i="1" s="1"/>
  <c r="K992" i="1"/>
  <c r="L992" i="1" s="1"/>
  <c r="K993" i="1"/>
  <c r="L993" i="1" s="1"/>
  <c r="K994" i="1"/>
  <c r="L994" i="1" s="1"/>
  <c r="K995" i="1"/>
  <c r="L995" i="1" s="1"/>
  <c r="K996" i="1"/>
  <c r="L996" i="1" s="1"/>
  <c r="S988" i="1"/>
  <c r="T988" i="1" s="1"/>
  <c r="U988" i="1" s="1"/>
  <c r="S989" i="1"/>
  <c r="T989" i="1" s="1"/>
  <c r="U989" i="1" s="1"/>
  <c r="S990" i="1"/>
  <c r="T990" i="1" s="1"/>
  <c r="U990" i="1" s="1"/>
  <c r="S991" i="1"/>
  <c r="S992" i="1"/>
  <c r="T992" i="1" s="1"/>
  <c r="U992" i="1" s="1"/>
  <c r="S993" i="1"/>
  <c r="T993" i="1" s="1"/>
  <c r="U993" i="1" s="1"/>
  <c r="S994" i="1"/>
  <c r="T994" i="1" s="1"/>
  <c r="U994" i="1" s="1"/>
  <c r="S995" i="1"/>
  <c r="T995" i="1" s="1"/>
  <c r="U995" i="1" s="1"/>
  <c r="S996" i="1"/>
  <c r="T996" i="1" s="1"/>
  <c r="U996" i="1" s="1"/>
  <c r="K780" i="3"/>
  <c r="L780" i="3" s="1"/>
  <c r="K812" i="1"/>
  <c r="K793" i="1"/>
  <c r="K782" i="1"/>
  <c r="K389" i="1"/>
  <c r="K387" i="1"/>
  <c r="K982" i="1"/>
  <c r="L982" i="1" s="1"/>
  <c r="K983" i="1"/>
  <c r="L983" i="1" s="1"/>
  <c r="K984" i="1"/>
  <c r="L984" i="1" s="1"/>
  <c r="K985" i="1"/>
  <c r="L985" i="1" s="1"/>
  <c r="K986" i="1"/>
  <c r="L986" i="1" s="1"/>
  <c r="K987" i="1"/>
  <c r="L987" i="1" s="1"/>
  <c r="S982" i="1"/>
  <c r="T982" i="1" s="1"/>
  <c r="S983" i="1"/>
  <c r="T983" i="1" s="1"/>
  <c r="S984" i="1"/>
  <c r="T984" i="1" s="1"/>
  <c r="S985" i="1"/>
  <c r="T985" i="1" s="1"/>
  <c r="S986" i="1"/>
  <c r="T986" i="1" s="1"/>
  <c r="U986" i="1" s="1"/>
  <c r="S987" i="1"/>
  <c r="T987" i="1" s="1"/>
  <c r="U987" i="1" s="1"/>
  <c r="T927" i="1"/>
  <c r="T928" i="1"/>
  <c r="T929" i="1"/>
  <c r="T930" i="1"/>
  <c r="T931" i="1"/>
  <c r="T932" i="1"/>
  <c r="T933" i="1"/>
  <c r="T934" i="1"/>
  <c r="T935" i="1"/>
  <c r="T936" i="1"/>
  <c r="T937" i="1"/>
  <c r="T938" i="1"/>
  <c r="T939" i="1"/>
  <c r="T940" i="1"/>
  <c r="T941" i="1"/>
  <c r="T942" i="1"/>
  <c r="T943" i="1"/>
  <c r="T944" i="1"/>
  <c r="T945" i="1"/>
  <c r="T946" i="1"/>
  <c r="T947" i="1"/>
  <c r="T948" i="1"/>
  <c r="T949" i="1"/>
  <c r="T950" i="1"/>
  <c r="T951" i="1"/>
  <c r="T952" i="1"/>
  <c r="T953" i="1"/>
  <c r="T954" i="1"/>
  <c r="T955" i="1"/>
  <c r="T956" i="1"/>
  <c r="T957" i="1"/>
  <c r="T958" i="1"/>
  <c r="T959" i="1"/>
  <c r="T960" i="1"/>
  <c r="T961" i="1"/>
  <c r="T962" i="1"/>
  <c r="T963" i="1"/>
  <c r="T964" i="1"/>
  <c r="T965" i="1"/>
  <c r="T966" i="1"/>
  <c r="T967" i="1"/>
  <c r="T968" i="1"/>
  <c r="T969" i="1"/>
  <c r="T970" i="1"/>
  <c r="T971" i="1"/>
  <c r="T972" i="1"/>
  <c r="T973" i="1"/>
  <c r="T974" i="1"/>
  <c r="T975" i="1"/>
  <c r="T976" i="1"/>
  <c r="T977" i="1"/>
  <c r="T978" i="1"/>
  <c r="T979" i="1"/>
  <c r="T924" i="1"/>
  <c r="T925" i="1"/>
  <c r="T926" i="1"/>
  <c r="K953" i="1"/>
  <c r="L953" i="1" s="1"/>
  <c r="K954" i="1"/>
  <c r="L954" i="1" s="1"/>
  <c r="K969" i="1"/>
  <c r="L969" i="1" s="1"/>
  <c r="K970" i="1"/>
  <c r="L970" i="1" s="1"/>
  <c r="K971" i="1"/>
  <c r="L971" i="1" s="1"/>
  <c r="K773" i="3"/>
  <c r="K968" i="1"/>
  <c r="L968" i="1" s="1"/>
  <c r="K933" i="1"/>
  <c r="L933" i="1" s="1"/>
  <c r="K932" i="1"/>
  <c r="L932" i="1" s="1"/>
  <c r="K934" i="1"/>
  <c r="L934" i="1" s="1"/>
  <c r="K935" i="1"/>
  <c r="L935" i="1" s="1"/>
  <c r="K936" i="1"/>
  <c r="L936" i="1" s="1"/>
  <c r="K937" i="1"/>
  <c r="L937" i="1" s="1"/>
  <c r="K938" i="1"/>
  <c r="L938" i="1" s="1"/>
  <c r="K939" i="1"/>
  <c r="L939" i="1" s="1"/>
  <c r="K940" i="1"/>
  <c r="L940" i="1" s="1"/>
  <c r="K941" i="1"/>
  <c r="L941" i="1" s="1"/>
  <c r="K942" i="1"/>
  <c r="L942" i="1" s="1"/>
  <c r="K943" i="1"/>
  <c r="L943" i="1" s="1"/>
  <c r="K944" i="1"/>
  <c r="L944" i="1" s="1"/>
  <c r="K945" i="1"/>
  <c r="L945" i="1" s="1"/>
  <c r="K946" i="1"/>
  <c r="L946" i="1" s="1"/>
  <c r="K947" i="1"/>
  <c r="L947" i="1" s="1"/>
  <c r="K948" i="1"/>
  <c r="L948" i="1" s="1"/>
  <c r="K949" i="1"/>
  <c r="L949" i="1" s="1"/>
  <c r="K950" i="1"/>
  <c r="L950" i="1" s="1"/>
  <c r="K951" i="1"/>
  <c r="L951" i="1" s="1"/>
  <c r="K952" i="1"/>
  <c r="L952" i="1" s="1"/>
  <c r="K955" i="1"/>
  <c r="L955" i="1" s="1"/>
  <c r="K956" i="1"/>
  <c r="L956" i="1" s="1"/>
  <c r="K957" i="1"/>
  <c r="L957" i="1" s="1"/>
  <c r="K958" i="1"/>
  <c r="L958" i="1" s="1"/>
  <c r="K959" i="1"/>
  <c r="L959" i="1" s="1"/>
  <c r="K960" i="1"/>
  <c r="L960" i="1" s="1"/>
  <c r="K961" i="1"/>
  <c r="L961" i="1" s="1"/>
  <c r="K962" i="1"/>
  <c r="L962" i="1" s="1"/>
  <c r="K963" i="1"/>
  <c r="L963" i="1" s="1"/>
  <c r="K964" i="1"/>
  <c r="L964" i="1" s="1"/>
  <c r="K965" i="1"/>
  <c r="L965" i="1" s="1"/>
  <c r="K966" i="1"/>
  <c r="L966" i="1" s="1"/>
  <c r="K967" i="1"/>
  <c r="L967" i="1" s="1"/>
  <c r="K972" i="1"/>
  <c r="L972" i="1" s="1"/>
  <c r="K973" i="1"/>
  <c r="L973" i="1" s="1"/>
  <c r="K974" i="1"/>
  <c r="L974" i="1" s="1"/>
  <c r="K975" i="1"/>
  <c r="L975" i="1" s="1"/>
  <c r="K976" i="1"/>
  <c r="L976" i="1" s="1"/>
  <c r="K977" i="1"/>
  <c r="L977" i="1" s="1"/>
  <c r="K978" i="1"/>
  <c r="L978" i="1" s="1"/>
  <c r="K979" i="1"/>
  <c r="L979" i="1" s="1"/>
  <c r="K980" i="1"/>
  <c r="L980" i="1" s="1"/>
  <c r="K981" i="1"/>
  <c r="L981" i="1" s="1"/>
  <c r="T980" i="1"/>
  <c r="T981" i="1"/>
  <c r="K928" i="1"/>
  <c r="L928" i="1" s="1"/>
  <c r="K929" i="1"/>
  <c r="L929" i="1" s="1"/>
  <c r="K930" i="1"/>
  <c r="L930" i="1" s="1"/>
  <c r="K931" i="1"/>
  <c r="L931" i="1" s="1"/>
  <c r="F779" i="3"/>
  <c r="F780" i="3"/>
  <c r="I779" i="3"/>
  <c r="I780" i="3"/>
  <c r="J779" i="3"/>
  <c r="J780" i="3"/>
  <c r="F776" i="3"/>
  <c r="F777" i="3"/>
  <c r="F778" i="3"/>
  <c r="I776" i="3"/>
  <c r="I777" i="3"/>
  <c r="I778" i="3"/>
  <c r="J776" i="3"/>
  <c r="J777" i="3"/>
  <c r="J778" i="3"/>
  <c r="F774" i="3"/>
  <c r="F775" i="3"/>
  <c r="I774" i="3"/>
  <c r="I775" i="3"/>
  <c r="J774" i="3"/>
  <c r="J775" i="3"/>
  <c r="F773" i="3"/>
  <c r="I773" i="3"/>
  <c r="J773" i="3"/>
  <c r="F772" i="3"/>
  <c r="I772" i="3"/>
  <c r="J772" i="3"/>
  <c r="F771" i="3"/>
  <c r="I771" i="3"/>
  <c r="J771" i="3" s="1"/>
  <c r="K766" i="3"/>
  <c r="L766" i="3" s="1"/>
  <c r="K767" i="3"/>
  <c r="L767" i="3" s="1"/>
  <c r="K768" i="3"/>
  <c r="L768" i="3" s="1"/>
  <c r="K769" i="3"/>
  <c r="L769" i="3" s="1"/>
  <c r="K770" i="3"/>
  <c r="L770" i="3" s="1"/>
  <c r="F761" i="3"/>
  <c r="F762" i="3"/>
  <c r="F763" i="3"/>
  <c r="F764" i="3"/>
  <c r="F765" i="3"/>
  <c r="F766" i="3"/>
  <c r="F767" i="3"/>
  <c r="F768" i="3"/>
  <c r="F769" i="3"/>
  <c r="F770" i="3"/>
  <c r="F760" i="3"/>
  <c r="I765" i="3"/>
  <c r="I766" i="3"/>
  <c r="I767" i="3"/>
  <c r="I768" i="3"/>
  <c r="I769" i="3"/>
  <c r="I770" i="3"/>
  <c r="J765" i="3"/>
  <c r="J766" i="3"/>
  <c r="J767" i="3"/>
  <c r="J768" i="3"/>
  <c r="J769" i="3"/>
  <c r="J770" i="3"/>
  <c r="I760" i="3"/>
  <c r="J760" i="3" s="1"/>
  <c r="I761" i="3"/>
  <c r="J761" i="3" s="1"/>
  <c r="I762" i="3"/>
  <c r="J762" i="3" s="1"/>
  <c r="I763" i="3"/>
  <c r="I764" i="3"/>
  <c r="J763" i="3"/>
  <c r="J764" i="3"/>
  <c r="F756" i="3"/>
  <c r="F757" i="3"/>
  <c r="F758" i="3"/>
  <c r="F759" i="3"/>
  <c r="I756" i="3"/>
  <c r="I757" i="3"/>
  <c r="I758" i="3"/>
  <c r="I759" i="3"/>
  <c r="J756" i="3"/>
  <c r="J757" i="3"/>
  <c r="J758" i="3"/>
  <c r="J759" i="3"/>
  <c r="AA875" i="1"/>
  <c r="F738" i="3"/>
  <c r="K924" i="1"/>
  <c r="L924" i="1" s="1"/>
  <c r="K925" i="1"/>
  <c r="L925" i="1" s="1"/>
  <c r="K926" i="1"/>
  <c r="L926" i="1" s="1"/>
  <c r="K927" i="1"/>
  <c r="L927" i="1" s="1"/>
  <c r="K923" i="1"/>
  <c r="L923" i="1" s="1"/>
  <c r="S923" i="1"/>
  <c r="T923" i="1" s="1"/>
  <c r="F755" i="3"/>
  <c r="I755" i="3"/>
  <c r="J755" i="3"/>
  <c r="F754" i="3"/>
  <c r="I754" i="3"/>
  <c r="J754" i="3"/>
  <c r="K693" i="1"/>
  <c r="L693" i="1" s="1"/>
  <c r="F753" i="3"/>
  <c r="I753" i="3"/>
  <c r="J753" i="3"/>
  <c r="F752" i="3"/>
  <c r="I752" i="3"/>
  <c r="J752" i="3"/>
  <c r="F751" i="3"/>
  <c r="I751" i="3"/>
  <c r="J751" i="3"/>
  <c r="F750" i="3"/>
  <c r="I750" i="3"/>
  <c r="J750" i="3"/>
  <c r="F749" i="3"/>
  <c r="I749" i="3"/>
  <c r="J749" i="3"/>
  <c r="F748" i="3"/>
  <c r="I748" i="3"/>
  <c r="J748" i="3"/>
  <c r="F747" i="3"/>
  <c r="I747" i="3"/>
  <c r="J747" i="3"/>
  <c r="F746" i="3"/>
  <c r="I746" i="3"/>
  <c r="J746" i="3"/>
  <c r="F745" i="3"/>
  <c r="I745" i="3"/>
  <c r="J745" i="3" s="1"/>
  <c r="F744" i="3"/>
  <c r="I744" i="3"/>
  <c r="J744" i="3" s="1"/>
  <c r="F743" i="3"/>
  <c r="I743" i="3"/>
  <c r="J743" i="3"/>
  <c r="F742" i="3"/>
  <c r="I742" i="3"/>
  <c r="J742" i="3"/>
  <c r="F741" i="3"/>
  <c r="I741" i="3"/>
  <c r="J741" i="3"/>
  <c r="F740" i="3"/>
  <c r="I740" i="3"/>
  <c r="J740" i="3"/>
  <c r="H889" i="1"/>
  <c r="H890" i="1"/>
  <c r="H891" i="1"/>
  <c r="H892" i="1"/>
  <c r="H893" i="1"/>
  <c r="H894" i="1"/>
  <c r="H895" i="1"/>
  <c r="H896" i="1"/>
  <c r="H897" i="1"/>
  <c r="H898" i="1"/>
  <c r="H899" i="1"/>
  <c r="H900" i="1"/>
  <c r="H882" i="1"/>
  <c r="H883" i="1"/>
  <c r="H884" i="1"/>
  <c r="H885" i="1"/>
  <c r="H886" i="1"/>
  <c r="H887" i="1"/>
  <c r="H888" i="1"/>
  <c r="F739" i="3"/>
  <c r="I739" i="3"/>
  <c r="J739" i="3"/>
  <c r="I738" i="3"/>
  <c r="J738" i="3" s="1"/>
  <c r="F737" i="3"/>
  <c r="I737" i="3"/>
  <c r="J737" i="3"/>
  <c r="F736" i="3"/>
  <c r="I736" i="3"/>
  <c r="J736" i="3"/>
  <c r="F735" i="3"/>
  <c r="I735" i="3"/>
  <c r="J735" i="3"/>
  <c r="F734" i="3"/>
  <c r="I734" i="3"/>
  <c r="J734" i="3"/>
  <c r="F733" i="3"/>
  <c r="I733" i="3"/>
  <c r="J733" i="3"/>
  <c r="F732" i="3"/>
  <c r="I732" i="3"/>
  <c r="J732" i="3"/>
  <c r="F731" i="3"/>
  <c r="I731" i="3"/>
  <c r="J731" i="3"/>
  <c r="F730" i="3"/>
  <c r="I730" i="3"/>
  <c r="J730" i="3"/>
  <c r="F729" i="3"/>
  <c r="I729" i="3"/>
  <c r="J729" i="3"/>
  <c r="F728" i="3"/>
  <c r="I728" i="3"/>
  <c r="J728" i="3"/>
  <c r="F727" i="3"/>
  <c r="I727" i="3"/>
  <c r="J727" i="3" s="1"/>
  <c r="F726" i="3"/>
  <c r="I726" i="3"/>
  <c r="J726" i="3" s="1"/>
  <c r="F725" i="3"/>
  <c r="I725" i="3"/>
  <c r="J725" i="3"/>
  <c r="F724" i="3"/>
  <c r="I724" i="3"/>
  <c r="J724" i="3"/>
  <c r="F723" i="3"/>
  <c r="I723" i="3"/>
  <c r="J723" i="3"/>
  <c r="F722" i="3"/>
  <c r="I722" i="3"/>
  <c r="J722" i="3"/>
  <c r="F721" i="3"/>
  <c r="I721" i="3"/>
  <c r="J721" i="3" s="1"/>
  <c r="Z882" i="1"/>
  <c r="F720" i="3"/>
  <c r="I720" i="3"/>
  <c r="J720" i="3" s="1"/>
  <c r="F719" i="3"/>
  <c r="I719" i="3"/>
  <c r="J719" i="3" s="1"/>
  <c r="F718" i="3"/>
  <c r="I718" i="3"/>
  <c r="J718" i="3" s="1"/>
  <c r="F717" i="3"/>
  <c r="I717" i="3"/>
  <c r="J717" i="3"/>
  <c r="F716" i="3"/>
  <c r="I716" i="3"/>
  <c r="J716" i="3" s="1"/>
  <c r="Z921" i="1"/>
  <c r="Z920" i="1"/>
  <c r="Z919" i="1"/>
  <c r="Z918" i="1"/>
  <c r="Z917" i="1"/>
  <c r="Z916" i="1"/>
  <c r="Z915" i="1"/>
  <c r="Z914" i="1"/>
  <c r="Z913" i="1"/>
  <c r="Z912" i="1"/>
  <c r="Z911" i="1"/>
  <c r="Z910" i="1"/>
  <c r="Z909" i="1"/>
  <c r="Z908" i="1"/>
  <c r="Z907" i="1"/>
  <c r="Z906" i="1"/>
  <c r="Z905" i="1"/>
  <c r="Z904" i="1"/>
  <c r="Z903" i="1"/>
  <c r="Z902" i="1"/>
  <c r="Z901" i="1"/>
  <c r="Z900" i="1"/>
  <c r="Z899" i="1"/>
  <c r="Z898" i="1"/>
  <c r="Z897" i="1"/>
  <c r="Z896" i="1"/>
  <c r="Z895" i="1"/>
  <c r="Z894" i="1"/>
  <c r="Z893" i="1"/>
  <c r="Z889" i="1"/>
  <c r="Z888" i="1"/>
  <c r="Z887" i="1"/>
  <c r="Z886" i="1"/>
  <c r="Z885" i="1"/>
  <c r="Z884" i="1"/>
  <c r="Z883" i="1"/>
  <c r="F715" i="3"/>
  <c r="I715" i="3"/>
  <c r="J715" i="3"/>
  <c r="F714" i="3"/>
  <c r="I714" i="3"/>
  <c r="J714" i="3"/>
  <c r="F713" i="3"/>
  <c r="I713" i="3"/>
  <c r="J713" i="3"/>
  <c r="F712" i="3"/>
  <c r="I712" i="3"/>
  <c r="J712" i="3"/>
  <c r="K922" i="1"/>
  <c r="L922" i="1" s="1"/>
  <c r="P922" i="1"/>
  <c r="S922" i="1"/>
  <c r="K921" i="1"/>
  <c r="L921" i="1" s="1"/>
  <c r="P921" i="1"/>
  <c r="T921" i="1" s="1"/>
  <c r="AA921" i="1" s="1"/>
  <c r="P920" i="1"/>
  <c r="T920" i="1" s="1"/>
  <c r="K745" i="3" s="1"/>
  <c r="P919" i="1"/>
  <c r="T919" i="1" s="1"/>
  <c r="K743" i="3" s="1"/>
  <c r="K918" i="1"/>
  <c r="L918" i="1" s="1"/>
  <c r="P918" i="1"/>
  <c r="T918" i="1" s="1"/>
  <c r="AA918" i="1" s="1"/>
  <c r="L917" i="1"/>
  <c r="P917" i="1"/>
  <c r="T917" i="1" s="1"/>
  <c r="AA917" i="1" s="1"/>
  <c r="K916" i="1"/>
  <c r="L916" i="1" s="1"/>
  <c r="P916" i="1"/>
  <c r="T916" i="1" s="1"/>
  <c r="K742" i="3" s="1"/>
  <c r="K915" i="1"/>
  <c r="L915" i="1" s="1"/>
  <c r="P915" i="1"/>
  <c r="T915" i="1" s="1"/>
  <c r="K741" i="3" s="1"/>
  <c r="K914" i="1"/>
  <c r="L914" i="1" s="1"/>
  <c r="P914" i="1"/>
  <c r="T914" i="1" s="1"/>
  <c r="K740" i="3" s="1"/>
  <c r="K913" i="1"/>
  <c r="L913" i="1" s="1"/>
  <c r="P913" i="1"/>
  <c r="T913" i="1" s="1"/>
  <c r="AA913" i="1" s="1"/>
  <c r="K912" i="1"/>
  <c r="L912" i="1" s="1"/>
  <c r="P912" i="1"/>
  <c r="T912" i="1" s="1"/>
  <c r="AA912" i="1" s="1"/>
  <c r="L911" i="1"/>
  <c r="P911" i="1"/>
  <c r="T911" i="1" s="1"/>
  <c r="AA911" i="1" s="1"/>
  <c r="L910" i="1"/>
  <c r="P910" i="1"/>
  <c r="T910" i="1" s="1"/>
  <c r="AA910" i="1" s="1"/>
  <c r="K909" i="1"/>
  <c r="L909" i="1" s="1"/>
  <c r="P909" i="1"/>
  <c r="T909" i="1" s="1"/>
  <c r="AA909" i="1" s="1"/>
  <c r="L908" i="1"/>
  <c r="P908" i="1"/>
  <c r="T908" i="1" s="1"/>
  <c r="U908" i="1" s="1"/>
  <c r="L907" i="1"/>
  <c r="P907" i="1"/>
  <c r="T907" i="1" s="1"/>
  <c r="AA907" i="1" s="1"/>
  <c r="L906" i="1"/>
  <c r="P906" i="1"/>
  <c r="T906" i="1" s="1"/>
  <c r="AA906" i="1" s="1"/>
  <c r="L905" i="1"/>
  <c r="P905" i="1"/>
  <c r="T905" i="1" s="1"/>
  <c r="AA905" i="1" s="1"/>
  <c r="L904" i="1"/>
  <c r="P904" i="1"/>
  <c r="T904" i="1" s="1"/>
  <c r="AA904" i="1" s="1"/>
  <c r="L903" i="1"/>
  <c r="P903" i="1"/>
  <c r="T903" i="1" s="1"/>
  <c r="AA903" i="1" s="1"/>
  <c r="L902" i="1"/>
  <c r="P902" i="1"/>
  <c r="T902" i="1" s="1"/>
  <c r="AA902" i="1" s="1"/>
  <c r="K901" i="1"/>
  <c r="L901" i="1" s="1"/>
  <c r="P901" i="1"/>
  <c r="T901" i="1" s="1"/>
  <c r="AA901" i="1" s="1"/>
  <c r="K900" i="1"/>
  <c r="L900" i="1" s="1"/>
  <c r="P900" i="1"/>
  <c r="T900" i="1" s="1"/>
  <c r="AA900" i="1" s="1"/>
  <c r="K899" i="1"/>
  <c r="L899" i="1" s="1"/>
  <c r="P899" i="1"/>
  <c r="T899" i="1" s="1"/>
  <c r="AA899" i="1" s="1"/>
  <c r="L898" i="1"/>
  <c r="P898" i="1"/>
  <c r="T898" i="1" s="1"/>
  <c r="AA898" i="1" s="1"/>
  <c r="K897" i="1"/>
  <c r="L897" i="1" s="1"/>
  <c r="P897" i="1"/>
  <c r="T897" i="1" s="1"/>
  <c r="K734" i="3" s="1"/>
  <c r="L896" i="1"/>
  <c r="P896" i="1"/>
  <c r="T896" i="1" s="1"/>
  <c r="AA896" i="1" s="1"/>
  <c r="L895" i="1"/>
  <c r="P895" i="1"/>
  <c r="T895" i="1" s="1"/>
  <c r="AA895" i="1" s="1"/>
  <c r="K858" i="1"/>
  <c r="L858" i="1" s="1"/>
  <c r="L894" i="1"/>
  <c r="P894" i="1"/>
  <c r="T894" i="1" s="1"/>
  <c r="AA894" i="1" s="1"/>
  <c r="F709" i="3"/>
  <c r="I709" i="3"/>
  <c r="J709" i="3"/>
  <c r="F711" i="3"/>
  <c r="I711" i="3"/>
  <c r="J711" i="3"/>
  <c r="F710" i="3"/>
  <c r="I710" i="3"/>
  <c r="J710" i="3"/>
  <c r="F708" i="3"/>
  <c r="I708" i="3"/>
  <c r="J708" i="3"/>
  <c r="F707" i="3"/>
  <c r="I707" i="3"/>
  <c r="J707" i="3"/>
  <c r="F706" i="3"/>
  <c r="I706" i="3"/>
  <c r="J706" i="3"/>
  <c r="I688" i="3"/>
  <c r="I689" i="3"/>
  <c r="I690" i="3"/>
  <c r="I691" i="3"/>
  <c r="I692" i="3"/>
  <c r="I693" i="3"/>
  <c r="I694" i="3"/>
  <c r="I695" i="3"/>
  <c r="I696" i="3"/>
  <c r="I697" i="3"/>
  <c r="I698" i="3"/>
  <c r="I699" i="3"/>
  <c r="I700" i="3"/>
  <c r="I701" i="3"/>
  <c r="I702" i="3"/>
  <c r="I703" i="3"/>
  <c r="J703" i="3" s="1"/>
  <c r="I704" i="3"/>
  <c r="J704" i="3" s="1"/>
  <c r="I705" i="3"/>
  <c r="J705" i="3" s="1"/>
  <c r="J688" i="3"/>
  <c r="J689" i="3"/>
  <c r="J690" i="3"/>
  <c r="J691" i="3"/>
  <c r="J692" i="3"/>
  <c r="J693" i="3"/>
  <c r="J694" i="3"/>
  <c r="J695" i="3"/>
  <c r="J696" i="3"/>
  <c r="J697" i="3"/>
  <c r="J698" i="3"/>
  <c r="J699" i="3"/>
  <c r="J700" i="3"/>
  <c r="J701" i="3"/>
  <c r="J702" i="3"/>
  <c r="F705" i="3"/>
  <c r="F704" i="3"/>
  <c r="F703" i="3"/>
  <c r="F702" i="3"/>
  <c r="F701" i="3"/>
  <c r="F700" i="3"/>
  <c r="L893" i="1"/>
  <c r="P893" i="1"/>
  <c r="T893" i="1" s="1"/>
  <c r="AA893" i="1" s="1"/>
  <c r="L892" i="1"/>
  <c r="P892" i="1"/>
  <c r="S892" i="1"/>
  <c r="Z892" i="1" s="1"/>
  <c r="L891" i="1"/>
  <c r="T891" i="1"/>
  <c r="AA891" i="1" s="1"/>
  <c r="L890" i="1"/>
  <c r="P890" i="1"/>
  <c r="T890" i="1" s="1"/>
  <c r="AA890" i="1" s="1"/>
  <c r="Z890" i="1"/>
  <c r="K889" i="1"/>
  <c r="L889" i="1" s="1"/>
  <c r="P889" i="1"/>
  <c r="T889" i="1" s="1"/>
  <c r="AA889" i="1" s="1"/>
  <c r="K888" i="1"/>
  <c r="L888" i="1" s="1"/>
  <c r="P888" i="1"/>
  <c r="T888" i="1" s="1"/>
  <c r="AA888" i="1" s="1"/>
  <c r="L887" i="1"/>
  <c r="P887" i="1"/>
  <c r="T887" i="1" s="1"/>
  <c r="AA887" i="1" s="1"/>
  <c r="K886" i="1"/>
  <c r="L886" i="1" s="1"/>
  <c r="P886" i="1"/>
  <c r="T886" i="1" s="1"/>
  <c r="AA886" i="1" s="1"/>
  <c r="K885" i="1"/>
  <c r="L885" i="1" s="1"/>
  <c r="P885" i="1"/>
  <c r="T885" i="1" s="1"/>
  <c r="K733" i="3" s="1"/>
  <c r="K884" i="1"/>
  <c r="L884" i="1" s="1"/>
  <c r="P884" i="1"/>
  <c r="T884" i="1" s="1"/>
  <c r="AA884" i="1" s="1"/>
  <c r="L883" i="1"/>
  <c r="P883" i="1"/>
  <c r="T883" i="1" s="1"/>
  <c r="AA883" i="1" s="1"/>
  <c r="K882" i="1"/>
  <c r="L882" i="1" s="1"/>
  <c r="P882" i="1"/>
  <c r="T882" i="1" s="1"/>
  <c r="AA882" i="1" s="1"/>
  <c r="T881" i="1"/>
  <c r="W881" i="1" s="1"/>
  <c r="M881" i="1"/>
  <c r="K881" i="1"/>
  <c r="L881" i="1" s="1"/>
  <c r="H881" i="1"/>
  <c r="F699" i="3"/>
  <c r="T866" i="1"/>
  <c r="AA866" i="1" s="1"/>
  <c r="T865" i="1"/>
  <c r="AA865" i="1" s="1"/>
  <c r="T864" i="1"/>
  <c r="AA864" i="1" s="1"/>
  <c r="T863" i="1"/>
  <c r="K732" i="3" s="1"/>
  <c r="T862" i="1"/>
  <c r="AA862" i="1" s="1"/>
  <c r="T861" i="1"/>
  <c r="AA861" i="1" s="1"/>
  <c r="T860" i="1"/>
  <c r="K720" i="3" s="1"/>
  <c r="T859" i="1"/>
  <c r="K731" i="3" s="1"/>
  <c r="T858" i="1"/>
  <c r="AA858" i="1" s="1"/>
  <c r="T857" i="1"/>
  <c r="K636" i="3" s="1"/>
  <c r="T856" i="1"/>
  <c r="AA856" i="1" s="1"/>
  <c r="T855" i="1"/>
  <c r="AA855" i="1" s="1"/>
  <c r="T854" i="1"/>
  <c r="AA854" i="1" s="1"/>
  <c r="T853" i="1"/>
  <c r="AA853" i="1" s="1"/>
  <c r="T852" i="1"/>
  <c r="AA852" i="1" s="1"/>
  <c r="T851" i="1"/>
  <c r="AA851" i="1" s="1"/>
  <c r="T850" i="1"/>
  <c r="K667" i="3" s="1"/>
  <c r="T849" i="1"/>
  <c r="K729" i="3" s="1"/>
  <c r="T848" i="1"/>
  <c r="K730" i="3" s="1"/>
  <c r="T847" i="1"/>
  <c r="K728" i="3" s="1"/>
  <c r="T846" i="1"/>
  <c r="K665" i="3" s="1"/>
  <c r="T845" i="1"/>
  <c r="AA845" i="1" s="1"/>
  <c r="T844" i="1"/>
  <c r="AA844" i="1" s="1"/>
  <c r="T843" i="1"/>
  <c r="K664" i="3" s="1"/>
  <c r="T842" i="1"/>
  <c r="AA842" i="1" s="1"/>
  <c r="T841" i="1"/>
  <c r="AA841" i="1" s="1"/>
  <c r="T840" i="1"/>
  <c r="K719" i="3" s="1"/>
  <c r="L719" i="3" s="1"/>
  <c r="T839" i="1"/>
  <c r="AA839" i="1" s="1"/>
  <c r="T838" i="1"/>
  <c r="AA838" i="1" s="1"/>
  <c r="T837" i="1"/>
  <c r="AA837" i="1" s="1"/>
  <c r="T836" i="1"/>
  <c r="K666" i="3" s="1"/>
  <c r="T835" i="1"/>
  <c r="K663" i="3" s="1"/>
  <c r="T834" i="1"/>
  <c r="AA834" i="1" s="1"/>
  <c r="T833" i="1"/>
  <c r="AA833" i="1" s="1"/>
  <c r="T832" i="1"/>
  <c r="AA832" i="1" s="1"/>
  <c r="T831" i="1"/>
  <c r="K722" i="3" s="1"/>
  <c r="T830" i="1"/>
  <c r="K718" i="3" s="1"/>
  <c r="T829" i="1"/>
  <c r="AA829" i="1" s="1"/>
  <c r="T828" i="1"/>
  <c r="K662" i="3" s="1"/>
  <c r="T827" i="1"/>
  <c r="AA827" i="1" s="1"/>
  <c r="T826" i="1"/>
  <c r="K725" i="3" s="1"/>
  <c r="T825" i="1"/>
  <c r="AA825" i="1" s="1"/>
  <c r="T824" i="1"/>
  <c r="K724" i="3" s="1"/>
  <c r="T823" i="1"/>
  <c r="AA823" i="1" s="1"/>
  <c r="T822" i="1"/>
  <c r="AA822" i="1" s="1"/>
  <c r="T821" i="1"/>
  <c r="AA821" i="1" s="1"/>
  <c r="T820" i="1"/>
  <c r="AA820" i="1" s="1"/>
  <c r="T819" i="1"/>
  <c r="K661" i="3" s="1"/>
  <c r="T818" i="1"/>
  <c r="AA818" i="1" s="1"/>
  <c r="T817" i="1"/>
  <c r="K670" i="3" s="1"/>
  <c r="T816" i="1"/>
  <c r="AA816" i="1" s="1"/>
  <c r="T815" i="1"/>
  <c r="K706" i="3" s="1"/>
  <c r="T814" i="1"/>
  <c r="K707" i="3" s="1"/>
  <c r="T813" i="1"/>
  <c r="AA813" i="1" s="1"/>
  <c r="T812" i="1"/>
  <c r="K677" i="3" s="1"/>
  <c r="T811" i="1"/>
  <c r="AA811" i="1" s="1"/>
  <c r="T810" i="1"/>
  <c r="AA810" i="1" s="1"/>
  <c r="T809" i="1"/>
  <c r="AA809" i="1" s="1"/>
  <c r="T808" i="1"/>
  <c r="AA808" i="1" s="1"/>
  <c r="T807" i="1"/>
  <c r="AA807" i="1" s="1"/>
  <c r="T806" i="1"/>
  <c r="AA806" i="1" s="1"/>
  <c r="T805" i="1"/>
  <c r="AA805" i="1" s="1"/>
  <c r="T804" i="1"/>
  <c r="AA804" i="1" s="1"/>
  <c r="T803" i="1"/>
  <c r="AA803" i="1" s="1"/>
  <c r="T802" i="1"/>
  <c r="AA802" i="1" s="1"/>
  <c r="T801" i="1"/>
  <c r="AA801" i="1" s="1"/>
  <c r="T800" i="1"/>
  <c r="AA800" i="1" s="1"/>
  <c r="T799" i="1"/>
  <c r="AA799" i="1" s="1"/>
  <c r="T798" i="1"/>
  <c r="K609" i="3" s="1"/>
  <c r="T797" i="1"/>
  <c r="AA797" i="1" s="1"/>
  <c r="T796" i="1"/>
  <c r="AA796" i="1" s="1"/>
  <c r="T795" i="1"/>
  <c r="AA795" i="1" s="1"/>
  <c r="T794" i="1"/>
  <c r="AA794" i="1" s="1"/>
  <c r="T793" i="1"/>
  <c r="AA793" i="1" s="1"/>
  <c r="T792" i="1"/>
  <c r="K608" i="3" s="1"/>
  <c r="T791" i="1"/>
  <c r="AA791" i="1" s="1"/>
  <c r="T790" i="1"/>
  <c r="K695" i="3" s="1"/>
  <c r="T789" i="1"/>
  <c r="K694" i="3" s="1"/>
  <c r="T788" i="1"/>
  <c r="K635" i="3" s="1"/>
  <c r="T787" i="1"/>
  <c r="K697" i="3" s="1"/>
  <c r="T786" i="1"/>
  <c r="K698" i="3" s="1"/>
  <c r="T785" i="1"/>
  <c r="K680" i="3" s="1"/>
  <c r="T784" i="1"/>
  <c r="K638" i="3" s="1"/>
  <c r="T783" i="1"/>
  <c r="AA783" i="1" s="1"/>
  <c r="T782" i="1"/>
  <c r="K651" i="3" s="1"/>
  <c r="T781" i="1"/>
  <c r="AA781" i="1" s="1"/>
  <c r="T780" i="1"/>
  <c r="AA780" i="1" s="1"/>
  <c r="T779" i="1"/>
  <c r="AA779" i="1" s="1"/>
  <c r="T778" i="1"/>
  <c r="K634" i="3" s="1"/>
  <c r="T777" i="1"/>
  <c r="AA777" i="1" s="1"/>
  <c r="T776" i="1"/>
  <c r="AA776" i="1" s="1"/>
  <c r="T775" i="1"/>
  <c r="K637" i="3" s="1"/>
  <c r="T774" i="1"/>
  <c r="K671" i="3" s="1"/>
  <c r="T773" i="1"/>
  <c r="K650" i="3" s="1"/>
  <c r="T772" i="1"/>
  <c r="K660" i="3" s="1"/>
  <c r="T771" i="1"/>
  <c r="K676" i="3" s="1"/>
  <c r="T770" i="1"/>
  <c r="AA770" i="1" s="1"/>
  <c r="T769" i="1"/>
  <c r="AA769" i="1" s="1"/>
  <c r="T768" i="1"/>
  <c r="K640" i="3" s="1"/>
  <c r="T767" i="1"/>
  <c r="AA767" i="1" s="1"/>
  <c r="T766" i="1"/>
  <c r="AA766" i="1" s="1"/>
  <c r="T765" i="1"/>
  <c r="K653" i="3" s="1"/>
  <c r="T764" i="1"/>
  <c r="K639" i="3" s="1"/>
  <c r="T763" i="1"/>
  <c r="K641" i="3" s="1"/>
  <c r="T762" i="1"/>
  <c r="K642" i="3" s="1"/>
  <c r="T761" i="1"/>
  <c r="AA761" i="1" s="1"/>
  <c r="T760" i="1"/>
  <c r="K648" i="3" s="1"/>
  <c r="T759" i="1"/>
  <c r="AA759" i="1" s="1"/>
  <c r="T758" i="1"/>
  <c r="AA758" i="1" s="1"/>
  <c r="T757" i="1"/>
  <c r="AA757" i="1" s="1"/>
  <c r="T756" i="1"/>
  <c r="AA756" i="1" s="1"/>
  <c r="T755" i="1"/>
  <c r="AA755" i="1" s="1"/>
  <c r="T754" i="1"/>
  <c r="AA754" i="1" s="1"/>
  <c r="T753" i="1"/>
  <c r="K657" i="3" s="1"/>
  <c r="T752" i="1"/>
  <c r="AA752" i="1" s="1"/>
  <c r="T751" i="1"/>
  <c r="K647" i="3" s="1"/>
  <c r="T750" i="1"/>
  <c r="AA750" i="1" s="1"/>
  <c r="T749" i="1"/>
  <c r="AA749" i="1" s="1"/>
  <c r="T748" i="1"/>
  <c r="K646" i="3" s="1"/>
  <c r="T747" i="1"/>
  <c r="K645" i="3" s="1"/>
  <c r="T746" i="1"/>
  <c r="AA746" i="1" s="1"/>
  <c r="T745" i="1"/>
  <c r="K652" i="3" s="1"/>
  <c r="T744" i="1"/>
  <c r="AA744" i="1" s="1"/>
  <c r="T743" i="1"/>
  <c r="AA743" i="1" s="1"/>
  <c r="T742" i="1"/>
  <c r="AA742" i="1" s="1"/>
  <c r="T741" i="1"/>
  <c r="AA741" i="1" s="1"/>
  <c r="T740" i="1"/>
  <c r="AA740" i="1" s="1"/>
  <c r="T739" i="1"/>
  <c r="AA739" i="1" s="1"/>
  <c r="T738" i="1"/>
  <c r="AA738" i="1" s="1"/>
  <c r="T737" i="1"/>
  <c r="K656" i="3" s="1"/>
  <c r="T736" i="1"/>
  <c r="AA736" i="1" s="1"/>
  <c r="T735" i="1"/>
  <c r="AA735" i="1" s="1"/>
  <c r="T734" i="1"/>
  <c r="AA734" i="1" s="1"/>
  <c r="T733" i="1"/>
  <c r="AA733" i="1" s="1"/>
  <c r="T732" i="1"/>
  <c r="K655" i="3" s="1"/>
  <c r="T731" i="1"/>
  <c r="K654" i="3" s="1"/>
  <c r="T730" i="1"/>
  <c r="K604" i="3" s="1"/>
  <c r="T729" i="1"/>
  <c r="K603" i="3" s="1"/>
  <c r="T728" i="1"/>
  <c r="K699" i="3" s="1"/>
  <c r="T727" i="1"/>
  <c r="K602" i="3" s="1"/>
  <c r="T726" i="1"/>
  <c r="K692" i="3" s="1"/>
  <c r="T725" i="1"/>
  <c r="AA725" i="1" s="1"/>
  <c r="T724" i="1"/>
  <c r="AA724" i="1" s="1"/>
  <c r="T723" i="1"/>
  <c r="K705" i="3" s="1"/>
  <c r="T722" i="1"/>
  <c r="AA722" i="1" s="1"/>
  <c r="T721" i="1"/>
  <c r="K737" i="3" s="1"/>
  <c r="T720" i="1"/>
  <c r="AA720" i="1" s="1"/>
  <c r="T719" i="1"/>
  <c r="K685" i="3" s="1"/>
  <c r="T718" i="1"/>
  <c r="AA718" i="1" s="1"/>
  <c r="T717" i="1"/>
  <c r="AA717" i="1" s="1"/>
  <c r="T716" i="1"/>
  <c r="K689" i="3" s="1"/>
  <c r="T715" i="1"/>
  <c r="AA715" i="1" s="1"/>
  <c r="T714" i="1"/>
  <c r="AA714" i="1" s="1"/>
  <c r="T713" i="1"/>
  <c r="K631" i="3" s="1"/>
  <c r="T712" i="1"/>
  <c r="K630" i="3" s="1"/>
  <c r="T711" i="1"/>
  <c r="K684" i="3" s="1"/>
  <c r="T710" i="1"/>
  <c r="AA710" i="1" s="1"/>
  <c r="T709" i="1"/>
  <c r="AA709" i="1" s="1"/>
  <c r="T708" i="1"/>
  <c r="AA708" i="1" s="1"/>
  <c r="T707" i="1"/>
  <c r="AA707" i="1" s="1"/>
  <c r="T706" i="1"/>
  <c r="AA706" i="1" s="1"/>
  <c r="T705" i="1"/>
  <c r="K629" i="3" s="1"/>
  <c r="T704" i="1"/>
  <c r="AA704" i="1" s="1"/>
  <c r="T703" i="1"/>
  <c r="AA703" i="1" s="1"/>
  <c r="T702" i="1"/>
  <c r="AA702" i="1" s="1"/>
  <c r="T701" i="1"/>
  <c r="AA701" i="1" s="1"/>
  <c r="T700" i="1"/>
  <c r="AA700" i="1" s="1"/>
  <c r="T699" i="1"/>
  <c r="K628" i="3" s="1"/>
  <c r="T698" i="1"/>
  <c r="AA698" i="1" s="1"/>
  <c r="T697" i="1"/>
  <c r="K627" i="3" s="1"/>
  <c r="T696" i="1"/>
  <c r="AA696" i="1" s="1"/>
  <c r="T695" i="1"/>
  <c r="AA695" i="1" s="1"/>
  <c r="T694" i="1"/>
  <c r="AA694" i="1" s="1"/>
  <c r="T693" i="1"/>
  <c r="AA693" i="1" s="1"/>
  <c r="T692" i="1"/>
  <c r="AA692" i="1" s="1"/>
  <c r="T691" i="1"/>
  <c r="AA691" i="1" s="1"/>
  <c r="T690" i="1"/>
  <c r="AA690" i="1" s="1"/>
  <c r="T689" i="1"/>
  <c r="AA689" i="1" s="1"/>
  <c r="T688" i="1"/>
  <c r="AA688" i="1" s="1"/>
  <c r="T687" i="1"/>
  <c r="AA687" i="1" s="1"/>
  <c r="T686" i="1"/>
  <c r="AA686" i="1" s="1"/>
  <c r="T685" i="1"/>
  <c r="AA685" i="1" s="1"/>
  <c r="T684" i="1"/>
  <c r="AA684" i="1" s="1"/>
  <c r="T683" i="1"/>
  <c r="AA683" i="1" s="1"/>
  <c r="T682" i="1"/>
  <c r="K678" i="3" s="1"/>
  <c r="T681" i="1"/>
  <c r="AA681" i="1" s="1"/>
  <c r="T680" i="1"/>
  <c r="AA680" i="1" s="1"/>
  <c r="T679" i="1"/>
  <c r="K600" i="3" s="1"/>
  <c r="T678" i="1"/>
  <c r="AA678" i="1" s="1"/>
  <c r="T677" i="1"/>
  <c r="K599" i="3" s="1"/>
  <c r="T676" i="1"/>
  <c r="K598" i="3" s="1"/>
  <c r="T675" i="1"/>
  <c r="AA675" i="1" s="1"/>
  <c r="T674" i="1"/>
  <c r="K626" i="3" s="1"/>
  <c r="T673" i="1"/>
  <c r="K625" i="3" s="1"/>
  <c r="T672" i="1"/>
  <c r="K624" i="3" s="1"/>
  <c r="T671" i="1"/>
  <c r="K623" i="3" s="1"/>
  <c r="T670" i="1"/>
  <c r="AA670" i="1" s="1"/>
  <c r="T669" i="1"/>
  <c r="K675" i="3" s="1"/>
  <c r="T668" i="1"/>
  <c r="K674" i="3" s="1"/>
  <c r="T667" i="1"/>
  <c r="AA667" i="1" s="1"/>
  <c r="T666" i="1"/>
  <c r="K622" i="3" s="1"/>
  <c r="T665" i="1"/>
  <c r="AA665" i="1" s="1"/>
  <c r="T664" i="1"/>
  <c r="AA664" i="1" s="1"/>
  <c r="T663" i="1"/>
  <c r="AA663" i="1" s="1"/>
  <c r="T662" i="1"/>
  <c r="AA662" i="1" s="1"/>
  <c r="T661" i="1"/>
  <c r="K621" i="3" s="1"/>
  <c r="T660" i="1"/>
  <c r="AA660" i="1" s="1"/>
  <c r="T659" i="1"/>
  <c r="AA659" i="1" s="1"/>
  <c r="T658" i="1"/>
  <c r="K515" i="3" s="1"/>
  <c r="T657" i="1"/>
  <c r="K514" i="3" s="1"/>
  <c r="T656" i="1"/>
  <c r="K513" i="3" s="1"/>
  <c r="T655" i="1"/>
  <c r="K669" i="3" s="1"/>
  <c r="T654" i="1"/>
  <c r="K738" i="3" s="1"/>
  <c r="L738" i="3" s="1"/>
  <c r="T653" i="1"/>
  <c r="K498" i="3" s="1"/>
  <c r="T652" i="1"/>
  <c r="K490" i="3" s="1"/>
  <c r="T651" i="1"/>
  <c r="K473" i="3" s="1"/>
  <c r="T650" i="1"/>
  <c r="AA650" i="1" s="1"/>
  <c r="T649" i="1"/>
  <c r="K433" i="3" s="1"/>
  <c r="T648" i="1"/>
  <c r="AA648" i="1" s="1"/>
  <c r="T647" i="1"/>
  <c r="AA647" i="1" s="1"/>
  <c r="T646" i="1"/>
  <c r="K412" i="3" s="1"/>
  <c r="T645" i="1"/>
  <c r="AA645" i="1" s="1"/>
  <c r="T644" i="1"/>
  <c r="K472" i="3" s="1"/>
  <c r="T643" i="1"/>
  <c r="K487" i="3" s="1"/>
  <c r="T642" i="1"/>
  <c r="K688" i="3" s="1"/>
  <c r="T641" i="1"/>
  <c r="K540" i="3" s="1"/>
  <c r="T640" i="1"/>
  <c r="AA640" i="1" s="1"/>
  <c r="T639" i="1"/>
  <c r="K527" i="3" s="1"/>
  <c r="T638" i="1"/>
  <c r="K539" i="3" s="1"/>
  <c r="T637" i="1"/>
  <c r="K538" i="3" s="1"/>
  <c r="T636" i="1"/>
  <c r="K721" i="3" s="1"/>
  <c r="T635" i="1"/>
  <c r="K411" i="3" s="1"/>
  <c r="T634" i="1"/>
  <c r="K691" i="3" s="1"/>
  <c r="T633" i="1"/>
  <c r="K495" i="3" s="1"/>
  <c r="T632" i="1"/>
  <c r="K607" i="3" s="1"/>
  <c r="T631" i="1"/>
  <c r="K620" i="3" s="1"/>
  <c r="T630" i="1"/>
  <c r="K525" i="3" s="1"/>
  <c r="T629" i="1"/>
  <c r="AA629" i="1" s="1"/>
  <c r="T628" i="1"/>
  <c r="K477" i="3" s="1"/>
  <c r="T627" i="1"/>
  <c r="K526" i="3" s="1"/>
  <c r="T626" i="1"/>
  <c r="K426" i="3" s="1"/>
  <c r="T625" i="1"/>
  <c r="K423" i="3" s="1"/>
  <c r="T624" i="1"/>
  <c r="K413" i="3" s="1"/>
  <c r="T623" i="1"/>
  <c r="AA623" i="1" s="1"/>
  <c r="T622" i="1"/>
  <c r="AA622" i="1" s="1"/>
  <c r="T621" i="1"/>
  <c r="AA621" i="1" s="1"/>
  <c r="T620" i="1"/>
  <c r="K484" i="3" s="1"/>
  <c r="T619" i="1"/>
  <c r="K363" i="3" s="1"/>
  <c r="T618" i="1"/>
  <c r="K576" i="3" s="1"/>
  <c r="T617" i="1"/>
  <c r="K408" i="3" s="1"/>
  <c r="T616" i="1"/>
  <c r="K687" i="3" s="1"/>
  <c r="T615" i="1"/>
  <c r="K368" i="3" s="1"/>
  <c r="T614" i="1"/>
  <c r="AA614" i="1" s="1"/>
  <c r="T613" i="1"/>
  <c r="AA613" i="1" s="1"/>
  <c r="T612" i="1"/>
  <c r="AA612" i="1" s="1"/>
  <c r="T611" i="1"/>
  <c r="AA611" i="1" s="1"/>
  <c r="T610" i="1"/>
  <c r="AA610" i="1" s="1"/>
  <c r="T609" i="1"/>
  <c r="AA609" i="1" s="1"/>
  <c r="T608" i="1"/>
  <c r="K474" i="3" s="1"/>
  <c r="T607" i="1"/>
  <c r="AA607" i="1" s="1"/>
  <c r="T606" i="1"/>
  <c r="AA606" i="1" s="1"/>
  <c r="T605" i="1"/>
  <c r="AA605" i="1" s="1"/>
  <c r="T604" i="1"/>
  <c r="K618" i="3" s="1"/>
  <c r="T603" i="1"/>
  <c r="K575" i="3" s="1"/>
  <c r="T602" i="1"/>
  <c r="K370" i="3" s="1"/>
  <c r="T601" i="1"/>
  <c r="AA601" i="1" s="1"/>
  <c r="T600" i="1"/>
  <c r="AA600" i="1" s="1"/>
  <c r="T599" i="1"/>
  <c r="AA599" i="1" s="1"/>
  <c r="T598" i="1"/>
  <c r="AA598" i="1" s="1"/>
  <c r="T597" i="1"/>
  <c r="K480" i="3" s="1"/>
  <c r="T596" i="1"/>
  <c r="K419" i="3" s="1"/>
  <c r="T595" i="1"/>
  <c r="K418" i="3" s="1"/>
  <c r="T594" i="1"/>
  <c r="K574" i="3" s="1"/>
  <c r="T593" i="1"/>
  <c r="K489" i="3" s="1"/>
  <c r="T592" i="1"/>
  <c r="K510" i="3" s="1"/>
  <c r="T591" i="1"/>
  <c r="AA591" i="1" s="1"/>
  <c r="T590" i="1"/>
  <c r="AA590" i="1" s="1"/>
  <c r="T589" i="1"/>
  <c r="AA589" i="1" s="1"/>
  <c r="T588" i="1"/>
  <c r="AA588" i="1" s="1"/>
  <c r="T587" i="1"/>
  <c r="K461" i="3" s="1"/>
  <c r="T586" i="1"/>
  <c r="AA586" i="1" s="1"/>
  <c r="T585" i="1"/>
  <c r="K420" i="3" s="1"/>
  <c r="T584" i="1"/>
  <c r="K373" i="3" s="1"/>
  <c r="T583" i="1"/>
  <c r="AA583" i="1" s="1"/>
  <c r="T582" i="1"/>
  <c r="AA582" i="1" s="1"/>
  <c r="T581" i="1"/>
  <c r="AA581" i="1" s="1"/>
  <c r="T580" i="1"/>
  <c r="AA580" i="1" s="1"/>
  <c r="T579" i="1"/>
  <c r="AA579" i="1" s="1"/>
  <c r="T578" i="1"/>
  <c r="AA578" i="1" s="1"/>
  <c r="T577" i="1"/>
  <c r="K405" i="3" s="1"/>
  <c r="T576" i="1"/>
  <c r="AA576" i="1" s="1"/>
  <c r="T575" i="1"/>
  <c r="AA575" i="1" s="1"/>
  <c r="T574" i="1"/>
  <c r="AA574" i="1" s="1"/>
  <c r="T573" i="1"/>
  <c r="K366" i="3" s="1"/>
  <c r="T572" i="1"/>
  <c r="K506" i="3" s="1"/>
  <c r="T571" i="1"/>
  <c r="K406" i="3" s="1"/>
  <c r="T570" i="1"/>
  <c r="K644" i="3" s="1"/>
  <c r="T569" i="1"/>
  <c r="K297" i="3" s="1"/>
  <c r="T519" i="1"/>
  <c r="AA519" i="1" s="1"/>
  <c r="T346" i="1"/>
  <c r="AA346" i="1" s="1"/>
  <c r="J687" i="3"/>
  <c r="I687" i="3"/>
  <c r="J686" i="3"/>
  <c r="I686" i="3"/>
  <c r="J685" i="3"/>
  <c r="I685" i="3"/>
  <c r="J684" i="3"/>
  <c r="I684" i="3"/>
  <c r="J683" i="3"/>
  <c r="I683" i="3"/>
  <c r="J682" i="3"/>
  <c r="I682" i="3"/>
  <c r="J681" i="3"/>
  <c r="I681" i="3"/>
  <c r="J680" i="3"/>
  <c r="I680" i="3"/>
  <c r="J679" i="3"/>
  <c r="I679" i="3"/>
  <c r="J678" i="3"/>
  <c r="I678" i="3"/>
  <c r="I677" i="3"/>
  <c r="J677" i="3" s="1"/>
  <c r="J676" i="3"/>
  <c r="I676" i="3"/>
  <c r="J675" i="3"/>
  <c r="I675" i="3"/>
  <c r="J674" i="3"/>
  <c r="I674" i="3"/>
  <c r="J673" i="3"/>
  <c r="I673" i="3"/>
  <c r="J672" i="3"/>
  <c r="I672" i="3"/>
  <c r="J671" i="3"/>
  <c r="I671" i="3"/>
  <c r="J670" i="3"/>
  <c r="I670" i="3"/>
  <c r="I669" i="3"/>
  <c r="I668" i="3"/>
  <c r="I667" i="3"/>
  <c r="J667" i="3" s="1"/>
  <c r="I666" i="3"/>
  <c r="J666" i="3" s="1"/>
  <c r="I665" i="3"/>
  <c r="I664" i="3"/>
  <c r="J664" i="3" s="1"/>
  <c r="I663" i="3"/>
  <c r="J663" i="3" s="1"/>
  <c r="J662" i="3"/>
  <c r="I662" i="3"/>
  <c r="J661" i="3"/>
  <c r="I661" i="3"/>
  <c r="J660" i="3"/>
  <c r="I660" i="3"/>
  <c r="I659" i="3"/>
  <c r="J659" i="3" s="1"/>
  <c r="J658" i="3"/>
  <c r="I658" i="3"/>
  <c r="J657" i="3"/>
  <c r="I657" i="3"/>
  <c r="J656" i="3"/>
  <c r="I656" i="3"/>
  <c r="J655" i="3"/>
  <c r="I655" i="3"/>
  <c r="J654" i="3"/>
  <c r="I654" i="3"/>
  <c r="I653" i="3"/>
  <c r="J653" i="3" s="1"/>
  <c r="J652" i="3"/>
  <c r="I652" i="3"/>
  <c r="J651" i="3"/>
  <c r="I651" i="3"/>
  <c r="J650" i="3"/>
  <c r="I650" i="3"/>
  <c r="J649" i="3"/>
  <c r="I649" i="3"/>
  <c r="J648" i="3"/>
  <c r="I648" i="3"/>
  <c r="I647" i="3"/>
  <c r="J647" i="3" s="1"/>
  <c r="J646" i="3"/>
  <c r="I646" i="3"/>
  <c r="J645" i="3"/>
  <c r="I645" i="3"/>
  <c r="I644" i="3"/>
  <c r="J644" i="3" s="1"/>
  <c r="I643" i="3"/>
  <c r="I642" i="3"/>
  <c r="J642" i="3" s="1"/>
  <c r="I641" i="3"/>
  <c r="J641" i="3" s="1"/>
  <c r="I640" i="3"/>
  <c r="I639" i="3"/>
  <c r="J639" i="3" s="1"/>
  <c r="I638" i="3"/>
  <c r="J638" i="3" s="1"/>
  <c r="I637" i="3"/>
  <c r="J636" i="3"/>
  <c r="I636" i="3"/>
  <c r="J635" i="3"/>
  <c r="I635" i="3"/>
  <c r="J634" i="3"/>
  <c r="I634" i="3"/>
  <c r="J633" i="3"/>
  <c r="I633" i="3"/>
  <c r="J632" i="3"/>
  <c r="I632" i="3"/>
  <c r="J631" i="3"/>
  <c r="I631" i="3"/>
  <c r="J630" i="3"/>
  <c r="I630" i="3"/>
  <c r="J629" i="3"/>
  <c r="I629" i="3"/>
  <c r="J628" i="3"/>
  <c r="I628" i="3"/>
  <c r="J627" i="3"/>
  <c r="I627" i="3"/>
  <c r="J626" i="3"/>
  <c r="I626" i="3"/>
  <c r="J625" i="3"/>
  <c r="I625" i="3"/>
  <c r="J624" i="3"/>
  <c r="I624" i="3"/>
  <c r="J623" i="3"/>
  <c r="I623" i="3"/>
  <c r="J622" i="3"/>
  <c r="I622" i="3"/>
  <c r="J621" i="3"/>
  <c r="I621" i="3"/>
  <c r="J620" i="3"/>
  <c r="I620" i="3"/>
  <c r="J619" i="3"/>
  <c r="I619" i="3"/>
  <c r="J618" i="3"/>
  <c r="I618" i="3"/>
  <c r="J617" i="3"/>
  <c r="I617" i="3"/>
  <c r="J616" i="3"/>
  <c r="I616" i="3"/>
  <c r="J615" i="3"/>
  <c r="I615" i="3"/>
  <c r="I614" i="3"/>
  <c r="J614" i="3" s="1"/>
  <c r="J613" i="3"/>
  <c r="I613" i="3"/>
  <c r="I612" i="3"/>
  <c r="J612" i="3" s="1"/>
  <c r="J611" i="3"/>
  <c r="I611" i="3"/>
  <c r="J610" i="3"/>
  <c r="I610" i="3"/>
  <c r="J609" i="3"/>
  <c r="I609" i="3"/>
  <c r="J608" i="3"/>
  <c r="I608" i="3"/>
  <c r="J607" i="3"/>
  <c r="I607" i="3"/>
  <c r="J606" i="3"/>
  <c r="I606" i="3"/>
  <c r="J605" i="3"/>
  <c r="I605" i="3"/>
  <c r="J604" i="3"/>
  <c r="I604" i="3"/>
  <c r="J603" i="3"/>
  <c r="I603" i="3"/>
  <c r="J602" i="3"/>
  <c r="I602" i="3"/>
  <c r="J601" i="3"/>
  <c r="I601" i="3"/>
  <c r="J600" i="3"/>
  <c r="I600" i="3"/>
  <c r="J599" i="3"/>
  <c r="I599" i="3"/>
  <c r="J598" i="3"/>
  <c r="I598" i="3"/>
  <c r="J597" i="3"/>
  <c r="I597" i="3"/>
  <c r="J596" i="3"/>
  <c r="I596" i="3"/>
  <c r="J595" i="3"/>
  <c r="I595" i="3"/>
  <c r="J594" i="3"/>
  <c r="I594" i="3"/>
  <c r="J593" i="3"/>
  <c r="I593" i="3"/>
  <c r="J592" i="3"/>
  <c r="I592" i="3"/>
  <c r="J591" i="3"/>
  <c r="I591" i="3"/>
  <c r="J590" i="3"/>
  <c r="I590" i="3"/>
  <c r="J589" i="3"/>
  <c r="I589" i="3"/>
  <c r="J588" i="3"/>
  <c r="I588" i="3"/>
  <c r="J587" i="3"/>
  <c r="I587" i="3"/>
  <c r="J586" i="3"/>
  <c r="I586" i="3"/>
  <c r="J585" i="3"/>
  <c r="I585" i="3"/>
  <c r="J584" i="3"/>
  <c r="I584" i="3"/>
  <c r="J583" i="3"/>
  <c r="I583" i="3"/>
  <c r="J582" i="3"/>
  <c r="I582" i="3"/>
  <c r="J581" i="3"/>
  <c r="I581" i="3"/>
  <c r="J580" i="3"/>
  <c r="I580" i="3"/>
  <c r="J579" i="3"/>
  <c r="I579" i="3"/>
  <c r="J578" i="3"/>
  <c r="I578" i="3"/>
  <c r="J577" i="3"/>
  <c r="I577" i="3"/>
  <c r="J576" i="3"/>
  <c r="I576" i="3"/>
  <c r="J575" i="3"/>
  <c r="I575" i="3"/>
  <c r="J574" i="3"/>
  <c r="I574" i="3"/>
  <c r="J573" i="3"/>
  <c r="I573" i="3"/>
  <c r="J572" i="3"/>
  <c r="I572" i="3"/>
  <c r="J571" i="3"/>
  <c r="I571" i="3"/>
  <c r="J570" i="3"/>
  <c r="I570" i="3"/>
  <c r="J569" i="3"/>
  <c r="I569" i="3"/>
  <c r="J568" i="3"/>
  <c r="I568" i="3"/>
  <c r="J567" i="3"/>
  <c r="I567" i="3"/>
  <c r="J566" i="3"/>
  <c r="I566" i="3"/>
  <c r="J565" i="3"/>
  <c r="I565" i="3"/>
  <c r="J564" i="3"/>
  <c r="I564" i="3"/>
  <c r="J563" i="3"/>
  <c r="I563" i="3"/>
  <c r="J562" i="3"/>
  <c r="I562" i="3"/>
  <c r="J561" i="3"/>
  <c r="I561" i="3"/>
  <c r="J560" i="3"/>
  <c r="I560" i="3"/>
  <c r="J559" i="3"/>
  <c r="I559" i="3"/>
  <c r="J558" i="3"/>
  <c r="I558" i="3"/>
  <c r="J557" i="3"/>
  <c r="I557" i="3"/>
  <c r="J556" i="3"/>
  <c r="I556" i="3"/>
  <c r="J555" i="3"/>
  <c r="I555" i="3"/>
  <c r="J554" i="3"/>
  <c r="I554" i="3"/>
  <c r="J553" i="3"/>
  <c r="I553" i="3"/>
  <c r="J552" i="3"/>
  <c r="I552" i="3"/>
  <c r="J551" i="3"/>
  <c r="I551" i="3"/>
  <c r="J550" i="3"/>
  <c r="I550" i="3"/>
  <c r="J549" i="3"/>
  <c r="I549" i="3"/>
  <c r="J548" i="3"/>
  <c r="I548" i="3"/>
  <c r="J547" i="3"/>
  <c r="I547" i="3"/>
  <c r="J546" i="3"/>
  <c r="I546" i="3"/>
  <c r="J545" i="3"/>
  <c r="I545" i="3"/>
  <c r="J544" i="3"/>
  <c r="I544" i="3"/>
  <c r="J543" i="3"/>
  <c r="I543" i="3"/>
  <c r="J542" i="3"/>
  <c r="I542" i="3"/>
  <c r="J541" i="3"/>
  <c r="I541" i="3"/>
  <c r="J540" i="3"/>
  <c r="I540" i="3"/>
  <c r="J539" i="3"/>
  <c r="I539" i="3"/>
  <c r="J538" i="3"/>
  <c r="I538" i="3"/>
  <c r="J537" i="3"/>
  <c r="I537" i="3"/>
  <c r="J536" i="3"/>
  <c r="I536" i="3"/>
  <c r="J535" i="3"/>
  <c r="I535" i="3"/>
  <c r="J534" i="3"/>
  <c r="I534" i="3"/>
  <c r="J533" i="3"/>
  <c r="I533" i="3"/>
  <c r="J532" i="3"/>
  <c r="I532" i="3"/>
  <c r="J531" i="3"/>
  <c r="I531" i="3"/>
  <c r="J530" i="3"/>
  <c r="I530" i="3"/>
  <c r="J529" i="3"/>
  <c r="I529" i="3"/>
  <c r="J528" i="3"/>
  <c r="I528" i="3"/>
  <c r="J527" i="3"/>
  <c r="I527" i="3"/>
  <c r="J526" i="3"/>
  <c r="I526" i="3"/>
  <c r="J525" i="3"/>
  <c r="I525" i="3"/>
  <c r="J524" i="3"/>
  <c r="I524" i="3"/>
  <c r="J523" i="3"/>
  <c r="I523" i="3"/>
  <c r="J522" i="3"/>
  <c r="I522" i="3"/>
  <c r="J521" i="3"/>
  <c r="I521" i="3"/>
  <c r="J520" i="3"/>
  <c r="I520" i="3"/>
  <c r="J519" i="3"/>
  <c r="I519" i="3"/>
  <c r="J518" i="3"/>
  <c r="I518" i="3"/>
  <c r="J517" i="3"/>
  <c r="I517" i="3"/>
  <c r="J516" i="3"/>
  <c r="I516" i="3"/>
  <c r="J515" i="3"/>
  <c r="I515" i="3"/>
  <c r="J514" i="3"/>
  <c r="I514" i="3"/>
  <c r="J513" i="3"/>
  <c r="I513" i="3"/>
  <c r="J512" i="3"/>
  <c r="I512" i="3"/>
  <c r="J511" i="3"/>
  <c r="I511" i="3"/>
  <c r="J510" i="3"/>
  <c r="I510" i="3"/>
  <c r="J509" i="3"/>
  <c r="I509" i="3"/>
  <c r="J508" i="3"/>
  <c r="I508" i="3"/>
  <c r="J507" i="3"/>
  <c r="I507" i="3"/>
  <c r="J506" i="3"/>
  <c r="I506" i="3"/>
  <c r="J505" i="3"/>
  <c r="I505" i="3"/>
  <c r="J504" i="3"/>
  <c r="I504" i="3"/>
  <c r="J503" i="3"/>
  <c r="I503" i="3"/>
  <c r="J502" i="3"/>
  <c r="I502" i="3"/>
  <c r="J501" i="3"/>
  <c r="I501" i="3"/>
  <c r="J500" i="3"/>
  <c r="I500" i="3"/>
  <c r="J499" i="3"/>
  <c r="I499" i="3"/>
  <c r="J498" i="3"/>
  <c r="I498" i="3"/>
  <c r="J497" i="3"/>
  <c r="I497" i="3"/>
  <c r="J496" i="3"/>
  <c r="I496" i="3"/>
  <c r="J495" i="3"/>
  <c r="I495" i="3"/>
  <c r="J494" i="3"/>
  <c r="I494" i="3"/>
  <c r="J493" i="3"/>
  <c r="I493" i="3"/>
  <c r="J492" i="3"/>
  <c r="I492" i="3"/>
  <c r="J491" i="3"/>
  <c r="I491" i="3"/>
  <c r="J490" i="3"/>
  <c r="I490" i="3"/>
  <c r="J489" i="3"/>
  <c r="I489" i="3"/>
  <c r="J488" i="3"/>
  <c r="I488" i="3"/>
  <c r="J487" i="3"/>
  <c r="I487" i="3"/>
  <c r="J486" i="3"/>
  <c r="I486" i="3"/>
  <c r="J485" i="3"/>
  <c r="I485" i="3"/>
  <c r="J484" i="3"/>
  <c r="I484" i="3"/>
  <c r="J483" i="3"/>
  <c r="I483" i="3"/>
  <c r="J482" i="3"/>
  <c r="I482" i="3"/>
  <c r="J481" i="3"/>
  <c r="I481" i="3"/>
  <c r="J480" i="3"/>
  <c r="I480" i="3"/>
  <c r="J479" i="3"/>
  <c r="I479" i="3"/>
  <c r="J478" i="3"/>
  <c r="I478" i="3"/>
  <c r="J477" i="3"/>
  <c r="I477" i="3"/>
  <c r="J476" i="3"/>
  <c r="I476" i="3"/>
  <c r="J475" i="3"/>
  <c r="I475" i="3"/>
  <c r="J474" i="3"/>
  <c r="I474" i="3"/>
  <c r="J473" i="3"/>
  <c r="I473" i="3"/>
  <c r="J472" i="3"/>
  <c r="I472" i="3"/>
  <c r="J471" i="3"/>
  <c r="I471" i="3"/>
  <c r="J470" i="3"/>
  <c r="I470" i="3"/>
  <c r="J469" i="3"/>
  <c r="I469" i="3"/>
  <c r="J468" i="3"/>
  <c r="I468" i="3"/>
  <c r="J467" i="3"/>
  <c r="I467" i="3"/>
  <c r="J466" i="3"/>
  <c r="I466" i="3"/>
  <c r="J465" i="3"/>
  <c r="I465" i="3"/>
  <c r="J464" i="3"/>
  <c r="I464" i="3"/>
  <c r="J463" i="3"/>
  <c r="I463" i="3"/>
  <c r="J462" i="3"/>
  <c r="I462" i="3"/>
  <c r="J461" i="3"/>
  <c r="I461" i="3"/>
  <c r="J460" i="3"/>
  <c r="I460" i="3"/>
  <c r="J459" i="3"/>
  <c r="I459" i="3"/>
  <c r="J458" i="3"/>
  <c r="I458" i="3"/>
  <c r="J457" i="3"/>
  <c r="I457" i="3"/>
  <c r="J456" i="3"/>
  <c r="I456" i="3"/>
  <c r="J455" i="3"/>
  <c r="I455" i="3"/>
  <c r="J454" i="3"/>
  <c r="I454" i="3"/>
  <c r="J453" i="3"/>
  <c r="I453" i="3"/>
  <c r="J452" i="3"/>
  <c r="I452" i="3"/>
  <c r="J451" i="3"/>
  <c r="I451" i="3"/>
  <c r="J450" i="3"/>
  <c r="I450" i="3"/>
  <c r="J449" i="3"/>
  <c r="I449" i="3"/>
  <c r="J448" i="3"/>
  <c r="I448" i="3"/>
  <c r="J447" i="3"/>
  <c r="I447" i="3"/>
  <c r="J446" i="3"/>
  <c r="I446" i="3"/>
  <c r="J445" i="3"/>
  <c r="I445" i="3"/>
  <c r="J444" i="3"/>
  <c r="I444" i="3"/>
  <c r="J443" i="3"/>
  <c r="I443" i="3"/>
  <c r="J442" i="3"/>
  <c r="I442" i="3"/>
  <c r="J441" i="3"/>
  <c r="I441" i="3"/>
  <c r="J440" i="3"/>
  <c r="I440" i="3"/>
  <c r="J439" i="3"/>
  <c r="I439" i="3"/>
  <c r="J438" i="3"/>
  <c r="I438" i="3"/>
  <c r="J437" i="3"/>
  <c r="I437" i="3"/>
  <c r="J436" i="3"/>
  <c r="I436" i="3"/>
  <c r="J435" i="3"/>
  <c r="I435" i="3"/>
  <c r="J434" i="3"/>
  <c r="I434" i="3"/>
  <c r="J433" i="3"/>
  <c r="I433" i="3"/>
  <c r="J432" i="3"/>
  <c r="I432" i="3"/>
  <c r="J431" i="3"/>
  <c r="I431" i="3"/>
  <c r="J430" i="3"/>
  <c r="I430" i="3"/>
  <c r="J429" i="3"/>
  <c r="I429" i="3"/>
  <c r="J428" i="3"/>
  <c r="I428" i="3"/>
  <c r="J427" i="3"/>
  <c r="I427" i="3"/>
  <c r="J426" i="3"/>
  <c r="I426" i="3"/>
  <c r="J425" i="3"/>
  <c r="I425" i="3"/>
  <c r="J424" i="3"/>
  <c r="I424" i="3"/>
  <c r="J423" i="3"/>
  <c r="I423" i="3"/>
  <c r="J422" i="3"/>
  <c r="I422" i="3"/>
  <c r="J421" i="3"/>
  <c r="I421" i="3"/>
  <c r="J420" i="3"/>
  <c r="I420" i="3"/>
  <c r="J419" i="3"/>
  <c r="I419" i="3"/>
  <c r="J418" i="3"/>
  <c r="I418" i="3"/>
  <c r="J417" i="3"/>
  <c r="I417" i="3"/>
  <c r="J416" i="3"/>
  <c r="I416" i="3"/>
  <c r="J415" i="3"/>
  <c r="I415" i="3"/>
  <c r="J414" i="3"/>
  <c r="I414" i="3"/>
  <c r="J413" i="3"/>
  <c r="I413" i="3"/>
  <c r="J412" i="3"/>
  <c r="I412" i="3"/>
  <c r="J411" i="3"/>
  <c r="I411" i="3"/>
  <c r="J410" i="3"/>
  <c r="I410" i="3"/>
  <c r="J409" i="3"/>
  <c r="I409" i="3"/>
  <c r="J408" i="3"/>
  <c r="I408" i="3"/>
  <c r="J407" i="3"/>
  <c r="I407" i="3"/>
  <c r="J406" i="3"/>
  <c r="I406" i="3"/>
  <c r="J405" i="3"/>
  <c r="I405" i="3"/>
  <c r="J404" i="3"/>
  <c r="I404" i="3"/>
  <c r="J403" i="3"/>
  <c r="I403" i="3"/>
  <c r="J402" i="3"/>
  <c r="I402" i="3"/>
  <c r="J401" i="3"/>
  <c r="I401" i="3"/>
  <c r="J400" i="3"/>
  <c r="I400" i="3"/>
  <c r="J399" i="3"/>
  <c r="I399" i="3"/>
  <c r="J398" i="3"/>
  <c r="I398" i="3"/>
  <c r="J397" i="3"/>
  <c r="I397" i="3"/>
  <c r="J396" i="3"/>
  <c r="I396" i="3"/>
  <c r="J395" i="3"/>
  <c r="I395" i="3"/>
  <c r="J394" i="3"/>
  <c r="I394" i="3"/>
  <c r="J393" i="3"/>
  <c r="I393" i="3"/>
  <c r="J392" i="3"/>
  <c r="I392" i="3"/>
  <c r="J391" i="3"/>
  <c r="I391" i="3"/>
  <c r="J390" i="3"/>
  <c r="I390" i="3"/>
  <c r="J389" i="3"/>
  <c r="I389" i="3"/>
  <c r="J388" i="3"/>
  <c r="I388" i="3"/>
  <c r="J387" i="3"/>
  <c r="I387" i="3"/>
  <c r="J386" i="3"/>
  <c r="I386" i="3"/>
  <c r="J385" i="3"/>
  <c r="I385" i="3"/>
  <c r="J384" i="3"/>
  <c r="I384" i="3"/>
  <c r="J383" i="3"/>
  <c r="I383" i="3"/>
  <c r="J382" i="3"/>
  <c r="I382" i="3"/>
  <c r="J381" i="3"/>
  <c r="I381" i="3"/>
  <c r="J380" i="3"/>
  <c r="I380" i="3"/>
  <c r="J379" i="3"/>
  <c r="I379" i="3"/>
  <c r="J378" i="3"/>
  <c r="I378" i="3"/>
  <c r="J377" i="3"/>
  <c r="I377" i="3"/>
  <c r="J376" i="3"/>
  <c r="I376" i="3"/>
  <c r="J375" i="3"/>
  <c r="I375" i="3"/>
  <c r="J374" i="3"/>
  <c r="I374" i="3"/>
  <c r="J373" i="3"/>
  <c r="I373" i="3"/>
  <c r="J372" i="3"/>
  <c r="I372" i="3"/>
  <c r="J371" i="3"/>
  <c r="I371" i="3"/>
  <c r="J370" i="3"/>
  <c r="I370" i="3"/>
  <c r="J369" i="3"/>
  <c r="I369" i="3"/>
  <c r="J368" i="3"/>
  <c r="I368" i="3"/>
  <c r="J367" i="3"/>
  <c r="I367" i="3"/>
  <c r="J366" i="3"/>
  <c r="I366" i="3"/>
  <c r="J365" i="3"/>
  <c r="I365" i="3"/>
  <c r="J364" i="3"/>
  <c r="I364" i="3"/>
  <c r="J363" i="3"/>
  <c r="I363" i="3"/>
  <c r="J362" i="3"/>
  <c r="I362" i="3"/>
  <c r="J361" i="3"/>
  <c r="I361" i="3"/>
  <c r="J360" i="3"/>
  <c r="I360" i="3"/>
  <c r="J359" i="3"/>
  <c r="I359" i="3"/>
  <c r="J358" i="3"/>
  <c r="I358" i="3"/>
  <c r="J357" i="3"/>
  <c r="I357" i="3"/>
  <c r="J356" i="3"/>
  <c r="I356" i="3"/>
  <c r="J355" i="3"/>
  <c r="I355" i="3"/>
  <c r="J354" i="3"/>
  <c r="I354" i="3"/>
  <c r="J353" i="3"/>
  <c r="I353" i="3"/>
  <c r="J352" i="3"/>
  <c r="I352" i="3"/>
  <c r="J351" i="3"/>
  <c r="I351" i="3"/>
  <c r="J350" i="3"/>
  <c r="I350" i="3"/>
  <c r="J349" i="3"/>
  <c r="I349" i="3"/>
  <c r="J348" i="3"/>
  <c r="I348" i="3"/>
  <c r="J347" i="3"/>
  <c r="I347" i="3"/>
  <c r="J346" i="3"/>
  <c r="I346" i="3"/>
  <c r="J345" i="3"/>
  <c r="I345" i="3"/>
  <c r="J344" i="3"/>
  <c r="I344" i="3"/>
  <c r="J343" i="3"/>
  <c r="I343" i="3"/>
  <c r="J342" i="3"/>
  <c r="I342" i="3"/>
  <c r="J341" i="3"/>
  <c r="I341" i="3"/>
  <c r="J340" i="3"/>
  <c r="I340" i="3"/>
  <c r="J339" i="3"/>
  <c r="I339" i="3"/>
  <c r="J338" i="3"/>
  <c r="I338" i="3"/>
  <c r="J337" i="3"/>
  <c r="I337" i="3"/>
  <c r="J336" i="3"/>
  <c r="I336" i="3"/>
  <c r="J335" i="3"/>
  <c r="I335" i="3"/>
  <c r="J334" i="3"/>
  <c r="I334" i="3"/>
  <c r="J333" i="3"/>
  <c r="I333" i="3"/>
  <c r="J332" i="3"/>
  <c r="I332" i="3"/>
  <c r="J331" i="3"/>
  <c r="I331" i="3"/>
  <c r="J330" i="3"/>
  <c r="I330" i="3"/>
  <c r="J329" i="3"/>
  <c r="I329" i="3"/>
  <c r="J328" i="3"/>
  <c r="I328" i="3"/>
  <c r="J327" i="3"/>
  <c r="I327" i="3"/>
  <c r="J326" i="3"/>
  <c r="I326" i="3"/>
  <c r="J325" i="3"/>
  <c r="I325" i="3"/>
  <c r="J324" i="3"/>
  <c r="I324" i="3"/>
  <c r="J323" i="3"/>
  <c r="I323" i="3"/>
  <c r="J322" i="3"/>
  <c r="I322" i="3"/>
  <c r="J321" i="3"/>
  <c r="I321" i="3"/>
  <c r="J320" i="3"/>
  <c r="I320" i="3"/>
  <c r="J319" i="3"/>
  <c r="I319" i="3"/>
  <c r="J318" i="3"/>
  <c r="I318" i="3"/>
  <c r="J317" i="3"/>
  <c r="I317" i="3"/>
  <c r="J316" i="3"/>
  <c r="I316" i="3"/>
  <c r="J315" i="3"/>
  <c r="I315" i="3"/>
  <c r="J314" i="3"/>
  <c r="I314" i="3"/>
  <c r="J313" i="3"/>
  <c r="I313" i="3"/>
  <c r="J312" i="3"/>
  <c r="I312" i="3"/>
  <c r="J311" i="3"/>
  <c r="I311" i="3"/>
  <c r="J310" i="3"/>
  <c r="I310" i="3"/>
  <c r="J309" i="3"/>
  <c r="I309" i="3"/>
  <c r="J308" i="3"/>
  <c r="I308" i="3"/>
  <c r="J307" i="3"/>
  <c r="I307" i="3"/>
  <c r="J306" i="3"/>
  <c r="I306" i="3"/>
  <c r="J305" i="3"/>
  <c r="I305" i="3"/>
  <c r="J304" i="3"/>
  <c r="I304" i="3"/>
  <c r="J303" i="3"/>
  <c r="I303" i="3"/>
  <c r="J302" i="3"/>
  <c r="I302" i="3"/>
  <c r="J301" i="3"/>
  <c r="I301" i="3"/>
  <c r="J300" i="3"/>
  <c r="I300" i="3"/>
  <c r="J299" i="3"/>
  <c r="I299" i="3"/>
  <c r="J298" i="3"/>
  <c r="I298" i="3"/>
  <c r="J297" i="3"/>
  <c r="I297" i="3"/>
  <c r="J296" i="3"/>
  <c r="I296" i="3"/>
  <c r="J295" i="3"/>
  <c r="I295" i="3"/>
  <c r="J294" i="3"/>
  <c r="I294" i="3"/>
  <c r="J293" i="3"/>
  <c r="I293" i="3"/>
  <c r="J292" i="3"/>
  <c r="I292" i="3"/>
  <c r="J291" i="3"/>
  <c r="I291" i="3"/>
  <c r="J290" i="3"/>
  <c r="I290" i="3"/>
  <c r="J289" i="3"/>
  <c r="I289" i="3"/>
  <c r="J288" i="3"/>
  <c r="I288" i="3"/>
  <c r="J287" i="3"/>
  <c r="I287" i="3"/>
  <c r="J286" i="3"/>
  <c r="I286" i="3"/>
  <c r="J285" i="3"/>
  <c r="I285" i="3"/>
  <c r="J284" i="3"/>
  <c r="I284" i="3"/>
  <c r="J283" i="3"/>
  <c r="I283" i="3"/>
  <c r="J282" i="3"/>
  <c r="I282" i="3"/>
  <c r="J281" i="3"/>
  <c r="I281" i="3"/>
  <c r="J280" i="3"/>
  <c r="I280" i="3"/>
  <c r="J279" i="3"/>
  <c r="I279" i="3"/>
  <c r="J278" i="3"/>
  <c r="I278" i="3"/>
  <c r="J277" i="3"/>
  <c r="I277" i="3"/>
  <c r="J276" i="3"/>
  <c r="I276" i="3"/>
  <c r="J275" i="3"/>
  <c r="I275" i="3"/>
  <c r="J274" i="3"/>
  <c r="I274" i="3"/>
  <c r="J273" i="3"/>
  <c r="I273" i="3"/>
  <c r="J272" i="3"/>
  <c r="I272" i="3"/>
  <c r="J271" i="3"/>
  <c r="I271" i="3"/>
  <c r="J270" i="3"/>
  <c r="I270" i="3"/>
  <c r="J269" i="3"/>
  <c r="I269" i="3"/>
  <c r="J268" i="3"/>
  <c r="I268" i="3"/>
  <c r="J267" i="3"/>
  <c r="I267" i="3"/>
  <c r="J266" i="3"/>
  <c r="I266" i="3"/>
  <c r="J265" i="3"/>
  <c r="I265" i="3"/>
  <c r="J264" i="3"/>
  <c r="I264" i="3"/>
  <c r="J263" i="3"/>
  <c r="I263" i="3"/>
  <c r="J262" i="3"/>
  <c r="I262" i="3"/>
  <c r="J261" i="3"/>
  <c r="I261" i="3"/>
  <c r="J260" i="3"/>
  <c r="I260" i="3"/>
  <c r="J259" i="3"/>
  <c r="I259" i="3"/>
  <c r="J258" i="3"/>
  <c r="I258" i="3"/>
  <c r="J257" i="3"/>
  <c r="I257" i="3"/>
  <c r="J256" i="3"/>
  <c r="I256" i="3"/>
  <c r="J255" i="3"/>
  <c r="I255" i="3"/>
  <c r="J254" i="3"/>
  <c r="I254" i="3"/>
  <c r="J253" i="3"/>
  <c r="I253" i="3"/>
  <c r="J252" i="3"/>
  <c r="I252" i="3"/>
  <c r="J251" i="3"/>
  <c r="I251" i="3"/>
  <c r="J250" i="3"/>
  <c r="I250" i="3"/>
  <c r="J249" i="3"/>
  <c r="I249" i="3"/>
  <c r="J248" i="3"/>
  <c r="I248" i="3"/>
  <c r="J247" i="3"/>
  <c r="I247" i="3"/>
  <c r="J246" i="3"/>
  <c r="I246" i="3"/>
  <c r="J245" i="3"/>
  <c r="I245" i="3"/>
  <c r="J244" i="3"/>
  <c r="I244" i="3"/>
  <c r="J243" i="3"/>
  <c r="I243" i="3"/>
  <c r="J242" i="3"/>
  <c r="I242" i="3"/>
  <c r="J241" i="3"/>
  <c r="I241" i="3"/>
  <c r="J240" i="3"/>
  <c r="I240" i="3"/>
  <c r="J239" i="3"/>
  <c r="I239" i="3"/>
  <c r="J238" i="3"/>
  <c r="I238" i="3"/>
  <c r="J237" i="3"/>
  <c r="I237" i="3"/>
  <c r="J236" i="3"/>
  <c r="I236" i="3"/>
  <c r="J235" i="3"/>
  <c r="I235" i="3"/>
  <c r="J234" i="3"/>
  <c r="I234" i="3"/>
  <c r="J233" i="3"/>
  <c r="I233" i="3"/>
  <c r="J232" i="3"/>
  <c r="I232" i="3"/>
  <c r="J231" i="3"/>
  <c r="I231" i="3"/>
  <c r="J230" i="3"/>
  <c r="I230" i="3"/>
  <c r="J229" i="3"/>
  <c r="I229" i="3"/>
  <c r="J228" i="3"/>
  <c r="I228" i="3"/>
  <c r="J227" i="3"/>
  <c r="I227" i="3"/>
  <c r="J226" i="3"/>
  <c r="I226" i="3"/>
  <c r="J225" i="3"/>
  <c r="I225" i="3"/>
  <c r="J224" i="3"/>
  <c r="I224" i="3"/>
  <c r="J223" i="3"/>
  <c r="I223" i="3"/>
  <c r="J222" i="3"/>
  <c r="I222" i="3"/>
  <c r="J221" i="3"/>
  <c r="I221" i="3"/>
  <c r="J220" i="3"/>
  <c r="I220" i="3"/>
  <c r="J219" i="3"/>
  <c r="I219" i="3"/>
  <c r="J218" i="3"/>
  <c r="I218" i="3"/>
  <c r="J217" i="3"/>
  <c r="I217" i="3"/>
  <c r="J216" i="3"/>
  <c r="I216" i="3"/>
  <c r="J215" i="3"/>
  <c r="I215" i="3"/>
  <c r="J214" i="3"/>
  <c r="I214" i="3"/>
  <c r="J213" i="3"/>
  <c r="I213" i="3"/>
  <c r="J212" i="3"/>
  <c r="I212" i="3"/>
  <c r="J211" i="3"/>
  <c r="I211" i="3"/>
  <c r="J210" i="3"/>
  <c r="I210" i="3"/>
  <c r="J209" i="3"/>
  <c r="I209" i="3"/>
  <c r="J208" i="3"/>
  <c r="I208" i="3"/>
  <c r="J207" i="3"/>
  <c r="I207" i="3"/>
  <c r="J206" i="3"/>
  <c r="I206" i="3"/>
  <c r="J205" i="3"/>
  <c r="I205" i="3"/>
  <c r="J204" i="3"/>
  <c r="I204" i="3"/>
  <c r="J203" i="3"/>
  <c r="I203" i="3"/>
  <c r="J202" i="3"/>
  <c r="I202" i="3"/>
  <c r="J201" i="3"/>
  <c r="I201" i="3"/>
  <c r="J200" i="3"/>
  <c r="I200" i="3"/>
  <c r="J199" i="3"/>
  <c r="I199" i="3"/>
  <c r="J198" i="3"/>
  <c r="I198" i="3"/>
  <c r="J197" i="3"/>
  <c r="I197" i="3"/>
  <c r="J196" i="3"/>
  <c r="I196" i="3"/>
  <c r="J195" i="3"/>
  <c r="I195" i="3"/>
  <c r="J194" i="3"/>
  <c r="I194" i="3"/>
  <c r="J193" i="3"/>
  <c r="I193" i="3"/>
  <c r="J192" i="3"/>
  <c r="I192" i="3"/>
  <c r="J191" i="3"/>
  <c r="I191" i="3"/>
  <c r="J190" i="3"/>
  <c r="I190" i="3"/>
  <c r="J189" i="3"/>
  <c r="I189" i="3"/>
  <c r="J188" i="3"/>
  <c r="I188" i="3"/>
  <c r="J187" i="3"/>
  <c r="I187" i="3"/>
  <c r="J186" i="3"/>
  <c r="I186" i="3"/>
  <c r="J185" i="3"/>
  <c r="I185" i="3"/>
  <c r="J184" i="3"/>
  <c r="I184" i="3"/>
  <c r="J183" i="3"/>
  <c r="I183" i="3"/>
  <c r="J182" i="3"/>
  <c r="I182" i="3"/>
  <c r="J181" i="3"/>
  <c r="I181" i="3"/>
  <c r="J180" i="3"/>
  <c r="I180" i="3"/>
  <c r="J179" i="3"/>
  <c r="I179" i="3"/>
  <c r="K178" i="3"/>
  <c r="J178" i="3"/>
  <c r="I178" i="3"/>
  <c r="J177" i="3"/>
  <c r="I177" i="3"/>
  <c r="J176" i="3"/>
  <c r="I176" i="3"/>
  <c r="J175" i="3"/>
  <c r="I175" i="3"/>
  <c r="J174" i="3"/>
  <c r="I174" i="3"/>
  <c r="J173" i="3"/>
  <c r="I173" i="3"/>
  <c r="J172" i="3"/>
  <c r="I172" i="3"/>
  <c r="J171" i="3"/>
  <c r="I171" i="3"/>
  <c r="J170" i="3"/>
  <c r="I170" i="3"/>
  <c r="J169" i="3"/>
  <c r="I169" i="3"/>
  <c r="J168" i="3"/>
  <c r="I168" i="3"/>
  <c r="J167" i="3"/>
  <c r="I167" i="3"/>
  <c r="J166" i="3"/>
  <c r="I166" i="3"/>
  <c r="J165" i="3"/>
  <c r="I165" i="3"/>
  <c r="J164" i="3"/>
  <c r="I164" i="3"/>
  <c r="J163" i="3"/>
  <c r="I163" i="3"/>
  <c r="J162" i="3"/>
  <c r="I162" i="3"/>
  <c r="J161" i="3"/>
  <c r="I161" i="3"/>
  <c r="J160" i="3"/>
  <c r="I160" i="3"/>
  <c r="J159" i="3"/>
  <c r="I159" i="3"/>
  <c r="J158" i="3"/>
  <c r="I158" i="3"/>
  <c r="J157" i="3"/>
  <c r="I157" i="3"/>
  <c r="J156" i="3"/>
  <c r="I156" i="3"/>
  <c r="J155" i="3"/>
  <c r="I155" i="3"/>
  <c r="J154" i="3"/>
  <c r="I154" i="3"/>
  <c r="J153" i="3"/>
  <c r="I153" i="3"/>
  <c r="J152" i="3"/>
  <c r="I152" i="3"/>
  <c r="J151" i="3"/>
  <c r="I151" i="3"/>
  <c r="J150" i="3"/>
  <c r="I150" i="3"/>
  <c r="J149" i="3"/>
  <c r="I149" i="3"/>
  <c r="J148" i="3"/>
  <c r="I148" i="3"/>
  <c r="J147" i="3"/>
  <c r="I147" i="3"/>
  <c r="J146" i="3"/>
  <c r="I146" i="3"/>
  <c r="J145" i="3"/>
  <c r="I145" i="3"/>
  <c r="J144" i="3"/>
  <c r="I144" i="3"/>
  <c r="J143" i="3"/>
  <c r="I143" i="3"/>
  <c r="J142" i="3"/>
  <c r="I142" i="3"/>
  <c r="J141" i="3"/>
  <c r="I141" i="3"/>
  <c r="J140" i="3"/>
  <c r="I140" i="3"/>
  <c r="J139" i="3"/>
  <c r="I139" i="3"/>
  <c r="J138" i="3"/>
  <c r="I138" i="3"/>
  <c r="J137" i="3"/>
  <c r="I137" i="3"/>
  <c r="J136" i="3"/>
  <c r="I136" i="3"/>
  <c r="J135" i="3"/>
  <c r="I135" i="3"/>
  <c r="J134" i="3"/>
  <c r="I134" i="3"/>
  <c r="J133" i="3"/>
  <c r="I133" i="3"/>
  <c r="J132" i="3"/>
  <c r="I132" i="3"/>
  <c r="J131" i="3"/>
  <c r="I131" i="3"/>
  <c r="J130" i="3"/>
  <c r="I130" i="3"/>
  <c r="J129" i="3"/>
  <c r="I129" i="3"/>
  <c r="J128" i="3"/>
  <c r="I128" i="3"/>
  <c r="J127" i="3"/>
  <c r="I127" i="3"/>
  <c r="J126" i="3"/>
  <c r="I126" i="3"/>
  <c r="J125" i="3"/>
  <c r="I125" i="3"/>
  <c r="J124" i="3"/>
  <c r="I124" i="3"/>
  <c r="J123" i="3"/>
  <c r="I123" i="3"/>
  <c r="J122" i="3"/>
  <c r="I122" i="3"/>
  <c r="J121" i="3"/>
  <c r="I121" i="3"/>
  <c r="J120" i="3"/>
  <c r="I120" i="3"/>
  <c r="J119" i="3"/>
  <c r="I119" i="3"/>
  <c r="J118" i="3"/>
  <c r="I118" i="3"/>
  <c r="J117" i="3"/>
  <c r="I117" i="3"/>
  <c r="J116" i="3"/>
  <c r="I116" i="3"/>
  <c r="J115" i="3"/>
  <c r="I115" i="3"/>
  <c r="J114" i="3"/>
  <c r="I114" i="3"/>
  <c r="J113" i="3"/>
  <c r="I113" i="3"/>
  <c r="J112" i="3"/>
  <c r="I112" i="3"/>
  <c r="J111" i="3"/>
  <c r="I111" i="3"/>
  <c r="J110" i="3"/>
  <c r="I110" i="3"/>
  <c r="J109" i="3"/>
  <c r="I109" i="3"/>
  <c r="J108" i="3"/>
  <c r="I108" i="3"/>
  <c r="J107" i="3"/>
  <c r="I107" i="3"/>
  <c r="J106" i="3"/>
  <c r="I106" i="3"/>
  <c r="J105" i="3"/>
  <c r="I105" i="3"/>
  <c r="J104" i="3"/>
  <c r="I104" i="3"/>
  <c r="J103" i="3"/>
  <c r="I103" i="3"/>
  <c r="J102" i="3"/>
  <c r="I102" i="3"/>
  <c r="J101" i="3"/>
  <c r="I101" i="3"/>
  <c r="J100" i="3"/>
  <c r="I100" i="3"/>
  <c r="J99" i="3"/>
  <c r="I99" i="3"/>
  <c r="J98" i="3"/>
  <c r="I98" i="3"/>
  <c r="J97" i="3"/>
  <c r="I97" i="3"/>
  <c r="J96" i="3"/>
  <c r="I96" i="3"/>
  <c r="J95" i="3"/>
  <c r="I95" i="3"/>
  <c r="J94" i="3"/>
  <c r="I94" i="3"/>
  <c r="J93" i="3"/>
  <c r="I93" i="3"/>
  <c r="J92" i="3"/>
  <c r="I92" i="3"/>
  <c r="J91" i="3"/>
  <c r="I91" i="3"/>
  <c r="J90" i="3"/>
  <c r="I90" i="3"/>
  <c r="J89" i="3"/>
  <c r="I89" i="3"/>
  <c r="J88" i="3"/>
  <c r="I88" i="3"/>
  <c r="J87" i="3"/>
  <c r="I87" i="3"/>
  <c r="J86" i="3"/>
  <c r="I86" i="3"/>
  <c r="J85" i="3"/>
  <c r="I85" i="3"/>
  <c r="J84" i="3"/>
  <c r="I84" i="3"/>
  <c r="J83" i="3"/>
  <c r="I83" i="3"/>
  <c r="J82" i="3"/>
  <c r="I82" i="3"/>
  <c r="J81" i="3"/>
  <c r="I81" i="3"/>
  <c r="J80" i="3"/>
  <c r="I80" i="3"/>
  <c r="J79" i="3"/>
  <c r="I79" i="3"/>
  <c r="J78" i="3"/>
  <c r="I78" i="3"/>
  <c r="J77" i="3"/>
  <c r="I77" i="3"/>
  <c r="J76" i="3"/>
  <c r="I76" i="3"/>
  <c r="J75" i="3"/>
  <c r="I75" i="3"/>
  <c r="K74" i="3"/>
  <c r="J74" i="3"/>
  <c r="I74" i="3"/>
  <c r="J73" i="3"/>
  <c r="I73" i="3"/>
  <c r="J72" i="3"/>
  <c r="I72" i="3"/>
  <c r="J71" i="3"/>
  <c r="I71" i="3"/>
  <c r="K70" i="3"/>
  <c r="J70" i="3"/>
  <c r="I70" i="3"/>
  <c r="K69" i="3"/>
  <c r="J69" i="3"/>
  <c r="I69" i="3"/>
  <c r="J68" i="3"/>
  <c r="I68" i="3"/>
  <c r="K67" i="3"/>
  <c r="J67" i="3"/>
  <c r="I67" i="3"/>
  <c r="K66" i="3"/>
  <c r="J66" i="3"/>
  <c r="I66" i="3"/>
  <c r="K65" i="3"/>
  <c r="J65" i="3"/>
  <c r="I65" i="3"/>
  <c r="K64" i="3"/>
  <c r="J64" i="3"/>
  <c r="I64" i="3"/>
  <c r="J63" i="3"/>
  <c r="I63" i="3"/>
  <c r="J62" i="3"/>
  <c r="I62" i="3"/>
  <c r="K61" i="3"/>
  <c r="J61" i="3"/>
  <c r="I61" i="3"/>
  <c r="K60" i="3"/>
  <c r="J60" i="3"/>
  <c r="I60" i="3"/>
  <c r="K59" i="3"/>
  <c r="J59" i="3"/>
  <c r="I59" i="3"/>
  <c r="J58" i="3"/>
  <c r="I58" i="3"/>
  <c r="J57" i="3"/>
  <c r="I57" i="3"/>
  <c r="J56" i="3"/>
  <c r="I56" i="3"/>
  <c r="J55" i="3"/>
  <c r="I55" i="3"/>
  <c r="J54" i="3"/>
  <c r="I54" i="3"/>
  <c r="J53" i="3"/>
  <c r="I53" i="3"/>
  <c r="J52" i="3"/>
  <c r="I52" i="3"/>
  <c r="J51" i="3"/>
  <c r="I51" i="3"/>
  <c r="J50" i="3"/>
  <c r="I50" i="3"/>
  <c r="J49" i="3"/>
  <c r="I49" i="3"/>
  <c r="J48" i="3"/>
  <c r="I48" i="3"/>
  <c r="J47" i="3"/>
  <c r="I47" i="3"/>
  <c r="J46" i="3"/>
  <c r="I46" i="3"/>
  <c r="J45" i="3"/>
  <c r="I45" i="3"/>
  <c r="J44" i="3"/>
  <c r="I44" i="3"/>
  <c r="J43" i="3"/>
  <c r="I43" i="3"/>
  <c r="J42" i="3"/>
  <c r="I42" i="3"/>
  <c r="J41" i="3"/>
  <c r="I41" i="3"/>
  <c r="J40" i="3"/>
  <c r="I40" i="3"/>
  <c r="J39" i="3"/>
  <c r="I39" i="3"/>
  <c r="J38" i="3"/>
  <c r="I38" i="3"/>
  <c r="J37" i="3"/>
  <c r="I37" i="3"/>
  <c r="J36" i="3"/>
  <c r="I36" i="3"/>
  <c r="J35" i="3"/>
  <c r="I35" i="3"/>
  <c r="J34" i="3"/>
  <c r="I34" i="3"/>
  <c r="J33" i="3"/>
  <c r="I33" i="3"/>
  <c r="J32" i="3"/>
  <c r="I32" i="3"/>
  <c r="J31" i="3"/>
  <c r="I31" i="3"/>
  <c r="J30" i="3"/>
  <c r="I30" i="3"/>
  <c r="J29" i="3"/>
  <c r="I29" i="3"/>
  <c r="J28" i="3"/>
  <c r="I28" i="3"/>
  <c r="J27" i="3"/>
  <c r="I27" i="3"/>
  <c r="J26" i="3"/>
  <c r="I26" i="3"/>
  <c r="J25" i="3"/>
  <c r="I25" i="3"/>
  <c r="J24" i="3"/>
  <c r="I24" i="3"/>
  <c r="J23" i="3"/>
  <c r="I23" i="3"/>
  <c r="J22" i="3"/>
  <c r="I22" i="3"/>
  <c r="J21" i="3"/>
  <c r="I21" i="3"/>
  <c r="J20" i="3"/>
  <c r="I20" i="3"/>
  <c r="J19" i="3"/>
  <c r="I19" i="3"/>
  <c r="J18" i="3"/>
  <c r="I18" i="3"/>
  <c r="J17" i="3"/>
  <c r="I17" i="3"/>
  <c r="J16" i="3"/>
  <c r="I16" i="3"/>
  <c r="J15" i="3"/>
  <c r="I15" i="3"/>
  <c r="J14" i="3"/>
  <c r="I14" i="3"/>
  <c r="J13" i="3"/>
  <c r="I13" i="3"/>
  <c r="J12" i="3"/>
  <c r="I12" i="3"/>
  <c r="J11" i="3"/>
  <c r="I11" i="3"/>
  <c r="J10" i="3"/>
  <c r="I10" i="3"/>
  <c r="J9" i="3"/>
  <c r="I9" i="3"/>
  <c r="J8" i="3"/>
  <c r="I8" i="3"/>
  <c r="J7" i="3"/>
  <c r="I7" i="3"/>
  <c r="J6" i="3"/>
  <c r="I6" i="3"/>
  <c r="J5" i="3"/>
  <c r="I5" i="3"/>
  <c r="J4" i="3"/>
  <c r="I4" i="3"/>
  <c r="J3" i="3"/>
  <c r="B578" i="3"/>
  <c r="F577" i="3"/>
  <c r="F3" i="3"/>
  <c r="F4" i="3"/>
  <c r="F5" i="3"/>
  <c r="F6" i="3"/>
  <c r="F7" i="3"/>
  <c r="F8" i="3"/>
  <c r="F9" i="3"/>
  <c r="F10" i="3"/>
  <c r="F11" i="3"/>
  <c r="F12" i="3"/>
  <c r="F13" i="3"/>
  <c r="F14" i="3"/>
  <c r="F15" i="3"/>
  <c r="F16" i="3"/>
  <c r="F17" i="3"/>
  <c r="F18" i="3"/>
  <c r="F19" i="3"/>
  <c r="F20" i="3"/>
  <c r="F21" i="3"/>
  <c r="F22" i="3"/>
  <c r="F23" i="3"/>
  <c r="F24" i="3"/>
  <c r="F25" i="3"/>
  <c r="F26" i="3"/>
  <c r="F27" i="3"/>
  <c r="F28" i="3"/>
  <c r="F29" i="3"/>
  <c r="F30" i="3"/>
  <c r="F31" i="3"/>
  <c r="F32" i="3"/>
  <c r="F33" i="3"/>
  <c r="F34" i="3"/>
  <c r="F35" i="3"/>
  <c r="F36" i="3"/>
  <c r="F37" i="3"/>
  <c r="F38" i="3"/>
  <c r="F39" i="3"/>
  <c r="F40" i="3"/>
  <c r="F41" i="3"/>
  <c r="F42" i="3"/>
  <c r="F43" i="3"/>
  <c r="F44" i="3"/>
  <c r="F45" i="3"/>
  <c r="F46" i="3"/>
  <c r="F47" i="3"/>
  <c r="F48" i="3"/>
  <c r="F49" i="3"/>
  <c r="F50" i="3"/>
  <c r="F51" i="3"/>
  <c r="F52" i="3"/>
  <c r="F53" i="3"/>
  <c r="F54" i="3"/>
  <c r="F55" i="3"/>
  <c r="F56" i="3"/>
  <c r="F57" i="3"/>
  <c r="F58" i="3"/>
  <c r="F59" i="3"/>
  <c r="F60" i="3"/>
  <c r="F61" i="3"/>
  <c r="F62" i="3"/>
  <c r="F63" i="3"/>
  <c r="F64" i="3"/>
  <c r="F65" i="3"/>
  <c r="F66" i="3"/>
  <c r="F67" i="3"/>
  <c r="F68" i="3"/>
  <c r="F69" i="3"/>
  <c r="F70" i="3"/>
  <c r="F71" i="3"/>
  <c r="F72" i="3"/>
  <c r="F73" i="3"/>
  <c r="F74" i="3"/>
  <c r="F75" i="3"/>
  <c r="F76" i="3"/>
  <c r="F77" i="3"/>
  <c r="F78" i="3"/>
  <c r="F79" i="3"/>
  <c r="F80" i="3"/>
  <c r="F81" i="3"/>
  <c r="F82" i="3"/>
  <c r="F83" i="3"/>
  <c r="F84" i="3"/>
  <c r="F85" i="3"/>
  <c r="F86" i="3"/>
  <c r="F87" i="3"/>
  <c r="F88" i="3"/>
  <c r="F89" i="3"/>
  <c r="F90" i="3"/>
  <c r="F91" i="3"/>
  <c r="F92" i="3"/>
  <c r="F93" i="3"/>
  <c r="F94" i="3"/>
  <c r="F95" i="3"/>
  <c r="F96" i="3"/>
  <c r="F97" i="3"/>
  <c r="F98" i="3"/>
  <c r="F99" i="3"/>
  <c r="F100" i="3"/>
  <c r="F101" i="3"/>
  <c r="F102" i="3"/>
  <c r="F103" i="3"/>
  <c r="F104" i="3"/>
  <c r="F105" i="3"/>
  <c r="F106" i="3"/>
  <c r="F107" i="3"/>
  <c r="F108" i="3"/>
  <c r="F109" i="3"/>
  <c r="F110" i="3"/>
  <c r="F111" i="3"/>
  <c r="F112" i="3"/>
  <c r="F113" i="3"/>
  <c r="F114" i="3"/>
  <c r="F115" i="3"/>
  <c r="F116" i="3"/>
  <c r="F117" i="3"/>
  <c r="F118" i="3"/>
  <c r="F119" i="3"/>
  <c r="F120" i="3"/>
  <c r="F121" i="3"/>
  <c r="F122" i="3"/>
  <c r="F123" i="3"/>
  <c r="F124" i="3"/>
  <c r="F125" i="3"/>
  <c r="F126" i="3"/>
  <c r="F127" i="3"/>
  <c r="F128" i="3"/>
  <c r="F129" i="3"/>
  <c r="F130" i="3"/>
  <c r="F131" i="3"/>
  <c r="F132" i="3"/>
  <c r="F133" i="3"/>
  <c r="F134" i="3"/>
  <c r="F135" i="3"/>
  <c r="F136" i="3"/>
  <c r="F137" i="3"/>
  <c r="F138" i="3"/>
  <c r="F139" i="3"/>
  <c r="F140" i="3"/>
  <c r="F141" i="3"/>
  <c r="F142" i="3"/>
  <c r="F143" i="3"/>
  <c r="F144" i="3"/>
  <c r="F145" i="3"/>
  <c r="F146" i="3"/>
  <c r="F147" i="3"/>
  <c r="F148" i="3"/>
  <c r="F149" i="3"/>
  <c r="F150" i="3"/>
  <c r="F151" i="3"/>
  <c r="F152" i="3"/>
  <c r="F153" i="3"/>
  <c r="F154" i="3"/>
  <c r="F155" i="3"/>
  <c r="F156" i="3"/>
  <c r="F157" i="3"/>
  <c r="F158" i="3"/>
  <c r="F159" i="3"/>
  <c r="F160" i="3"/>
  <c r="F161" i="3"/>
  <c r="F162" i="3"/>
  <c r="F163" i="3"/>
  <c r="F164" i="3"/>
  <c r="F165" i="3"/>
  <c r="F166" i="3"/>
  <c r="F167" i="3"/>
  <c r="F168" i="3"/>
  <c r="F169" i="3"/>
  <c r="F170" i="3"/>
  <c r="F171" i="3"/>
  <c r="F172" i="3"/>
  <c r="F173" i="3"/>
  <c r="F174" i="3"/>
  <c r="F175" i="3"/>
  <c r="F176" i="3"/>
  <c r="F177" i="3"/>
  <c r="F178" i="3"/>
  <c r="F179" i="3"/>
  <c r="F180" i="3"/>
  <c r="F181" i="3"/>
  <c r="F182" i="3"/>
  <c r="F183" i="3"/>
  <c r="F184" i="3"/>
  <c r="F185" i="3"/>
  <c r="F186" i="3"/>
  <c r="F187" i="3"/>
  <c r="F188" i="3"/>
  <c r="F189" i="3"/>
  <c r="F190" i="3"/>
  <c r="F191" i="3"/>
  <c r="F192" i="3"/>
  <c r="F193" i="3"/>
  <c r="F194" i="3"/>
  <c r="F195" i="3"/>
  <c r="F196" i="3"/>
  <c r="F197" i="3"/>
  <c r="F198" i="3"/>
  <c r="F199" i="3"/>
  <c r="F200" i="3"/>
  <c r="F201" i="3"/>
  <c r="F202" i="3"/>
  <c r="F203" i="3"/>
  <c r="F204" i="3"/>
  <c r="F205" i="3"/>
  <c r="F206" i="3"/>
  <c r="F207" i="3"/>
  <c r="F208" i="3"/>
  <c r="F209" i="3"/>
  <c r="F210" i="3"/>
  <c r="F211" i="3"/>
  <c r="F212" i="3"/>
  <c r="F213" i="3"/>
  <c r="F214" i="3"/>
  <c r="F215" i="3"/>
  <c r="F216" i="3"/>
  <c r="F217" i="3"/>
  <c r="F218" i="3"/>
  <c r="F219" i="3"/>
  <c r="F220" i="3"/>
  <c r="F221" i="3"/>
  <c r="F222" i="3"/>
  <c r="F223" i="3"/>
  <c r="F224" i="3"/>
  <c r="F225" i="3"/>
  <c r="F226" i="3"/>
  <c r="F227" i="3"/>
  <c r="F228" i="3"/>
  <c r="F229" i="3"/>
  <c r="F230" i="3"/>
  <c r="F231" i="3"/>
  <c r="F232" i="3"/>
  <c r="F233" i="3"/>
  <c r="F234" i="3"/>
  <c r="F235" i="3"/>
  <c r="F236" i="3"/>
  <c r="F237" i="3"/>
  <c r="F238" i="3"/>
  <c r="F239" i="3"/>
  <c r="F240" i="3"/>
  <c r="F241" i="3"/>
  <c r="F242" i="3"/>
  <c r="F243" i="3"/>
  <c r="F244" i="3"/>
  <c r="F245" i="3"/>
  <c r="F246" i="3"/>
  <c r="F247" i="3"/>
  <c r="F248" i="3"/>
  <c r="F249" i="3"/>
  <c r="F250" i="3"/>
  <c r="F251" i="3"/>
  <c r="F252" i="3"/>
  <c r="F253" i="3"/>
  <c r="F254" i="3"/>
  <c r="F255" i="3"/>
  <c r="F256" i="3"/>
  <c r="F257" i="3"/>
  <c r="F258" i="3"/>
  <c r="F259" i="3"/>
  <c r="F260" i="3"/>
  <c r="F261" i="3"/>
  <c r="F262" i="3"/>
  <c r="F263" i="3"/>
  <c r="F264" i="3"/>
  <c r="F265" i="3"/>
  <c r="F266" i="3"/>
  <c r="F267" i="3"/>
  <c r="F268" i="3"/>
  <c r="F269" i="3"/>
  <c r="F270" i="3"/>
  <c r="F271" i="3"/>
  <c r="F272" i="3"/>
  <c r="F273" i="3"/>
  <c r="F274" i="3"/>
  <c r="F275" i="3"/>
  <c r="F276" i="3"/>
  <c r="F277" i="3"/>
  <c r="F278" i="3"/>
  <c r="F279" i="3"/>
  <c r="F280" i="3"/>
  <c r="F281" i="3"/>
  <c r="F282" i="3"/>
  <c r="F283" i="3"/>
  <c r="F284" i="3"/>
  <c r="F285" i="3"/>
  <c r="F286" i="3"/>
  <c r="F287" i="3"/>
  <c r="F288" i="3"/>
  <c r="F289" i="3"/>
  <c r="F290" i="3"/>
  <c r="F291" i="3"/>
  <c r="F292" i="3"/>
  <c r="F293" i="3"/>
  <c r="F294" i="3"/>
  <c r="F295" i="3"/>
  <c r="F296" i="3"/>
  <c r="F297" i="3"/>
  <c r="F298" i="3"/>
  <c r="F299" i="3"/>
  <c r="F300" i="3"/>
  <c r="F301" i="3"/>
  <c r="F302" i="3"/>
  <c r="F303" i="3"/>
  <c r="F304" i="3"/>
  <c r="F305" i="3"/>
  <c r="F306" i="3"/>
  <c r="F307" i="3"/>
  <c r="F308" i="3"/>
  <c r="F309" i="3"/>
  <c r="F310" i="3"/>
  <c r="F311" i="3"/>
  <c r="F312" i="3"/>
  <c r="F313" i="3"/>
  <c r="F314" i="3"/>
  <c r="F315" i="3"/>
  <c r="F316" i="3"/>
  <c r="F317" i="3"/>
  <c r="F318" i="3"/>
  <c r="F319" i="3"/>
  <c r="F320" i="3"/>
  <c r="F321" i="3"/>
  <c r="F322" i="3"/>
  <c r="F323" i="3"/>
  <c r="F324" i="3"/>
  <c r="F325" i="3"/>
  <c r="F326" i="3"/>
  <c r="F327" i="3"/>
  <c r="F328" i="3"/>
  <c r="F329" i="3"/>
  <c r="F330" i="3"/>
  <c r="F331" i="3"/>
  <c r="F332" i="3"/>
  <c r="F333" i="3"/>
  <c r="F334" i="3"/>
  <c r="F335" i="3"/>
  <c r="F336" i="3"/>
  <c r="F337" i="3"/>
  <c r="F338" i="3"/>
  <c r="F339" i="3"/>
  <c r="F340" i="3"/>
  <c r="F341" i="3"/>
  <c r="F342" i="3"/>
  <c r="F343" i="3"/>
  <c r="F344" i="3"/>
  <c r="F345" i="3"/>
  <c r="F346" i="3"/>
  <c r="F347" i="3"/>
  <c r="F348" i="3"/>
  <c r="F349" i="3"/>
  <c r="F350" i="3"/>
  <c r="F351" i="3"/>
  <c r="F352" i="3"/>
  <c r="F353" i="3"/>
  <c r="F354" i="3"/>
  <c r="F355" i="3"/>
  <c r="F356" i="3"/>
  <c r="F357" i="3"/>
  <c r="F358" i="3"/>
  <c r="F359" i="3"/>
  <c r="F360" i="3"/>
  <c r="F361" i="3"/>
  <c r="F362" i="3"/>
  <c r="F363" i="3"/>
  <c r="F364" i="3"/>
  <c r="F365" i="3"/>
  <c r="F366" i="3"/>
  <c r="F367" i="3"/>
  <c r="F368" i="3"/>
  <c r="F369" i="3"/>
  <c r="F370" i="3"/>
  <c r="F371" i="3"/>
  <c r="F372" i="3"/>
  <c r="F373" i="3"/>
  <c r="F374" i="3"/>
  <c r="F375" i="3"/>
  <c r="F376" i="3"/>
  <c r="F377" i="3"/>
  <c r="F378" i="3"/>
  <c r="F379" i="3"/>
  <c r="F380" i="3"/>
  <c r="F381" i="3"/>
  <c r="F382" i="3"/>
  <c r="F383" i="3"/>
  <c r="F384" i="3"/>
  <c r="F385" i="3"/>
  <c r="F386" i="3"/>
  <c r="F387" i="3"/>
  <c r="F388" i="3"/>
  <c r="F389" i="3"/>
  <c r="F390" i="3"/>
  <c r="F391" i="3"/>
  <c r="F392" i="3"/>
  <c r="F393" i="3"/>
  <c r="F394" i="3"/>
  <c r="F395" i="3"/>
  <c r="F396" i="3"/>
  <c r="F397" i="3"/>
  <c r="F398" i="3"/>
  <c r="F399" i="3"/>
  <c r="F400" i="3"/>
  <c r="F401" i="3"/>
  <c r="F402" i="3"/>
  <c r="F403" i="3"/>
  <c r="F404" i="3"/>
  <c r="F405" i="3"/>
  <c r="F406" i="3"/>
  <c r="F407" i="3"/>
  <c r="F408" i="3"/>
  <c r="F409" i="3"/>
  <c r="F410" i="3"/>
  <c r="F411" i="3"/>
  <c r="F412" i="3"/>
  <c r="F413" i="3"/>
  <c r="F414" i="3"/>
  <c r="F415" i="3"/>
  <c r="F416" i="3"/>
  <c r="F417" i="3"/>
  <c r="F418" i="3"/>
  <c r="F419" i="3"/>
  <c r="F420" i="3"/>
  <c r="F421" i="3"/>
  <c r="F422" i="3"/>
  <c r="F423" i="3"/>
  <c r="F424" i="3"/>
  <c r="F425" i="3"/>
  <c r="F426" i="3"/>
  <c r="F427" i="3"/>
  <c r="F428" i="3"/>
  <c r="F429" i="3"/>
  <c r="F430" i="3"/>
  <c r="F431" i="3"/>
  <c r="F432" i="3"/>
  <c r="F433" i="3"/>
  <c r="F434" i="3"/>
  <c r="F435" i="3"/>
  <c r="F436" i="3"/>
  <c r="F437" i="3"/>
  <c r="F438" i="3"/>
  <c r="F439" i="3"/>
  <c r="F440" i="3"/>
  <c r="F441" i="3"/>
  <c r="F442" i="3"/>
  <c r="F443" i="3"/>
  <c r="F444" i="3"/>
  <c r="F445" i="3"/>
  <c r="F446" i="3"/>
  <c r="F447" i="3"/>
  <c r="F448" i="3"/>
  <c r="F449" i="3"/>
  <c r="F450" i="3"/>
  <c r="F451" i="3"/>
  <c r="F452" i="3"/>
  <c r="F453" i="3"/>
  <c r="F454" i="3"/>
  <c r="F455" i="3"/>
  <c r="F456" i="3"/>
  <c r="F457" i="3"/>
  <c r="F458" i="3"/>
  <c r="F459" i="3"/>
  <c r="F460" i="3"/>
  <c r="F461" i="3"/>
  <c r="F462" i="3"/>
  <c r="F463" i="3"/>
  <c r="F464" i="3"/>
  <c r="F465" i="3"/>
  <c r="F466" i="3"/>
  <c r="F467" i="3"/>
  <c r="F468" i="3"/>
  <c r="F469" i="3"/>
  <c r="F470" i="3"/>
  <c r="F471" i="3"/>
  <c r="F472" i="3"/>
  <c r="F473" i="3"/>
  <c r="F474" i="3"/>
  <c r="F475" i="3"/>
  <c r="F476" i="3"/>
  <c r="F477" i="3"/>
  <c r="F478" i="3"/>
  <c r="F479" i="3"/>
  <c r="F480" i="3"/>
  <c r="F481" i="3"/>
  <c r="F482" i="3"/>
  <c r="F483" i="3"/>
  <c r="F484" i="3"/>
  <c r="F485" i="3"/>
  <c r="F486" i="3"/>
  <c r="F487" i="3"/>
  <c r="F488" i="3"/>
  <c r="F489" i="3"/>
  <c r="F490" i="3"/>
  <c r="F491" i="3"/>
  <c r="F492" i="3"/>
  <c r="F493" i="3"/>
  <c r="F494" i="3"/>
  <c r="F495" i="3"/>
  <c r="F496" i="3"/>
  <c r="F497" i="3"/>
  <c r="F498" i="3"/>
  <c r="F499" i="3"/>
  <c r="F500" i="3"/>
  <c r="F501" i="3"/>
  <c r="F502" i="3"/>
  <c r="F503" i="3"/>
  <c r="F504" i="3"/>
  <c r="F505" i="3"/>
  <c r="F506" i="3"/>
  <c r="F507" i="3"/>
  <c r="F508" i="3"/>
  <c r="F509" i="3"/>
  <c r="F510" i="3"/>
  <c r="F511" i="3"/>
  <c r="F512" i="3"/>
  <c r="F513" i="3"/>
  <c r="F514" i="3"/>
  <c r="F515" i="3"/>
  <c r="F516" i="3"/>
  <c r="F517" i="3"/>
  <c r="F518" i="3"/>
  <c r="F519" i="3"/>
  <c r="F520" i="3"/>
  <c r="F521" i="3"/>
  <c r="F522" i="3"/>
  <c r="F523" i="3"/>
  <c r="F524" i="3"/>
  <c r="F525" i="3"/>
  <c r="F526" i="3"/>
  <c r="F527" i="3"/>
  <c r="F528" i="3"/>
  <c r="F529" i="3"/>
  <c r="F530" i="3"/>
  <c r="F531" i="3"/>
  <c r="F532" i="3"/>
  <c r="F533" i="3"/>
  <c r="F534" i="3"/>
  <c r="F535" i="3"/>
  <c r="F536" i="3"/>
  <c r="F537" i="3"/>
  <c r="F538" i="3"/>
  <c r="F539" i="3"/>
  <c r="F540" i="3"/>
  <c r="F541" i="3"/>
  <c r="F542" i="3"/>
  <c r="F543" i="3"/>
  <c r="F544" i="3"/>
  <c r="F545" i="3"/>
  <c r="F546" i="3"/>
  <c r="F547" i="3"/>
  <c r="F548" i="3"/>
  <c r="F549" i="3"/>
  <c r="F550" i="3"/>
  <c r="F551" i="3"/>
  <c r="F552" i="3"/>
  <c r="F553" i="3"/>
  <c r="F554" i="3"/>
  <c r="F555" i="3"/>
  <c r="F556" i="3"/>
  <c r="F557" i="3"/>
  <c r="F558" i="3"/>
  <c r="F559" i="3"/>
  <c r="F560" i="3"/>
  <c r="F561" i="3"/>
  <c r="F562" i="3"/>
  <c r="F563" i="3"/>
  <c r="F564" i="3"/>
  <c r="F565" i="3"/>
  <c r="F566" i="3"/>
  <c r="F567" i="3"/>
  <c r="F568" i="3"/>
  <c r="F569" i="3"/>
  <c r="F570" i="3"/>
  <c r="F571" i="3"/>
  <c r="F572" i="3"/>
  <c r="F573" i="3"/>
  <c r="F574" i="3"/>
  <c r="F575" i="3"/>
  <c r="F576" i="3"/>
  <c r="F578" i="3"/>
  <c r="F579" i="3"/>
  <c r="F580" i="3"/>
  <c r="F581" i="3"/>
  <c r="F582" i="3"/>
  <c r="F583" i="3"/>
  <c r="F584" i="3"/>
  <c r="F585" i="3"/>
  <c r="F586" i="3"/>
  <c r="F587" i="3"/>
  <c r="F588" i="3"/>
  <c r="F589" i="3"/>
  <c r="F590" i="3"/>
  <c r="F591" i="3"/>
  <c r="F592" i="3"/>
  <c r="F593" i="3"/>
  <c r="F594" i="3"/>
  <c r="F595" i="3"/>
  <c r="F596" i="3"/>
  <c r="F597" i="3"/>
  <c r="F598" i="3"/>
  <c r="F599" i="3"/>
  <c r="F600" i="3"/>
  <c r="F601" i="3"/>
  <c r="F602" i="3"/>
  <c r="F603" i="3"/>
  <c r="F604" i="3"/>
  <c r="F605" i="3"/>
  <c r="F606" i="3"/>
  <c r="F607" i="3"/>
  <c r="F608" i="3"/>
  <c r="F609" i="3"/>
  <c r="F610" i="3"/>
  <c r="F611" i="3"/>
  <c r="F612" i="3"/>
  <c r="F613" i="3"/>
  <c r="F614" i="3"/>
  <c r="F615" i="3"/>
  <c r="F616" i="3"/>
  <c r="F617" i="3"/>
  <c r="F618" i="3"/>
  <c r="F619" i="3"/>
  <c r="F620" i="3"/>
  <c r="F621" i="3"/>
  <c r="F622" i="3"/>
  <c r="F623" i="3"/>
  <c r="F624" i="3"/>
  <c r="F625" i="3"/>
  <c r="F626" i="3"/>
  <c r="F627" i="3"/>
  <c r="F628" i="3"/>
  <c r="F629" i="3"/>
  <c r="F630" i="3"/>
  <c r="F631" i="3"/>
  <c r="F632" i="3"/>
  <c r="F633" i="3"/>
  <c r="F634" i="3"/>
  <c r="F635" i="3"/>
  <c r="F636" i="3"/>
  <c r="F637" i="3"/>
  <c r="F638" i="3"/>
  <c r="F639" i="3"/>
  <c r="F640" i="3"/>
  <c r="F641" i="3"/>
  <c r="F642" i="3"/>
  <c r="F643" i="3"/>
  <c r="F644" i="3"/>
  <c r="F645" i="3"/>
  <c r="F646" i="3"/>
  <c r="F647" i="3"/>
  <c r="F648" i="3"/>
  <c r="F649" i="3"/>
  <c r="F650" i="3"/>
  <c r="F651" i="3"/>
  <c r="F652" i="3"/>
  <c r="F653" i="3"/>
  <c r="F654" i="3"/>
  <c r="F655" i="3"/>
  <c r="F656" i="3"/>
  <c r="F657" i="3"/>
  <c r="F658" i="3"/>
  <c r="F659" i="3"/>
  <c r="F660" i="3"/>
  <c r="F661" i="3"/>
  <c r="F662" i="3"/>
  <c r="F663" i="3"/>
  <c r="F664" i="3"/>
  <c r="F665" i="3"/>
  <c r="F666" i="3"/>
  <c r="F667" i="3"/>
  <c r="F668" i="3"/>
  <c r="F669" i="3"/>
  <c r="F670" i="3"/>
  <c r="F671" i="3"/>
  <c r="F672" i="3"/>
  <c r="F673" i="3"/>
  <c r="F674" i="3"/>
  <c r="F675" i="3"/>
  <c r="F676" i="3"/>
  <c r="F677" i="3"/>
  <c r="F678" i="3"/>
  <c r="F679" i="3"/>
  <c r="F680" i="3"/>
  <c r="F681" i="3"/>
  <c r="F682" i="3"/>
  <c r="F683" i="3"/>
  <c r="F684" i="3"/>
  <c r="F685" i="3"/>
  <c r="F686" i="3"/>
  <c r="F687" i="3"/>
  <c r="F688" i="3"/>
  <c r="F689" i="3"/>
  <c r="F690" i="3"/>
  <c r="F691" i="3"/>
  <c r="F692" i="3"/>
  <c r="F693" i="3"/>
  <c r="F694" i="3"/>
  <c r="F695" i="3"/>
  <c r="F696" i="3"/>
  <c r="F697" i="3"/>
  <c r="F698" i="3"/>
  <c r="T880" i="1"/>
  <c r="U880" i="1" s="1"/>
  <c r="T879" i="1"/>
  <c r="U879" i="1" s="1"/>
  <c r="T878" i="1"/>
  <c r="U878" i="1" s="1"/>
  <c r="T877" i="1"/>
  <c r="U877" i="1" s="1"/>
  <c r="T876" i="1"/>
  <c r="U876" i="1" s="1"/>
  <c r="P875" i="1"/>
  <c r="U875" i="1" s="1"/>
  <c r="T874" i="1"/>
  <c r="U874" i="1" s="1"/>
  <c r="T873" i="1"/>
  <c r="U873" i="1" s="1"/>
  <c r="T872" i="1"/>
  <c r="U872" i="1" s="1"/>
  <c r="T871" i="1"/>
  <c r="U871" i="1" s="1"/>
  <c r="T870" i="1"/>
  <c r="U870" i="1" s="1"/>
  <c r="T869" i="1"/>
  <c r="U869" i="1" s="1"/>
  <c r="T868" i="1"/>
  <c r="U868" i="1" s="1"/>
  <c r="T867" i="1"/>
  <c r="K693" i="3" s="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8" i="1"/>
  <c r="M657" i="1"/>
  <c r="M656" i="1"/>
  <c r="M655" i="1"/>
  <c r="M654" i="1"/>
  <c r="M653" i="1"/>
  <c r="M652" i="1"/>
  <c r="M651"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S3" i="1"/>
  <c r="T3" i="1" s="1"/>
  <c r="K262" i="3" s="1"/>
  <c r="S4" i="1"/>
  <c r="T4" i="1" s="1"/>
  <c r="K13" i="3" s="1"/>
  <c r="S5" i="1"/>
  <c r="T5" i="1" s="1"/>
  <c r="K716" i="3" s="1"/>
  <c r="L716" i="3" s="1"/>
  <c r="H879" i="1"/>
  <c r="H880" i="1"/>
  <c r="L720" i="1"/>
  <c r="H2" i="1"/>
  <c r="K2" i="1"/>
  <c r="L2" i="1" s="1"/>
  <c r="M2" i="1"/>
  <c r="S2" i="1"/>
  <c r="T2" i="1" s="1"/>
  <c r="K138" i="3" s="1"/>
  <c r="H3" i="1"/>
  <c r="K3" i="1"/>
  <c r="L3" i="1" s="1"/>
  <c r="H4" i="1"/>
  <c r="K4" i="1"/>
  <c r="L4" i="1" s="1"/>
  <c r="AB4" i="1" s="1"/>
  <c r="H5" i="1"/>
  <c r="K5" i="1"/>
  <c r="L5" i="1" s="1"/>
  <c r="H6" i="1"/>
  <c r="K6" i="1"/>
  <c r="L6" i="1" s="1"/>
  <c r="S6" i="1"/>
  <c r="T6" i="1" s="1"/>
  <c r="K524" i="3" s="1"/>
  <c r="H7" i="1"/>
  <c r="K7" i="1"/>
  <c r="L7" i="1" s="1"/>
  <c r="S7" i="1"/>
  <c r="T7" i="1" s="1"/>
  <c r="K142" i="3" s="1"/>
  <c r="H8" i="1"/>
  <c r="K8" i="1"/>
  <c r="L8" i="1" s="1"/>
  <c r="S8" i="1"/>
  <c r="T8" i="1" s="1"/>
  <c r="K161" i="3" s="1"/>
  <c r="H9" i="1"/>
  <c r="K9" i="1"/>
  <c r="L9" i="1" s="1"/>
  <c r="S9" i="1"/>
  <c r="T9" i="1" s="1"/>
  <c r="K145" i="3" s="1"/>
  <c r="H10" i="1"/>
  <c r="K10" i="1"/>
  <c r="L10" i="1" s="1"/>
  <c r="S10" i="1"/>
  <c r="T10" i="1" s="1"/>
  <c r="K15" i="3" s="1"/>
  <c r="H11" i="1"/>
  <c r="K11" i="1"/>
  <c r="L11" i="1" s="1"/>
  <c r="S11" i="1"/>
  <c r="T11" i="1" s="1"/>
  <c r="K11" i="3" s="1"/>
  <c r="H12" i="1"/>
  <c r="K12" i="1"/>
  <c r="L12" i="1" s="1"/>
  <c r="S12" i="1"/>
  <c r="T12" i="1" s="1"/>
  <c r="K268" i="3" s="1"/>
  <c r="H13" i="1"/>
  <c r="K13" i="1"/>
  <c r="L13" i="1" s="1"/>
  <c r="S13" i="1"/>
  <c r="T13" i="1" s="1"/>
  <c r="K341" i="3" s="1"/>
  <c r="H14" i="1"/>
  <c r="K14" i="1"/>
  <c r="L14" i="1" s="1"/>
  <c r="S14" i="1"/>
  <c r="T14" i="1" s="1"/>
  <c r="AA14" i="1" s="1"/>
  <c r="H15" i="1"/>
  <c r="K15" i="1"/>
  <c r="L15" i="1" s="1"/>
  <c r="S15" i="1"/>
  <c r="T15" i="1" s="1"/>
  <c r="K458" i="3" s="1"/>
  <c r="H16" i="1"/>
  <c r="K16" i="1"/>
  <c r="L16" i="1" s="1"/>
  <c r="S16" i="1"/>
  <c r="T16" i="1" s="1"/>
  <c r="K234" i="3" s="1"/>
  <c r="H17" i="1"/>
  <c r="K17" i="1"/>
  <c r="L17" i="1" s="1"/>
  <c r="S17" i="1"/>
  <c r="T17" i="1" s="1"/>
  <c r="K207" i="3" s="1"/>
  <c r="H18" i="1"/>
  <c r="K18" i="1"/>
  <c r="L18" i="1" s="1"/>
  <c r="S18" i="1"/>
  <c r="T18" i="1" s="1"/>
  <c r="K3" i="3" s="1"/>
  <c r="H19" i="1"/>
  <c r="K19" i="1"/>
  <c r="L19" i="1" s="1"/>
  <c r="S19" i="1"/>
  <c r="T19" i="1" s="1"/>
  <c r="K146" i="3" s="1"/>
  <c r="H20" i="1"/>
  <c r="K20" i="1"/>
  <c r="L20" i="1" s="1"/>
  <c r="S20" i="1"/>
  <c r="T20" i="1" s="1"/>
  <c r="K468" i="3" s="1"/>
  <c r="H21" i="1"/>
  <c r="K21" i="1"/>
  <c r="L21" i="1" s="1"/>
  <c r="S21" i="1"/>
  <c r="T21" i="1" s="1"/>
  <c r="K395" i="3" s="1"/>
  <c r="H22" i="1"/>
  <c r="K22" i="1"/>
  <c r="L22" i="1" s="1"/>
  <c r="S22" i="1"/>
  <c r="T22" i="1" s="1"/>
  <c r="K7" i="3" s="1"/>
  <c r="H23" i="1"/>
  <c r="K23" i="1"/>
  <c r="L23" i="1" s="1"/>
  <c r="S23" i="1"/>
  <c r="T23" i="1" s="1"/>
  <c r="K392" i="3" s="1"/>
  <c r="H24" i="1"/>
  <c r="K24" i="1"/>
  <c r="L24" i="1" s="1"/>
  <c r="S24" i="1"/>
  <c r="T24" i="1" s="1"/>
  <c r="K187" i="3" s="1"/>
  <c r="H25" i="1"/>
  <c r="K25" i="1"/>
  <c r="L25" i="1" s="1"/>
  <c r="S25" i="1"/>
  <c r="T25" i="1" s="1"/>
  <c r="K346" i="3" s="1"/>
  <c r="H26" i="1"/>
  <c r="K26" i="1"/>
  <c r="L26" i="1" s="1"/>
  <c r="S26" i="1"/>
  <c r="T26" i="1" s="1"/>
  <c r="AA26" i="1" s="1"/>
  <c r="H27" i="1"/>
  <c r="K27" i="1"/>
  <c r="L27" i="1" s="1"/>
  <c r="S27" i="1"/>
  <c r="T27" i="1" s="1"/>
  <c r="K396" i="3" s="1"/>
  <c r="H28" i="1"/>
  <c r="K28" i="1"/>
  <c r="L28" i="1" s="1"/>
  <c r="S28" i="1"/>
  <c r="T28" i="1" s="1"/>
  <c r="K245" i="3" s="1"/>
  <c r="H29" i="1"/>
  <c r="K29" i="1"/>
  <c r="L29" i="1" s="1"/>
  <c r="S29" i="1"/>
  <c r="T29" i="1" s="1"/>
  <c r="K8" i="3" s="1"/>
  <c r="H30" i="1"/>
  <c r="K30" i="1"/>
  <c r="L30" i="1" s="1"/>
  <c r="S30" i="1"/>
  <c r="T30" i="1" s="1"/>
  <c r="K135" i="3" s="1"/>
  <c r="H31" i="1"/>
  <c r="K31" i="1"/>
  <c r="L31" i="1" s="1"/>
  <c r="S31" i="1"/>
  <c r="T31" i="1" s="1"/>
  <c r="K9" i="3" s="1"/>
  <c r="H32" i="1"/>
  <c r="K32" i="1"/>
  <c r="L32" i="1" s="1"/>
  <c r="S32" i="1"/>
  <c r="T32" i="1" s="1"/>
  <c r="K10" i="3" s="1"/>
  <c r="H33" i="1"/>
  <c r="K33" i="1"/>
  <c r="L33" i="1" s="1"/>
  <c r="S33" i="1"/>
  <c r="T33" i="1" s="1"/>
  <c r="K17" i="3" s="1"/>
  <c r="H34" i="1"/>
  <c r="K34" i="1"/>
  <c r="L34" i="1" s="1"/>
  <c r="S34" i="1"/>
  <c r="T34" i="1" s="1"/>
  <c r="K470" i="3" s="1"/>
  <c r="H35" i="1"/>
  <c r="K35" i="1"/>
  <c r="L35" i="1" s="1"/>
  <c r="S35" i="1"/>
  <c r="T35" i="1" s="1"/>
  <c r="K141" i="3" s="1"/>
  <c r="H36" i="1"/>
  <c r="K36" i="1"/>
  <c r="L36" i="1" s="1"/>
  <c r="S36" i="1"/>
  <c r="T36" i="1" s="1"/>
  <c r="K356" i="3" s="1"/>
  <c r="H37" i="1"/>
  <c r="K37" i="1"/>
  <c r="L37" i="1" s="1"/>
  <c r="S37" i="1"/>
  <c r="T37" i="1" s="1"/>
  <c r="AA37" i="1" s="1"/>
  <c r="H38" i="1"/>
  <c r="K38" i="1"/>
  <c r="L38" i="1" s="1"/>
  <c r="S38" i="1"/>
  <c r="T38" i="1" s="1"/>
  <c r="K169" i="3" s="1"/>
  <c r="H39" i="1"/>
  <c r="K39" i="1"/>
  <c r="L39" i="1" s="1"/>
  <c r="S39" i="1"/>
  <c r="T39" i="1" s="1"/>
  <c r="K139" i="3" s="1"/>
  <c r="H40" i="1"/>
  <c r="K40" i="1"/>
  <c r="L40" i="1" s="1"/>
  <c r="S40" i="1"/>
  <c r="T40" i="1" s="1"/>
  <c r="K342" i="3" s="1"/>
  <c r="H41" i="1"/>
  <c r="K41" i="1"/>
  <c r="L41" i="1" s="1"/>
  <c r="S41" i="1"/>
  <c r="T41" i="1" s="1"/>
  <c r="K257" i="3" s="1"/>
  <c r="H42" i="1"/>
  <c r="K42" i="1"/>
  <c r="L42" i="1" s="1"/>
  <c r="S42" i="1"/>
  <c r="T42" i="1" s="1"/>
  <c r="K22" i="3" s="1"/>
  <c r="H43" i="1"/>
  <c r="K43" i="1"/>
  <c r="L43" i="1" s="1"/>
  <c r="S43" i="1"/>
  <c r="T43" i="1" s="1"/>
  <c r="K19" i="3" s="1"/>
  <c r="H44" i="1"/>
  <c r="K44" i="1"/>
  <c r="L44" i="1" s="1"/>
  <c r="S44" i="1"/>
  <c r="T44" i="1" s="1"/>
  <c r="K20" i="3" s="1"/>
  <c r="H45" i="1"/>
  <c r="K45" i="1"/>
  <c r="L45" i="1" s="1"/>
  <c r="S45" i="1"/>
  <c r="T45" i="1" s="1"/>
  <c r="K21" i="3" s="1"/>
  <c r="H46" i="1"/>
  <c r="K46" i="1"/>
  <c r="L46" i="1" s="1"/>
  <c r="S46" i="1"/>
  <c r="T46" i="1" s="1"/>
  <c r="K360" i="3" s="1"/>
  <c r="H47" i="1"/>
  <c r="K47" i="1"/>
  <c r="L47" i="1" s="1"/>
  <c r="S47" i="1"/>
  <c r="T47" i="1" s="1"/>
  <c r="K140" i="3" s="1"/>
  <c r="H48" i="1"/>
  <c r="K48" i="1"/>
  <c r="L48" i="1" s="1"/>
  <c r="S48" i="1"/>
  <c r="T48" i="1" s="1"/>
  <c r="K134" i="3" s="1"/>
  <c r="H49" i="1"/>
  <c r="K49" i="1"/>
  <c r="L49" i="1" s="1"/>
  <c r="S49" i="1"/>
  <c r="T49" i="1" s="1"/>
  <c r="AA49" i="1" s="1"/>
  <c r="H50" i="1"/>
  <c r="K50" i="1"/>
  <c r="L50" i="1" s="1"/>
  <c r="S50" i="1"/>
  <c r="T50" i="1" s="1"/>
  <c r="AA50" i="1" s="1"/>
  <c r="H51" i="1"/>
  <c r="K51" i="1"/>
  <c r="L51" i="1" s="1"/>
  <c r="S51" i="1"/>
  <c r="T51" i="1" s="1"/>
  <c r="K128" i="3" s="1"/>
  <c r="H52" i="1"/>
  <c r="K52" i="1"/>
  <c r="L52" i="1" s="1"/>
  <c r="S52" i="1"/>
  <c r="T52" i="1" s="1"/>
  <c r="AA52" i="1" s="1"/>
  <c r="H53" i="1"/>
  <c r="K53" i="1"/>
  <c r="L53" i="1" s="1"/>
  <c r="S53" i="1"/>
  <c r="T53" i="1" s="1"/>
  <c r="AA53" i="1" s="1"/>
  <c r="H54" i="1"/>
  <c r="K54" i="1"/>
  <c r="L54" i="1" s="1"/>
  <c r="S54" i="1"/>
  <c r="T54" i="1" s="1"/>
  <c r="AA54" i="1" s="1"/>
  <c r="H55" i="1"/>
  <c r="K55" i="1"/>
  <c r="L55" i="1" s="1"/>
  <c r="S55" i="1"/>
  <c r="T55" i="1" s="1"/>
  <c r="AA55" i="1" s="1"/>
  <c r="H56" i="1"/>
  <c r="K56" i="1"/>
  <c r="L56" i="1" s="1"/>
  <c r="S56" i="1"/>
  <c r="T56" i="1" s="1"/>
  <c r="K658" i="3" s="1"/>
  <c r="H57" i="1"/>
  <c r="K57" i="1"/>
  <c r="L57" i="1" s="1"/>
  <c r="S57" i="1"/>
  <c r="T57" i="1" s="1"/>
  <c r="AA57" i="1" s="1"/>
  <c r="H58" i="1"/>
  <c r="K58" i="1"/>
  <c r="L58" i="1" s="1"/>
  <c r="S58" i="1"/>
  <c r="T58" i="1" s="1"/>
  <c r="AA58" i="1" s="1"/>
  <c r="H59" i="1"/>
  <c r="K59" i="1"/>
  <c r="L59" i="1" s="1"/>
  <c r="S59" i="1"/>
  <c r="T59" i="1" s="1"/>
  <c r="K6" i="3" s="1"/>
  <c r="H60" i="1"/>
  <c r="K60" i="1"/>
  <c r="L60" i="1" s="1"/>
  <c r="S60" i="1"/>
  <c r="T60" i="1" s="1"/>
  <c r="K343" i="3" s="1"/>
  <c r="H61" i="1"/>
  <c r="K61" i="1"/>
  <c r="L61" i="1" s="1"/>
  <c r="S61" i="1"/>
  <c r="T61" i="1" s="1"/>
  <c r="AA61" i="1" s="1"/>
  <c r="H62" i="1"/>
  <c r="L62" i="1"/>
  <c r="S62" i="1"/>
  <c r="T62" i="1" s="1"/>
  <c r="K242" i="3" s="1"/>
  <c r="H63" i="1"/>
  <c r="K63" i="1"/>
  <c r="L63" i="1" s="1"/>
  <c r="S63" i="1"/>
  <c r="T63" i="1" s="1"/>
  <c r="K715" i="3" s="1"/>
  <c r="H64" i="1"/>
  <c r="K64" i="1"/>
  <c r="L64" i="1" s="1"/>
  <c r="S64" i="1"/>
  <c r="T64" i="1" s="1"/>
  <c r="K188" i="3" s="1"/>
  <c r="H65" i="1"/>
  <c r="K65" i="1"/>
  <c r="L65" i="1" s="1"/>
  <c r="S65" i="1"/>
  <c r="T65" i="1" s="1"/>
  <c r="K285" i="3" s="1"/>
  <c r="H66" i="1"/>
  <c r="K66" i="1"/>
  <c r="L66" i="1" s="1"/>
  <c r="S66" i="1"/>
  <c r="T66" i="1" s="1"/>
  <c r="K208" i="3" s="1"/>
  <c r="H67" i="1"/>
  <c r="K67" i="1"/>
  <c r="L67" i="1" s="1"/>
  <c r="S67" i="1"/>
  <c r="T67" i="1" s="1"/>
  <c r="K216" i="3" s="1"/>
  <c r="H68" i="1"/>
  <c r="K68" i="1"/>
  <c r="L68" i="1" s="1"/>
  <c r="S68" i="1"/>
  <c r="T68" i="1" s="1"/>
  <c r="K545" i="3" s="1"/>
  <c r="H69" i="1"/>
  <c r="K69" i="1"/>
  <c r="L69" i="1" s="1"/>
  <c r="S69" i="1"/>
  <c r="T69" i="1" s="1"/>
  <c r="K280" i="3" s="1"/>
  <c r="H70" i="1"/>
  <c r="K70" i="1"/>
  <c r="L70" i="1" s="1"/>
  <c r="S70" i="1"/>
  <c r="T70" i="1" s="1"/>
  <c r="K295" i="3" s="1"/>
  <c r="H71" i="1"/>
  <c r="K71" i="1"/>
  <c r="L71" i="1" s="1"/>
  <c r="S71" i="1"/>
  <c r="T71" i="1" s="1"/>
  <c r="K518" i="3" s="1"/>
  <c r="H72" i="1"/>
  <c r="K72" i="1"/>
  <c r="L72" i="1" s="1"/>
  <c r="S72" i="1"/>
  <c r="T72" i="1" s="1"/>
  <c r="K215" i="3" s="1"/>
  <c r="H73" i="1"/>
  <c r="K73" i="1"/>
  <c r="L73" i="1" s="1"/>
  <c r="S73" i="1"/>
  <c r="T73" i="1" s="1"/>
  <c r="AA73" i="1" s="1"/>
  <c r="H74" i="1"/>
  <c r="K74" i="1"/>
  <c r="L74" i="1" s="1"/>
  <c r="S74" i="1"/>
  <c r="T74" i="1" s="1"/>
  <c r="K492" i="3" s="1"/>
  <c r="H75" i="1"/>
  <c r="K75" i="1"/>
  <c r="L75" i="1" s="1"/>
  <c r="S75" i="1"/>
  <c r="T75" i="1" s="1"/>
  <c r="K183" i="3" s="1"/>
  <c r="H76" i="1"/>
  <c r="K76" i="1"/>
  <c r="L76" i="1" s="1"/>
  <c r="S76" i="1"/>
  <c r="T76" i="1" s="1"/>
  <c r="K319" i="3" s="1"/>
  <c r="H77" i="1"/>
  <c r="K77" i="1"/>
  <c r="L77" i="1" s="1"/>
  <c r="S77" i="1"/>
  <c r="T77" i="1" s="1"/>
  <c r="K296" i="3" s="1"/>
  <c r="H78" i="1"/>
  <c r="K78" i="1"/>
  <c r="L78" i="1" s="1"/>
  <c r="S78" i="1"/>
  <c r="T78" i="1" s="1"/>
  <c r="AA78" i="1" s="1"/>
  <c r="H79" i="1"/>
  <c r="K79" i="1"/>
  <c r="L79" i="1" s="1"/>
  <c r="S79" i="1"/>
  <c r="T79" i="1" s="1"/>
  <c r="AA79" i="1" s="1"/>
  <c r="H80" i="1"/>
  <c r="K80" i="1"/>
  <c r="L80" i="1" s="1"/>
  <c r="S80" i="1"/>
  <c r="T80" i="1" s="1"/>
  <c r="K190" i="3" s="1"/>
  <c r="H81" i="1"/>
  <c r="K81" i="1"/>
  <c r="L81" i="1" s="1"/>
  <c r="S81" i="1"/>
  <c r="T81" i="1" s="1"/>
  <c r="AA81" i="1" s="1"/>
  <c r="H82" i="1"/>
  <c r="K82" i="1"/>
  <c r="L82" i="1" s="1"/>
  <c r="S82" i="1"/>
  <c r="T82" i="1" s="1"/>
  <c r="K632" i="3" s="1"/>
  <c r="H83" i="1"/>
  <c r="K83" i="1"/>
  <c r="L83" i="1" s="1"/>
  <c r="S83" i="1"/>
  <c r="T83" i="1" s="1"/>
  <c r="AA83" i="1" s="1"/>
  <c r="H84" i="1"/>
  <c r="K84" i="1"/>
  <c r="L84" i="1" s="1"/>
  <c r="S84" i="1"/>
  <c r="T84" i="1" s="1"/>
  <c r="AA84" i="1" s="1"/>
  <c r="H85" i="1"/>
  <c r="K85" i="1"/>
  <c r="L85" i="1" s="1"/>
  <c r="S85" i="1"/>
  <c r="T85" i="1" s="1"/>
  <c r="AA85" i="1" s="1"/>
  <c r="H86" i="1"/>
  <c r="K86" i="1"/>
  <c r="L86" i="1" s="1"/>
  <c r="S86" i="1"/>
  <c r="T86" i="1" s="1"/>
  <c r="AA86" i="1" s="1"/>
  <c r="H87" i="1"/>
  <c r="K87" i="1"/>
  <c r="L87" i="1" s="1"/>
  <c r="S87" i="1"/>
  <c r="T87" i="1" s="1"/>
  <c r="AA87" i="1" s="1"/>
  <c r="H88" i="1"/>
  <c r="K88" i="1"/>
  <c r="L88" i="1" s="1"/>
  <c r="S88" i="1"/>
  <c r="T88" i="1" s="1"/>
  <c r="K478" i="3" s="1"/>
  <c r="H89" i="1"/>
  <c r="K89" i="1"/>
  <c r="L89" i="1" s="1"/>
  <c r="S89" i="1"/>
  <c r="T89" i="1" s="1"/>
  <c r="K581" i="3" s="1"/>
  <c r="H90" i="1"/>
  <c r="K90" i="1"/>
  <c r="L90" i="1" s="1"/>
  <c r="S90" i="1"/>
  <c r="T90" i="1" s="1"/>
  <c r="K284" i="3" s="1"/>
  <c r="H91" i="1"/>
  <c r="K91" i="1"/>
  <c r="L91" i="1" s="1"/>
  <c r="S91" i="1"/>
  <c r="T91" i="1" s="1"/>
  <c r="K501" i="3" s="1"/>
  <c r="H92" i="1"/>
  <c r="K92" i="1"/>
  <c r="L92" i="1" s="1"/>
  <c r="S92" i="1"/>
  <c r="T92" i="1" s="1"/>
  <c r="AA92" i="1" s="1"/>
  <c r="H93" i="1"/>
  <c r="K93" i="1"/>
  <c r="L93" i="1" s="1"/>
  <c r="S93" i="1"/>
  <c r="T93" i="1" s="1"/>
  <c r="K416" i="3" s="1"/>
  <c r="H94" i="1"/>
  <c r="K94" i="1"/>
  <c r="L94" i="1" s="1"/>
  <c r="S94" i="1"/>
  <c r="T94" i="1" s="1"/>
  <c r="K211" i="3" s="1"/>
  <c r="H95" i="1"/>
  <c r="K95" i="1"/>
  <c r="L95" i="1" s="1"/>
  <c r="S95" i="1"/>
  <c r="T95" i="1" s="1"/>
  <c r="K185" i="3" s="1"/>
  <c r="H96" i="1"/>
  <c r="K96" i="1"/>
  <c r="L96" i="1" s="1"/>
  <c r="S96" i="1"/>
  <c r="T96" i="1" s="1"/>
  <c r="K318" i="3" s="1"/>
  <c r="H97" i="1"/>
  <c r="K97" i="1"/>
  <c r="L97" i="1" s="1"/>
  <c r="S97" i="1"/>
  <c r="T97" i="1" s="1"/>
  <c r="K217" i="3" s="1"/>
  <c r="H98" i="1"/>
  <c r="K98" i="1"/>
  <c r="L98" i="1" s="1"/>
  <c r="S98" i="1"/>
  <c r="T98" i="1" s="1"/>
  <c r="K546" i="3" s="1"/>
  <c r="H99" i="1"/>
  <c r="K99" i="1"/>
  <c r="L99" i="1" s="1"/>
  <c r="S99" i="1"/>
  <c r="T99" i="1" s="1"/>
  <c r="K451" i="3" s="1"/>
  <c r="H100" i="1"/>
  <c r="K100" i="1"/>
  <c r="L100" i="1" s="1"/>
  <c r="S100" i="1"/>
  <c r="T100" i="1" s="1"/>
  <c r="K283" i="3" s="1"/>
  <c r="H101" i="1"/>
  <c r="K101" i="1"/>
  <c r="L101" i="1" s="1"/>
  <c r="S101" i="1"/>
  <c r="T101" i="1" s="1"/>
  <c r="K189" i="3" s="1"/>
  <c r="H102" i="1"/>
  <c r="K102" i="1"/>
  <c r="L102" i="1" s="1"/>
  <c r="S102" i="1"/>
  <c r="T102" i="1" s="1"/>
  <c r="K330" i="3" s="1"/>
  <c r="H103" i="1"/>
  <c r="L103" i="1"/>
  <c r="S103" i="1"/>
  <c r="T103" i="1" s="1"/>
  <c r="K481" i="3" s="1"/>
  <c r="H104" i="1"/>
  <c r="K104" i="1"/>
  <c r="L104" i="1" s="1"/>
  <c r="S104" i="1"/>
  <c r="T104" i="1" s="1"/>
  <c r="K523" i="3" s="1"/>
  <c r="H105" i="1"/>
  <c r="K105" i="1"/>
  <c r="L105" i="1" s="1"/>
  <c r="S105" i="1"/>
  <c r="T105" i="1" s="1"/>
  <c r="AA105" i="1" s="1"/>
  <c r="H106" i="1"/>
  <c r="K106" i="1"/>
  <c r="L106" i="1" s="1"/>
  <c r="S106" i="1"/>
  <c r="T106" i="1" s="1"/>
  <c r="K286" i="3" s="1"/>
  <c r="H107" i="1"/>
  <c r="K107" i="1"/>
  <c r="L107" i="1" s="1"/>
  <c r="S107" i="1"/>
  <c r="T107" i="1" s="1"/>
  <c r="AA107" i="1" s="1"/>
  <c r="H108" i="1"/>
  <c r="K108" i="1"/>
  <c r="L108" i="1" s="1"/>
  <c r="S108" i="1"/>
  <c r="T108" i="1" s="1"/>
  <c r="K493" i="3" s="1"/>
  <c r="H109" i="1"/>
  <c r="K109" i="1"/>
  <c r="L109" i="1" s="1"/>
  <c r="S109" i="1"/>
  <c r="T109" i="1" s="1"/>
  <c r="K347" i="3" s="1"/>
  <c r="H110" i="1"/>
  <c r="K110" i="1"/>
  <c r="L110" i="1" s="1"/>
  <c r="S110" i="1"/>
  <c r="T110" i="1" s="1"/>
  <c r="K323" i="3" s="1"/>
  <c r="H111" i="1"/>
  <c r="K111" i="1"/>
  <c r="L111" i="1" s="1"/>
  <c r="S111" i="1"/>
  <c r="T111" i="1" s="1"/>
  <c r="K238" i="3" s="1"/>
  <c r="H112" i="1"/>
  <c r="K112" i="1"/>
  <c r="L112" i="1" s="1"/>
  <c r="S112" i="1"/>
  <c r="T112" i="1" s="1"/>
  <c r="K614" i="3" s="1"/>
  <c r="H113" i="1"/>
  <c r="L113" i="1"/>
  <c r="S113" i="1"/>
  <c r="T113" i="1" s="1"/>
  <c r="AA113" i="1" s="1"/>
  <c r="H114" i="1"/>
  <c r="K114" i="1"/>
  <c r="L114" i="1" s="1"/>
  <c r="S114" i="1"/>
  <c r="T114" i="1" s="1"/>
  <c r="K282" i="3" s="1"/>
  <c r="H115" i="1"/>
  <c r="K115" i="1"/>
  <c r="L115" i="1" s="1"/>
  <c r="S115" i="1"/>
  <c r="T115" i="1" s="1"/>
  <c r="K547" i="3" s="1"/>
  <c r="H116" i="1"/>
  <c r="K116" i="1"/>
  <c r="L116" i="1" s="1"/>
  <c r="S116" i="1"/>
  <c r="T116" i="1" s="1"/>
  <c r="AA116" i="1" s="1"/>
  <c r="H117" i="1"/>
  <c r="K117" i="1"/>
  <c r="L117" i="1" s="1"/>
  <c r="S117" i="1"/>
  <c r="T117" i="1" s="1"/>
  <c r="K248" i="3" s="1"/>
  <c r="H118" i="1"/>
  <c r="K118" i="1"/>
  <c r="L118" i="1" s="1"/>
  <c r="S118" i="1"/>
  <c r="T118" i="1" s="1"/>
  <c r="AA118" i="1" s="1"/>
  <c r="H119" i="1"/>
  <c r="K119" i="1"/>
  <c r="L119" i="1" s="1"/>
  <c r="S119" i="1"/>
  <c r="T119" i="1" s="1"/>
  <c r="K212" i="3" s="1"/>
  <c r="H120" i="1"/>
  <c r="K120" i="1"/>
  <c r="L120" i="1" s="1"/>
  <c r="S120" i="1"/>
  <c r="T120" i="1" s="1"/>
  <c r="AA120" i="1" s="1"/>
  <c r="H121" i="1"/>
  <c r="K121" i="1"/>
  <c r="L121" i="1" s="1"/>
  <c r="S121" i="1"/>
  <c r="T121" i="1" s="1"/>
  <c r="K317" i="3" s="1"/>
  <c r="H122" i="1"/>
  <c r="K122" i="1"/>
  <c r="S122" i="1"/>
  <c r="T122" i="1" s="1"/>
  <c r="AA122" i="1" s="1"/>
  <c r="H123" i="1"/>
  <c r="K123" i="1"/>
  <c r="L123" i="1" s="1"/>
  <c r="S123" i="1"/>
  <c r="T123" i="1" s="1"/>
  <c r="K548" i="3" s="1"/>
  <c r="H124" i="1"/>
  <c r="K124" i="1"/>
  <c r="L124" i="1" s="1"/>
  <c r="S124" i="1"/>
  <c r="T124" i="1" s="1"/>
  <c r="K206" i="3" s="1"/>
  <c r="H125" i="1"/>
  <c r="K125" i="1"/>
  <c r="L125" i="1" s="1"/>
  <c r="S125" i="1"/>
  <c r="T125" i="1" s="1"/>
  <c r="K143" i="3" s="1"/>
  <c r="H126" i="1"/>
  <c r="K126" i="1"/>
  <c r="L126" i="1" s="1"/>
  <c r="S126" i="1"/>
  <c r="T126" i="1" s="1"/>
  <c r="AA126" i="1" s="1"/>
  <c r="H127" i="1"/>
  <c r="K127" i="1"/>
  <c r="L127" i="1" s="1"/>
  <c r="S127" i="1"/>
  <c r="T127" i="1" s="1"/>
  <c r="AA127" i="1" s="1"/>
  <c r="H128" i="1"/>
  <c r="K128" i="1"/>
  <c r="L128" i="1" s="1"/>
  <c r="S128" i="1"/>
  <c r="T128" i="1" s="1"/>
  <c r="K582" i="3" s="1"/>
  <c r="H129" i="1"/>
  <c r="K129" i="1"/>
  <c r="L129" i="1" s="1"/>
  <c r="S129" i="1"/>
  <c r="T129" i="1" s="1"/>
  <c r="AA129" i="1" s="1"/>
  <c r="H130" i="1"/>
  <c r="K130" i="1"/>
  <c r="L130" i="1" s="1"/>
  <c r="S130" i="1"/>
  <c r="T130" i="1" s="1"/>
  <c r="K402" i="3" s="1"/>
  <c r="H131" i="1"/>
  <c r="K131" i="1"/>
  <c r="L131" i="1" s="1"/>
  <c r="S131" i="1"/>
  <c r="T131" i="1" s="1"/>
  <c r="K361" i="3" s="1"/>
  <c r="H132" i="1"/>
  <c r="K132" i="1"/>
  <c r="L132" i="1" s="1"/>
  <c r="S132" i="1"/>
  <c r="T132" i="1" s="1"/>
  <c r="K403" i="3" s="1"/>
  <c r="H133" i="1"/>
  <c r="K133" i="1"/>
  <c r="L133" i="1" s="1"/>
  <c r="S133" i="1"/>
  <c r="T133" i="1" s="1"/>
  <c r="K237" i="3" s="1"/>
  <c r="H134" i="1"/>
  <c r="K134" i="1"/>
  <c r="L134" i="1" s="1"/>
  <c r="S134" i="1"/>
  <c r="T134" i="1" s="1"/>
  <c r="AA134" i="1" s="1"/>
  <c r="H135" i="1"/>
  <c r="K135" i="1"/>
  <c r="L135" i="1" s="1"/>
  <c r="S135" i="1"/>
  <c r="T135" i="1" s="1"/>
  <c r="K549" i="3" s="1"/>
  <c r="H136" i="1"/>
  <c r="K136" i="1"/>
  <c r="L136" i="1" s="1"/>
  <c r="S136" i="1"/>
  <c r="T136" i="1" s="1"/>
  <c r="AA136" i="1" s="1"/>
  <c r="H137" i="1"/>
  <c r="K137" i="1"/>
  <c r="L137" i="1" s="1"/>
  <c r="S137" i="1"/>
  <c r="T137" i="1" s="1"/>
  <c r="AA137" i="1" s="1"/>
  <c r="H138" i="1"/>
  <c r="K138" i="1"/>
  <c r="L138" i="1" s="1"/>
  <c r="S138" i="1"/>
  <c r="T138" i="1" s="1"/>
  <c r="AA138" i="1" s="1"/>
  <c r="H139" i="1"/>
  <c r="K139" i="1"/>
  <c r="L139" i="1" s="1"/>
  <c r="S139" i="1"/>
  <c r="T139" i="1" s="1"/>
  <c r="AA139" i="1" s="1"/>
  <c r="H140" i="1"/>
  <c r="K140" i="1"/>
  <c r="L140" i="1" s="1"/>
  <c r="S140" i="1"/>
  <c r="T140" i="1" s="1"/>
  <c r="K243" i="3" s="1"/>
  <c r="H141" i="1"/>
  <c r="K141" i="1"/>
  <c r="L141" i="1" s="1"/>
  <c r="S141" i="1"/>
  <c r="T141" i="1" s="1"/>
  <c r="K144" i="3" s="1"/>
  <c r="H142" i="1"/>
  <c r="K142" i="1"/>
  <c r="L142" i="1" s="1"/>
  <c r="S142" i="1"/>
  <c r="T142" i="1" s="1"/>
  <c r="AA142" i="1" s="1"/>
  <c r="H143" i="1"/>
  <c r="K143" i="1"/>
  <c r="L143" i="1" s="1"/>
  <c r="S143" i="1"/>
  <c r="T143" i="1" s="1"/>
  <c r="K89" i="3" s="1"/>
  <c r="H144" i="1"/>
  <c r="K144" i="1"/>
  <c r="L144" i="1" s="1"/>
  <c r="S144" i="1"/>
  <c r="T144" i="1" s="1"/>
  <c r="AA144" i="1" s="1"/>
  <c r="H145" i="1"/>
  <c r="K145" i="1"/>
  <c r="L145" i="1" s="1"/>
  <c r="S145" i="1"/>
  <c r="T145" i="1" s="1"/>
  <c r="K90" i="3" s="1"/>
  <c r="H146" i="1"/>
  <c r="K146" i="1"/>
  <c r="L146" i="1" s="1"/>
  <c r="S146" i="1"/>
  <c r="T146" i="1" s="1"/>
  <c r="AA146" i="1" s="1"/>
  <c r="H147" i="1"/>
  <c r="K147" i="1"/>
  <c r="L147" i="1" s="1"/>
  <c r="S147" i="1"/>
  <c r="T147" i="1" s="1"/>
  <c r="K550" i="3" s="1"/>
  <c r="H148" i="1"/>
  <c r="K148" i="1"/>
  <c r="L148" i="1" s="1"/>
  <c r="S148" i="1"/>
  <c r="T148" i="1" s="1"/>
  <c r="K104" i="3" s="1"/>
  <c r="H149" i="1"/>
  <c r="K149" i="1"/>
  <c r="L149" i="1" s="1"/>
  <c r="S149" i="1"/>
  <c r="T149" i="1" s="1"/>
  <c r="K103" i="3" s="1"/>
  <c r="H150" i="1"/>
  <c r="K150" i="1"/>
  <c r="L150" i="1" s="1"/>
  <c r="S150" i="1"/>
  <c r="T150" i="1" s="1"/>
  <c r="AA150" i="1" s="1"/>
  <c r="H151" i="1"/>
  <c r="K151" i="1"/>
  <c r="L151" i="1" s="1"/>
  <c r="S151" i="1"/>
  <c r="T151" i="1" s="1"/>
  <c r="AA151" i="1" s="1"/>
  <c r="H152" i="1"/>
  <c r="K152" i="1"/>
  <c r="L152" i="1" s="1"/>
  <c r="S152" i="1"/>
  <c r="T152" i="1" s="1"/>
  <c r="AA152" i="1" s="1"/>
  <c r="H153" i="1"/>
  <c r="K153" i="1"/>
  <c r="L153" i="1" s="1"/>
  <c r="S153" i="1"/>
  <c r="T153" i="1" s="1"/>
  <c r="AA153" i="1" s="1"/>
  <c r="H154" i="1"/>
  <c r="K154" i="1"/>
  <c r="L154" i="1" s="1"/>
  <c r="S154" i="1"/>
  <c r="T154" i="1" s="1"/>
  <c r="AA154" i="1" s="1"/>
  <c r="H155" i="1"/>
  <c r="K155" i="1"/>
  <c r="L155" i="1" s="1"/>
  <c r="S155" i="1"/>
  <c r="T155" i="1" s="1"/>
  <c r="K102" i="3" s="1"/>
  <c r="H156" i="1"/>
  <c r="K156" i="1"/>
  <c r="L156" i="1" s="1"/>
  <c r="S156" i="1"/>
  <c r="T156" i="1" s="1"/>
  <c r="K551" i="3" s="1"/>
  <c r="H157" i="1"/>
  <c r="K157" i="1"/>
  <c r="L157" i="1" s="1"/>
  <c r="S157" i="1"/>
  <c r="T157" i="1" s="1"/>
  <c r="AA157" i="1" s="1"/>
  <c r="H158" i="1"/>
  <c r="K158" i="1"/>
  <c r="L158" i="1" s="1"/>
  <c r="S158" i="1"/>
  <c r="T158" i="1" s="1"/>
  <c r="K736" i="3" s="1"/>
  <c r="H159" i="1"/>
  <c r="K159" i="1"/>
  <c r="L159" i="1" s="1"/>
  <c r="S159" i="1"/>
  <c r="T159" i="1" s="1"/>
  <c r="K101" i="3" s="1"/>
  <c r="H160" i="1"/>
  <c r="K160" i="1"/>
  <c r="L160" i="1" s="1"/>
  <c r="S160" i="1"/>
  <c r="T160" i="1" s="1"/>
  <c r="AA160" i="1" s="1"/>
  <c r="H161" i="1"/>
  <c r="K161" i="1"/>
  <c r="L161" i="1" s="1"/>
  <c r="S161" i="1"/>
  <c r="T161" i="1" s="1"/>
  <c r="AA161" i="1" s="1"/>
  <c r="H162" i="1"/>
  <c r="K162" i="1"/>
  <c r="L162" i="1" s="1"/>
  <c r="S162" i="1"/>
  <c r="T162" i="1" s="1"/>
  <c r="K611" i="3" s="1"/>
  <c r="H163" i="1"/>
  <c r="K163" i="1"/>
  <c r="L163" i="1" s="1"/>
  <c r="S163" i="1"/>
  <c r="T163" i="1" s="1"/>
  <c r="AA163" i="1" s="1"/>
  <c r="H164" i="1"/>
  <c r="K164" i="1"/>
  <c r="L164" i="1" s="1"/>
  <c r="S164" i="1"/>
  <c r="T164" i="1" s="1"/>
  <c r="K554" i="3" s="1"/>
  <c r="H165" i="1"/>
  <c r="K165" i="1"/>
  <c r="L165" i="1" s="1"/>
  <c r="S165" i="1"/>
  <c r="T165" i="1" s="1"/>
  <c r="K174" i="3" s="1"/>
  <c r="H166" i="1"/>
  <c r="K166" i="1"/>
  <c r="L166" i="1" s="1"/>
  <c r="S166" i="1"/>
  <c r="T166" i="1" s="1"/>
  <c r="K100" i="3" s="1"/>
  <c r="H167" i="1"/>
  <c r="K167" i="1"/>
  <c r="L167" i="1" s="1"/>
  <c r="S167" i="1"/>
  <c r="T167" i="1" s="1"/>
  <c r="K99" i="3" s="1"/>
  <c r="H168" i="1"/>
  <c r="K168" i="1"/>
  <c r="L168" i="1" s="1"/>
  <c r="S168" i="1"/>
  <c r="T168" i="1" s="1"/>
  <c r="K98" i="3" s="1"/>
  <c r="H169" i="1"/>
  <c r="K169" i="1"/>
  <c r="L169" i="1" s="1"/>
  <c r="S169" i="1"/>
  <c r="T169" i="1" s="1"/>
  <c r="K97" i="3" s="1"/>
  <c r="H170" i="1"/>
  <c r="K170" i="1"/>
  <c r="L170" i="1" s="1"/>
  <c r="S170" i="1"/>
  <c r="T170" i="1" s="1"/>
  <c r="K175" i="3" s="1"/>
  <c r="H171" i="1"/>
  <c r="K171" i="1"/>
  <c r="L171" i="1" s="1"/>
  <c r="S171" i="1"/>
  <c r="T171" i="1" s="1"/>
  <c r="AA171" i="1" s="1"/>
  <c r="H172" i="1"/>
  <c r="K172" i="1"/>
  <c r="L172" i="1" s="1"/>
  <c r="S172" i="1"/>
  <c r="T172" i="1" s="1"/>
  <c r="K96" i="3" s="1"/>
  <c r="H173" i="1"/>
  <c r="K173" i="1"/>
  <c r="L173" i="1" s="1"/>
  <c r="S173" i="1"/>
  <c r="T173" i="1" s="1"/>
  <c r="K94" i="3" s="1"/>
  <c r="H174" i="1"/>
  <c r="K174" i="1"/>
  <c r="L174" i="1" s="1"/>
  <c r="S174" i="1"/>
  <c r="T174" i="1" s="1"/>
  <c r="K95" i="3" s="1"/>
  <c r="H175" i="1"/>
  <c r="K175" i="1"/>
  <c r="L175" i="1" s="1"/>
  <c r="S175" i="1"/>
  <c r="T175" i="1" s="1"/>
  <c r="AA175" i="1" s="1"/>
  <c r="H176" i="1"/>
  <c r="K176" i="1"/>
  <c r="L176" i="1" s="1"/>
  <c r="S176" i="1"/>
  <c r="T176" i="1" s="1"/>
  <c r="K93" i="3" s="1"/>
  <c r="H177" i="1"/>
  <c r="K177" i="1"/>
  <c r="L177" i="1" s="1"/>
  <c r="S177" i="1"/>
  <c r="T177" i="1" s="1"/>
  <c r="K748" i="3" s="1"/>
  <c r="H178" i="1"/>
  <c r="K178" i="1"/>
  <c r="L178" i="1" s="1"/>
  <c r="S178" i="1"/>
  <c r="T178" i="1" s="1"/>
  <c r="K91" i="3" s="1"/>
  <c r="H179" i="1"/>
  <c r="K179" i="1"/>
  <c r="L179" i="1" s="1"/>
  <c r="S179" i="1"/>
  <c r="T179" i="1" s="1"/>
  <c r="K390" i="3" s="1"/>
  <c r="H180" i="1"/>
  <c r="K180" i="1"/>
  <c r="L180" i="1" s="1"/>
  <c r="S180" i="1"/>
  <c r="T180" i="1" s="1"/>
  <c r="AA180" i="1" s="1"/>
  <c r="H181" i="1"/>
  <c r="K181" i="1"/>
  <c r="L181" i="1" s="1"/>
  <c r="S181" i="1"/>
  <c r="T181" i="1" s="1"/>
  <c r="AA181" i="1" s="1"/>
  <c r="H182" i="1"/>
  <c r="K182" i="1"/>
  <c r="L182" i="1" s="1"/>
  <c r="S182" i="1"/>
  <c r="T182" i="1" s="1"/>
  <c r="K499" i="3" s="1"/>
  <c r="H183" i="1"/>
  <c r="K183" i="1"/>
  <c r="L183" i="1" s="1"/>
  <c r="S183" i="1"/>
  <c r="T183" i="1" s="1"/>
  <c r="K350" i="3" s="1"/>
  <c r="H184" i="1"/>
  <c r="K184" i="1"/>
  <c r="L184" i="1" s="1"/>
  <c r="S184" i="1"/>
  <c r="T184" i="1" s="1"/>
  <c r="K456" i="3" s="1"/>
  <c r="H185" i="1"/>
  <c r="K185" i="1"/>
  <c r="L185" i="1" s="1"/>
  <c r="S185" i="1"/>
  <c r="T185" i="1" s="1"/>
  <c r="AA185" i="1" s="1"/>
  <c r="H186" i="1"/>
  <c r="K186" i="1"/>
  <c r="L186" i="1" s="1"/>
  <c r="S186" i="1"/>
  <c r="T186" i="1" s="1"/>
  <c r="K400" i="3" s="1"/>
  <c r="H187" i="1"/>
  <c r="K187" i="1"/>
  <c r="L187" i="1" s="1"/>
  <c r="S187" i="1"/>
  <c r="T187" i="1" s="1"/>
  <c r="K34" i="3" s="1"/>
  <c r="H188" i="1"/>
  <c r="K188" i="1"/>
  <c r="L188" i="1" s="1"/>
  <c r="S188" i="1"/>
  <c r="T188" i="1" s="1"/>
  <c r="K25" i="3" s="1"/>
  <c r="H189" i="1"/>
  <c r="K189" i="1"/>
  <c r="L189" i="1" s="1"/>
  <c r="S189" i="1"/>
  <c r="T189" i="1" s="1"/>
  <c r="K26" i="3" s="1"/>
  <c r="H190" i="1"/>
  <c r="K190" i="1"/>
  <c r="L190" i="1" s="1"/>
  <c r="S190" i="1"/>
  <c r="T190" i="1" s="1"/>
  <c r="K269" i="3" s="1"/>
  <c r="H191" i="1"/>
  <c r="K191" i="1"/>
  <c r="L191" i="1" s="1"/>
  <c r="S191" i="1"/>
  <c r="T191" i="1" s="1"/>
  <c r="K27" i="3" s="1"/>
  <c r="H192" i="1"/>
  <c r="K192" i="1"/>
  <c r="L192" i="1" s="1"/>
  <c r="S192" i="1"/>
  <c r="T192" i="1" s="1"/>
  <c r="K28" i="3" s="1"/>
  <c r="H193" i="1"/>
  <c r="K193" i="1"/>
  <c r="L193" i="1" s="1"/>
  <c r="S193" i="1"/>
  <c r="T193" i="1" s="1"/>
  <c r="K29" i="3" s="1"/>
  <c r="H194" i="1"/>
  <c r="K194" i="1"/>
  <c r="L194" i="1" s="1"/>
  <c r="S194" i="1"/>
  <c r="T194" i="1" s="1"/>
  <c r="K519" i="3" s="1"/>
  <c r="H195" i="1"/>
  <c r="L195" i="1"/>
  <c r="S195" i="1"/>
  <c r="T195" i="1" s="1"/>
  <c r="K397" i="3" s="1"/>
  <c r="H196" i="1"/>
  <c r="K196" i="1"/>
  <c r="L196" i="1" s="1"/>
  <c r="S196" i="1"/>
  <c r="T196" i="1" s="1"/>
  <c r="K197" i="3" s="1"/>
  <c r="H197" i="1"/>
  <c r="K197" i="1"/>
  <c r="L197" i="1" s="1"/>
  <c r="S197" i="1"/>
  <c r="T197" i="1" s="1"/>
  <c r="K415" i="3" s="1"/>
  <c r="H198" i="1"/>
  <c r="K198" i="1"/>
  <c r="L198" i="1" s="1"/>
  <c r="S198" i="1"/>
  <c r="T198" i="1" s="1"/>
  <c r="K149" i="3" s="1"/>
  <c r="H199" i="1"/>
  <c r="K199" i="1"/>
  <c r="L199" i="1" s="1"/>
  <c r="S199" i="1"/>
  <c r="T199" i="1" s="1"/>
  <c r="AA199" i="1" s="1"/>
  <c r="H200" i="1"/>
  <c r="K200" i="1"/>
  <c r="L200" i="1" s="1"/>
  <c r="S200" i="1"/>
  <c r="T200" i="1" s="1"/>
  <c r="K196" i="3" s="1"/>
  <c r="H201" i="1"/>
  <c r="K201" i="1"/>
  <c r="L201" i="1" s="1"/>
  <c r="S201" i="1"/>
  <c r="T201" i="1" s="1"/>
  <c r="AA201" i="1" s="1"/>
  <c r="H202" i="1"/>
  <c r="K202" i="1"/>
  <c r="L202" i="1" s="1"/>
  <c r="S202" i="1"/>
  <c r="T202" i="1" s="1"/>
  <c r="AA202" i="1" s="1"/>
  <c r="H203" i="1"/>
  <c r="K203" i="1"/>
  <c r="L203" i="1" s="1"/>
  <c r="S203" i="1"/>
  <c r="T203" i="1" s="1"/>
  <c r="K583" i="3" s="1"/>
  <c r="H204" i="1"/>
  <c r="K204" i="1"/>
  <c r="L204" i="1" s="1"/>
  <c r="S204" i="1"/>
  <c r="T204" i="1" s="1"/>
  <c r="K555" i="3" s="1"/>
  <c r="H205" i="1"/>
  <c r="K205" i="1"/>
  <c r="L205" i="1" s="1"/>
  <c r="S205" i="1"/>
  <c r="T205" i="1" s="1"/>
  <c r="K235" i="3" s="1"/>
  <c r="H206" i="1"/>
  <c r="K206" i="1"/>
  <c r="L206" i="1" s="1"/>
  <c r="S206" i="1"/>
  <c r="T206" i="1" s="1"/>
  <c r="K30" i="3" s="1"/>
  <c r="H207" i="1"/>
  <c r="K207" i="1"/>
  <c r="L207" i="1" s="1"/>
  <c r="S207" i="1"/>
  <c r="T207" i="1" s="1"/>
  <c r="K482" i="3" s="1"/>
  <c r="H208" i="1"/>
  <c r="K208" i="1"/>
  <c r="L208" i="1" s="1"/>
  <c r="S208" i="1"/>
  <c r="T208" i="1" s="1"/>
  <c r="K32" i="3" s="1"/>
  <c r="H209" i="1"/>
  <c r="K209" i="1"/>
  <c r="L209" i="1" s="1"/>
  <c r="S209" i="1"/>
  <c r="T209" i="1" s="1"/>
  <c r="AA209" i="1" s="1"/>
  <c r="H210" i="1"/>
  <c r="K210" i="1"/>
  <c r="L210" i="1" s="1"/>
  <c r="S210" i="1"/>
  <c r="T210" i="1" s="1"/>
  <c r="K389" i="3" s="1"/>
  <c r="H211" i="1"/>
  <c r="K211" i="1"/>
  <c r="L211" i="1" s="1"/>
  <c r="S211" i="1"/>
  <c r="T211" i="1" s="1"/>
  <c r="K359" i="3" s="1"/>
  <c r="H212" i="1"/>
  <c r="K212" i="1"/>
  <c r="L212" i="1" s="1"/>
  <c r="S212" i="1"/>
  <c r="T212" i="1" s="1"/>
  <c r="AA212" i="1" s="1"/>
  <c r="H213" i="1"/>
  <c r="K213" i="1"/>
  <c r="L213" i="1" s="1"/>
  <c r="S213" i="1"/>
  <c r="T213" i="1" s="1"/>
  <c r="K35" i="3" s="1"/>
  <c r="H214" i="1"/>
  <c r="K214" i="1"/>
  <c r="L214" i="1" s="1"/>
  <c r="S214" i="1"/>
  <c r="T214" i="1" s="1"/>
  <c r="K36" i="3" s="1"/>
  <c r="H215" i="1"/>
  <c r="K215" i="1"/>
  <c r="L215" i="1" s="1"/>
  <c r="S215" i="1"/>
  <c r="T215" i="1" s="1"/>
  <c r="K388" i="3" s="1"/>
  <c r="H216" i="1"/>
  <c r="K216" i="1"/>
  <c r="L216" i="1" s="1"/>
  <c r="S216" i="1"/>
  <c r="T216" i="1" s="1"/>
  <c r="AA216" i="1" s="1"/>
  <c r="H217" i="1"/>
  <c r="K217" i="1"/>
  <c r="L217" i="1" s="1"/>
  <c r="S217" i="1"/>
  <c r="T217" i="1" s="1"/>
  <c r="AA217" i="1" s="1"/>
  <c r="H218" i="1"/>
  <c r="K218" i="1"/>
  <c r="L218" i="1" s="1"/>
  <c r="S218" i="1"/>
  <c r="T218" i="1" s="1"/>
  <c r="AA218" i="1" s="1"/>
  <c r="H219" i="1"/>
  <c r="K219" i="1"/>
  <c r="L219" i="1" s="1"/>
  <c r="S219" i="1"/>
  <c r="T219" i="1" s="1"/>
  <c r="AA219" i="1" s="1"/>
  <c r="H220" i="1"/>
  <c r="K220" i="1"/>
  <c r="L220" i="1" s="1"/>
  <c r="S220" i="1"/>
  <c r="T220" i="1" s="1"/>
  <c r="K37" i="3" s="1"/>
  <c r="H221" i="1"/>
  <c r="K221" i="1"/>
  <c r="L221" i="1" s="1"/>
  <c r="S221" i="1"/>
  <c r="T221" i="1" s="1"/>
  <c r="K38" i="3" s="1"/>
  <c r="H222" i="1"/>
  <c r="K222" i="1"/>
  <c r="L222" i="1" s="1"/>
  <c r="S222" i="1"/>
  <c r="T222" i="1" s="1"/>
  <c r="AA222" i="1" s="1"/>
  <c r="H223" i="1"/>
  <c r="L223" i="1"/>
  <c r="S223" i="1"/>
  <c r="T223" i="1" s="1"/>
  <c r="K584" i="3" s="1"/>
  <c r="H224" i="1"/>
  <c r="K224" i="1"/>
  <c r="L224" i="1" s="1"/>
  <c r="S224" i="1"/>
  <c r="T224" i="1" s="1"/>
  <c r="K708" i="3" s="1"/>
  <c r="H225" i="1"/>
  <c r="K225" i="1"/>
  <c r="L225" i="1" s="1"/>
  <c r="S225" i="1"/>
  <c r="T225" i="1" s="1"/>
  <c r="AA225" i="1" s="1"/>
  <c r="H226" i="1"/>
  <c r="K226" i="1"/>
  <c r="L226" i="1" s="1"/>
  <c r="S226" i="1"/>
  <c r="T226" i="1" s="1"/>
  <c r="K264" i="3" s="1"/>
  <c r="H227" i="1"/>
  <c r="K227" i="1"/>
  <c r="L227" i="1" s="1"/>
  <c r="S227" i="1"/>
  <c r="T227" i="1" s="1"/>
  <c r="K39" i="3" s="1"/>
  <c r="H228" i="1"/>
  <c r="K228" i="1"/>
  <c r="L228" i="1" s="1"/>
  <c r="S228" i="1"/>
  <c r="T228" i="1" s="1"/>
  <c r="K41" i="3" s="1"/>
  <c r="H229" i="1"/>
  <c r="K229" i="1"/>
  <c r="L229" i="1" s="1"/>
  <c r="S229" i="1"/>
  <c r="T229" i="1" s="1"/>
  <c r="AA229" i="1" s="1"/>
  <c r="H230" i="1"/>
  <c r="K230" i="1"/>
  <c r="L230" i="1" s="1"/>
  <c r="S230" i="1"/>
  <c r="T230" i="1" s="1"/>
  <c r="K42" i="3" s="1"/>
  <c r="H231" i="1"/>
  <c r="K231" i="1"/>
  <c r="L231" i="1" s="1"/>
  <c r="S231" i="1"/>
  <c r="T231" i="1" s="1"/>
  <c r="AA231" i="1" s="1"/>
  <c r="H232" i="1"/>
  <c r="K232" i="1"/>
  <c r="L232" i="1" s="1"/>
  <c r="S232" i="1"/>
  <c r="T232" i="1" s="1"/>
  <c r="K87" i="3" s="1"/>
  <c r="H233" i="1"/>
  <c r="K233" i="1"/>
  <c r="L233" i="1" s="1"/>
  <c r="S233" i="1"/>
  <c r="T233" i="1" s="1"/>
  <c r="AA233" i="1" s="1"/>
  <c r="H234" i="1"/>
  <c r="K234" i="1"/>
  <c r="L234" i="1" s="1"/>
  <c r="S234" i="1"/>
  <c r="T234" i="1" s="1"/>
  <c r="K43" i="3" s="1"/>
  <c r="H235" i="1"/>
  <c r="K235" i="1"/>
  <c r="L235" i="1" s="1"/>
  <c r="S235" i="1"/>
  <c r="T235" i="1" s="1"/>
  <c r="K219" i="3" s="1"/>
  <c r="H236" i="1"/>
  <c r="K236" i="1"/>
  <c r="L236" i="1" s="1"/>
  <c r="S236" i="1"/>
  <c r="T236" i="1" s="1"/>
  <c r="AA236" i="1" s="1"/>
  <c r="H237" i="1"/>
  <c r="K237" i="1"/>
  <c r="L237" i="1" s="1"/>
  <c r="S237" i="1"/>
  <c r="T237" i="1" s="1"/>
  <c r="K45" i="3" s="1"/>
  <c r="H238" i="1"/>
  <c r="K238" i="1"/>
  <c r="L238" i="1" s="1"/>
  <c r="S238" i="1"/>
  <c r="T238" i="1" s="1"/>
  <c r="K394" i="3" s="1"/>
  <c r="H239" i="1"/>
  <c r="L239" i="1"/>
  <c r="S239" i="1"/>
  <c r="T239" i="1" s="1"/>
  <c r="AA239" i="1" s="1"/>
  <c r="H240" i="1"/>
  <c r="K240" i="1"/>
  <c r="L240" i="1" s="1"/>
  <c r="S240" i="1"/>
  <c r="T240" i="1" s="1"/>
  <c r="K556" i="3" s="1"/>
  <c r="H241" i="1"/>
  <c r="K241" i="1"/>
  <c r="L241" i="1" s="1"/>
  <c r="S241" i="1"/>
  <c r="T241" i="1" s="1"/>
  <c r="K585" i="3" s="1"/>
  <c r="H242" i="1"/>
  <c r="K242" i="1"/>
  <c r="L242" i="1" s="1"/>
  <c r="S242" i="1"/>
  <c r="T242" i="1" s="1"/>
  <c r="K701" i="3" s="1"/>
  <c r="H243" i="1"/>
  <c r="K243" i="1"/>
  <c r="L243" i="1" s="1"/>
  <c r="S243" i="1"/>
  <c r="T243" i="1" s="1"/>
  <c r="K507" i="3" s="1"/>
  <c r="H244" i="1"/>
  <c r="K244" i="1"/>
  <c r="L244" i="1" s="1"/>
  <c r="S244" i="1"/>
  <c r="T244" i="1" s="1"/>
  <c r="AA244" i="1" s="1"/>
  <c r="H245" i="1"/>
  <c r="K245" i="1"/>
  <c r="L245" i="1" s="1"/>
  <c r="S245" i="1"/>
  <c r="T245" i="1" s="1"/>
  <c r="K512" i="3" s="1"/>
  <c r="H246" i="1"/>
  <c r="K246" i="1"/>
  <c r="L246" i="1" s="1"/>
  <c r="S246" i="1"/>
  <c r="T246" i="1" s="1"/>
  <c r="K700" i="3" s="1"/>
  <c r="H247" i="1"/>
  <c r="K247" i="1"/>
  <c r="L247" i="1" s="1"/>
  <c r="S247" i="1"/>
  <c r="T247" i="1" s="1"/>
  <c r="AA247" i="1" s="1"/>
  <c r="H248" i="1"/>
  <c r="K248" i="1"/>
  <c r="L248" i="1" s="1"/>
  <c r="S248" i="1"/>
  <c r="T248" i="1" s="1"/>
  <c r="K46" i="3" s="1"/>
  <c r="H249" i="1"/>
  <c r="K249" i="1"/>
  <c r="L249" i="1" s="1"/>
  <c r="S249" i="1"/>
  <c r="T249" i="1" s="1"/>
  <c r="K47" i="3" s="1"/>
  <c r="H250" i="1"/>
  <c r="K250" i="1"/>
  <c r="L250" i="1" s="1"/>
  <c r="S250" i="1"/>
  <c r="T250" i="1" s="1"/>
  <c r="K48" i="3" s="1"/>
  <c r="H251" i="1"/>
  <c r="K251" i="1"/>
  <c r="L251" i="1" s="1"/>
  <c r="S251" i="1"/>
  <c r="T251" i="1" s="1"/>
  <c r="K434" i="3" s="1"/>
  <c r="H252" i="1"/>
  <c r="K252" i="1"/>
  <c r="L252" i="1" s="1"/>
  <c r="S252" i="1"/>
  <c r="T252" i="1" s="1"/>
  <c r="K147" i="3" s="1"/>
  <c r="H253" i="1"/>
  <c r="K253" i="1"/>
  <c r="L253" i="1" s="1"/>
  <c r="S253" i="1"/>
  <c r="T253" i="1" s="1"/>
  <c r="K668" i="3" s="1"/>
  <c r="H254" i="1"/>
  <c r="K254" i="1"/>
  <c r="L254" i="1" s="1"/>
  <c r="S254" i="1"/>
  <c r="T254" i="1" s="1"/>
  <c r="K49" i="3" s="1"/>
  <c r="H255" i="1"/>
  <c r="K255" i="1"/>
  <c r="L255" i="1" s="1"/>
  <c r="S255" i="1"/>
  <c r="T255" i="1" s="1"/>
  <c r="K50" i="3" s="1"/>
  <c r="H256" i="1"/>
  <c r="K256" i="1"/>
  <c r="L256" i="1" s="1"/>
  <c r="S256" i="1"/>
  <c r="T256" i="1" s="1"/>
  <c r="AA256" i="1" s="1"/>
  <c r="H257" i="1"/>
  <c r="K257" i="1"/>
  <c r="L257" i="1" s="1"/>
  <c r="S257" i="1"/>
  <c r="T257" i="1" s="1"/>
  <c r="AA257" i="1" s="1"/>
  <c r="H258" i="1"/>
  <c r="K258" i="1"/>
  <c r="L258" i="1" s="1"/>
  <c r="S258" i="1"/>
  <c r="T258" i="1" s="1"/>
  <c r="K251" i="3" s="1"/>
  <c r="H259" i="1"/>
  <c r="K259" i="1"/>
  <c r="L259" i="1" s="1"/>
  <c r="S259" i="1"/>
  <c r="T259" i="1" s="1"/>
  <c r="K502" i="3" s="1"/>
  <c r="H260" i="1"/>
  <c r="K260" i="1"/>
  <c r="L260" i="1" s="1"/>
  <c r="S260" i="1"/>
  <c r="T260" i="1" s="1"/>
  <c r="K51" i="3" s="1"/>
  <c r="H261" i="1"/>
  <c r="K261" i="1"/>
  <c r="L261" i="1" s="1"/>
  <c r="S261" i="1"/>
  <c r="T261" i="1" s="1"/>
  <c r="K52" i="3" s="1"/>
  <c r="H262" i="1"/>
  <c r="K262" i="1"/>
  <c r="L262" i="1" s="1"/>
  <c r="S262" i="1"/>
  <c r="T262" i="1" s="1"/>
  <c r="K86" i="3" s="1"/>
  <c r="H263" i="1"/>
  <c r="K263" i="1"/>
  <c r="L263" i="1" s="1"/>
  <c r="S263" i="1"/>
  <c r="T263" i="1" s="1"/>
  <c r="K85" i="3" s="1"/>
  <c r="H264" i="1"/>
  <c r="K264" i="1"/>
  <c r="L264" i="1" s="1"/>
  <c r="S264" i="1"/>
  <c r="T264" i="1" s="1"/>
  <c r="K84" i="3" s="1"/>
  <c r="H265" i="1"/>
  <c r="K265" i="1"/>
  <c r="L265" i="1" s="1"/>
  <c r="S265" i="1"/>
  <c r="T265" i="1" s="1"/>
  <c r="K83" i="3" s="1"/>
  <c r="H266" i="1"/>
  <c r="K266" i="1"/>
  <c r="L266" i="1" s="1"/>
  <c r="S266" i="1"/>
  <c r="T266" i="1" s="1"/>
  <c r="K126" i="3" s="1"/>
  <c r="H267" i="1"/>
  <c r="K267" i="1"/>
  <c r="L267" i="1" s="1"/>
  <c r="S267" i="1"/>
  <c r="T267" i="1" s="1"/>
  <c r="K108" i="3" s="1"/>
  <c r="H268" i="1"/>
  <c r="L268" i="1"/>
  <c r="S268" i="1"/>
  <c r="T268" i="1" s="1"/>
  <c r="K110" i="3" s="1"/>
  <c r="H269" i="1"/>
  <c r="K269" i="1"/>
  <c r="L269" i="1" s="1"/>
  <c r="S269" i="1"/>
  <c r="T269" i="1" s="1"/>
  <c r="K109" i="3" s="1"/>
  <c r="H270" i="1"/>
  <c r="K270" i="1"/>
  <c r="L270" i="1" s="1"/>
  <c r="S270" i="1"/>
  <c r="T270" i="1" s="1"/>
  <c r="K176" i="3" s="1"/>
  <c r="H271" i="1"/>
  <c r="K271" i="1"/>
  <c r="L271" i="1" s="1"/>
  <c r="S271" i="1"/>
  <c r="T271" i="1" s="1"/>
  <c r="K557" i="3" s="1"/>
  <c r="H272" i="1"/>
  <c r="K272" i="1"/>
  <c r="L272" i="1" s="1"/>
  <c r="S272" i="1"/>
  <c r="T272" i="1" s="1"/>
  <c r="K125" i="3" s="1"/>
  <c r="H273" i="1"/>
  <c r="K273" i="1"/>
  <c r="L273" i="1" s="1"/>
  <c r="S273" i="1"/>
  <c r="T273" i="1" s="1"/>
  <c r="K112" i="3" s="1"/>
  <c r="H274" i="1"/>
  <c r="K274" i="1"/>
  <c r="L274" i="1" s="1"/>
  <c r="S274" i="1"/>
  <c r="T274" i="1" s="1"/>
  <c r="K113" i="3" s="1"/>
  <c r="H275" i="1"/>
  <c r="K275" i="1"/>
  <c r="L275" i="1" s="1"/>
  <c r="S275" i="1"/>
  <c r="T275" i="1" s="1"/>
  <c r="AA275" i="1" s="1"/>
  <c r="H276" i="1"/>
  <c r="K276" i="1"/>
  <c r="L276" i="1" s="1"/>
  <c r="S276" i="1"/>
  <c r="T276" i="1" s="1"/>
  <c r="K558" i="3" s="1"/>
  <c r="H277" i="1"/>
  <c r="K277" i="1"/>
  <c r="L277" i="1" s="1"/>
  <c r="S277" i="1"/>
  <c r="T277" i="1" s="1"/>
  <c r="AA277" i="1" s="1"/>
  <c r="H278" i="1"/>
  <c r="K278" i="1"/>
  <c r="L278" i="1" s="1"/>
  <c r="S278" i="1"/>
  <c r="T278" i="1" s="1"/>
  <c r="K532" i="3" s="1"/>
  <c r="H279" i="1"/>
  <c r="K279" i="1"/>
  <c r="L279" i="1" s="1"/>
  <c r="S279" i="1"/>
  <c r="T279" i="1" s="1"/>
  <c r="K533" i="3" s="1"/>
  <c r="H280" i="1"/>
  <c r="L280" i="1"/>
  <c r="S280" i="1"/>
  <c r="T280" i="1" s="1"/>
  <c r="AA280" i="1" s="1"/>
  <c r="H281" i="1"/>
  <c r="K281" i="1"/>
  <c r="L281" i="1" s="1"/>
  <c r="S281" i="1"/>
  <c r="T281" i="1" s="1"/>
  <c r="K130" i="3" s="1"/>
  <c r="H282" i="1"/>
  <c r="K282" i="1"/>
  <c r="L282" i="1" s="1"/>
  <c r="S282" i="1"/>
  <c r="T282" i="1" s="1"/>
  <c r="AA282" i="1" s="1"/>
  <c r="H283" i="1"/>
  <c r="K283" i="1"/>
  <c r="L283" i="1" s="1"/>
  <c r="S283" i="1"/>
  <c r="T283" i="1" s="1"/>
  <c r="K444" i="3" s="1"/>
  <c r="H284" i="1"/>
  <c r="K284" i="1"/>
  <c r="L284" i="1" s="1"/>
  <c r="S284" i="1"/>
  <c r="T284" i="1" s="1"/>
  <c r="K73" i="3" s="1"/>
  <c r="H285" i="1"/>
  <c r="L285" i="1"/>
  <c r="S285" i="1"/>
  <c r="T285" i="1" s="1"/>
  <c r="AA285" i="1" s="1"/>
  <c r="H286" i="1"/>
  <c r="K286" i="1"/>
  <c r="L286" i="1" s="1"/>
  <c r="S286" i="1"/>
  <c r="T286" i="1" s="1"/>
  <c r="K79" i="3" s="1"/>
  <c r="H287" i="1"/>
  <c r="K287" i="1"/>
  <c r="L287" i="1" s="1"/>
  <c r="S287" i="1"/>
  <c r="T287" i="1" s="1"/>
  <c r="K78" i="3" s="1"/>
  <c r="H288" i="1"/>
  <c r="K288" i="1"/>
  <c r="L288" i="1" s="1"/>
  <c r="S288" i="1"/>
  <c r="T288" i="1" s="1"/>
  <c r="K369" i="3" s="1"/>
  <c r="H289" i="1"/>
  <c r="K289" i="1"/>
  <c r="L289" i="1" s="1"/>
  <c r="S289" i="1"/>
  <c r="T289" i="1" s="1"/>
  <c r="K393" i="3" s="1"/>
  <c r="H290" i="1"/>
  <c r="K290" i="1"/>
  <c r="L290" i="1" s="1"/>
  <c r="S290" i="1"/>
  <c r="T290" i="1" s="1"/>
  <c r="K105" i="3" s="1"/>
  <c r="H291" i="1"/>
  <c r="K291" i="1"/>
  <c r="L291" i="1" s="1"/>
  <c r="S291" i="1"/>
  <c r="T291" i="1" s="1"/>
  <c r="K136" i="3" s="1"/>
  <c r="H292" i="1"/>
  <c r="K292" i="1"/>
  <c r="L292" i="1" s="1"/>
  <c r="S292" i="1"/>
  <c r="T292" i="1" s="1"/>
  <c r="K75" i="3" s="1"/>
  <c r="H293" i="1"/>
  <c r="K293" i="1"/>
  <c r="L293" i="1" s="1"/>
  <c r="S293" i="1"/>
  <c r="T293" i="1" s="1"/>
  <c r="K76" i="3" s="1"/>
  <c r="H294" i="1"/>
  <c r="K294" i="1"/>
  <c r="L294" i="1" s="1"/>
  <c r="S294" i="1"/>
  <c r="T294" i="1" s="1"/>
  <c r="K129" i="3" s="1"/>
  <c r="H295" i="1"/>
  <c r="L295" i="1"/>
  <c r="S295" i="1"/>
  <c r="T295" i="1" s="1"/>
  <c r="K586" i="3" s="1"/>
  <c r="H296" i="1"/>
  <c r="K296" i="1"/>
  <c r="L296" i="1" s="1"/>
  <c r="S296" i="1"/>
  <c r="T296" i="1" s="1"/>
  <c r="AA296" i="1" s="1"/>
  <c r="H297" i="1"/>
  <c r="K297" i="1"/>
  <c r="L297" i="1" s="1"/>
  <c r="S297" i="1"/>
  <c r="T297" i="1" s="1"/>
  <c r="AA297" i="1" s="1"/>
  <c r="H298" i="1"/>
  <c r="K298" i="1"/>
  <c r="L298" i="1" s="1"/>
  <c r="S298" i="1"/>
  <c r="T298" i="1" s="1"/>
  <c r="K68" i="3" s="1"/>
  <c r="H299" i="1"/>
  <c r="K299" i="1"/>
  <c r="L299" i="1" s="1"/>
  <c r="S299" i="1"/>
  <c r="T299" i="1" s="1"/>
  <c r="K440" i="3" s="1"/>
  <c r="H300" i="1"/>
  <c r="K300" i="1"/>
  <c r="L300" i="1" s="1"/>
  <c r="S300" i="1"/>
  <c r="T300" i="1" s="1"/>
  <c r="K442" i="3" s="1"/>
  <c r="H301" i="1"/>
  <c r="K301" i="1"/>
  <c r="L301" i="1" s="1"/>
  <c r="S301" i="1"/>
  <c r="T301" i="1" s="1"/>
  <c r="AA301" i="1" s="1"/>
  <c r="H302" i="1"/>
  <c r="K302" i="1"/>
  <c r="L302" i="1" s="1"/>
  <c r="S302" i="1"/>
  <c r="T302" i="1" s="1"/>
  <c r="K63" i="3" s="1"/>
  <c r="H303" i="1"/>
  <c r="K303" i="1"/>
  <c r="L303" i="1" s="1"/>
  <c r="S303" i="1"/>
  <c r="T303" i="1" s="1"/>
  <c r="K439" i="3" s="1"/>
  <c r="H304" i="1"/>
  <c r="K304" i="1"/>
  <c r="L304" i="1" s="1"/>
  <c r="S304" i="1"/>
  <c r="T304" i="1" s="1"/>
  <c r="K386" i="3" s="1"/>
  <c r="H305" i="1"/>
  <c r="K305" i="1"/>
  <c r="L305" i="1" s="1"/>
  <c r="S305" i="1"/>
  <c r="T305" i="1" s="1"/>
  <c r="K62" i="3" s="1"/>
  <c r="H306" i="1"/>
  <c r="K306" i="1"/>
  <c r="L306" i="1" s="1"/>
  <c r="S306" i="1"/>
  <c r="T306" i="1" s="1"/>
  <c r="K566" i="3" s="1"/>
  <c r="H307" i="1"/>
  <c r="K307" i="1"/>
  <c r="L307" i="1" s="1"/>
  <c r="S307" i="1"/>
  <c r="T307" i="1" s="1"/>
  <c r="K633" i="3" s="1"/>
  <c r="H308" i="1"/>
  <c r="K308" i="1"/>
  <c r="L308" i="1" s="1"/>
  <c r="S308" i="1"/>
  <c r="T308" i="1" s="1"/>
  <c r="K567" i="3" s="1"/>
  <c r="H309" i="1"/>
  <c r="K309" i="1"/>
  <c r="L309" i="1" s="1"/>
  <c r="S309" i="1"/>
  <c r="T309" i="1" s="1"/>
  <c r="K58" i="3" s="1"/>
  <c r="H310" i="1"/>
  <c r="K310" i="1"/>
  <c r="L310" i="1" s="1"/>
  <c r="S310" i="1"/>
  <c r="T310" i="1" s="1"/>
  <c r="K57" i="3" s="1"/>
  <c r="H311" i="1"/>
  <c r="K311" i="1"/>
  <c r="L311" i="1" s="1"/>
  <c r="S311" i="1"/>
  <c r="T311" i="1" s="1"/>
  <c r="K56" i="3" s="1"/>
  <c r="H312" i="1"/>
  <c r="K312" i="1"/>
  <c r="L312" i="1" s="1"/>
  <c r="S312" i="1"/>
  <c r="T312" i="1" s="1"/>
  <c r="K55" i="3" s="1"/>
  <c r="H313" i="1"/>
  <c r="K313" i="1"/>
  <c r="L313" i="1" s="1"/>
  <c r="S313" i="1"/>
  <c r="T313" i="1" s="1"/>
  <c r="K53" i="3" s="1"/>
  <c r="H314" i="1"/>
  <c r="K314" i="1"/>
  <c r="L314" i="1" s="1"/>
  <c r="S314" i="1"/>
  <c r="T314" i="1" s="1"/>
  <c r="K54" i="3" s="1"/>
  <c r="H315" i="1"/>
  <c r="K315" i="1"/>
  <c r="L315" i="1" s="1"/>
  <c r="S315" i="1"/>
  <c r="T315" i="1" s="1"/>
  <c r="AA315" i="1" s="1"/>
  <c r="H316" i="1"/>
  <c r="K316" i="1"/>
  <c r="L316" i="1" s="1"/>
  <c r="S316" i="1"/>
  <c r="T316" i="1" s="1"/>
  <c r="AA316" i="1" s="1"/>
  <c r="H317" i="1"/>
  <c r="K317" i="1"/>
  <c r="L317" i="1" s="1"/>
  <c r="S317" i="1"/>
  <c r="T317" i="1" s="1"/>
  <c r="AA317" i="1" s="1"/>
  <c r="H318" i="1"/>
  <c r="K318" i="1"/>
  <c r="L318" i="1" s="1"/>
  <c r="S318" i="1"/>
  <c r="T318" i="1" s="1"/>
  <c r="K114" i="3" s="1"/>
  <c r="H319" i="1"/>
  <c r="K319" i="1"/>
  <c r="L319" i="1" s="1"/>
  <c r="S319" i="1"/>
  <c r="T319" i="1" s="1"/>
  <c r="K115" i="3" s="1"/>
  <c r="H320" i="1"/>
  <c r="K320" i="1"/>
  <c r="L320" i="1" s="1"/>
  <c r="S320" i="1"/>
  <c r="T320" i="1" s="1"/>
  <c r="K116" i="3" s="1"/>
  <c r="H321" i="1"/>
  <c r="K321" i="1"/>
  <c r="L321" i="1" s="1"/>
  <c r="S321" i="1"/>
  <c r="T321" i="1" s="1"/>
  <c r="AA321" i="1" s="1"/>
  <c r="H322" i="1"/>
  <c r="K322" i="1"/>
  <c r="L322" i="1" s="1"/>
  <c r="S322" i="1"/>
  <c r="T322" i="1" s="1"/>
  <c r="K559" i="3" s="1"/>
  <c r="H323" i="1"/>
  <c r="K323" i="1"/>
  <c r="S323" i="1"/>
  <c r="T323" i="1" s="1"/>
  <c r="K80" i="3" s="1"/>
  <c r="H324" i="1"/>
  <c r="K324" i="1"/>
  <c r="L324" i="1" s="1"/>
  <c r="S324" i="1"/>
  <c r="T324" i="1" s="1"/>
  <c r="AA324" i="1" s="1"/>
  <c r="H325" i="1"/>
  <c r="L325" i="1"/>
  <c r="S325" i="1"/>
  <c r="T325" i="1" s="1"/>
  <c r="AA325" i="1" s="1"/>
  <c r="H326" i="1"/>
  <c r="K326" i="1"/>
  <c r="L326" i="1" s="1"/>
  <c r="S326" i="1"/>
  <c r="T326" i="1" s="1"/>
  <c r="K81" i="3" s="1"/>
  <c r="H327" i="1"/>
  <c r="K327" i="1"/>
  <c r="L327" i="1" s="1"/>
  <c r="S327" i="1"/>
  <c r="T327" i="1" s="1"/>
  <c r="K82" i="3" s="1"/>
  <c r="H328" i="1"/>
  <c r="L328" i="1"/>
  <c r="S328" i="1"/>
  <c r="T328" i="1" s="1"/>
  <c r="K107" i="3" s="1"/>
  <c r="H329" i="1"/>
  <c r="K329" i="1"/>
  <c r="L329" i="1" s="1"/>
  <c r="S329" i="1"/>
  <c r="T329" i="1" s="1"/>
  <c r="AA329" i="1" s="1"/>
  <c r="H330" i="1"/>
  <c r="K330" i="1"/>
  <c r="L330" i="1" s="1"/>
  <c r="S330" i="1"/>
  <c r="T330" i="1" s="1"/>
  <c r="AA330" i="1" s="1"/>
  <c r="H331" i="1"/>
  <c r="K331" i="1"/>
  <c r="L331" i="1" s="1"/>
  <c r="S331" i="1"/>
  <c r="T331" i="1" s="1"/>
  <c r="K431" i="3" s="1"/>
  <c r="H332" i="1"/>
  <c r="K332" i="1"/>
  <c r="L332" i="1" s="1"/>
  <c r="S332" i="1"/>
  <c r="T332" i="1" s="1"/>
  <c r="K449" i="3" s="1"/>
  <c r="H333" i="1"/>
  <c r="K333" i="1"/>
  <c r="L333" i="1" s="1"/>
  <c r="S333" i="1"/>
  <c r="T333" i="1" s="1"/>
  <c r="K448" i="3" s="1"/>
  <c r="H334" i="1"/>
  <c r="K334" i="1"/>
  <c r="L334" i="1" s="1"/>
  <c r="S334" i="1"/>
  <c r="T334" i="1" s="1"/>
  <c r="K454" i="3" s="1"/>
  <c r="H335" i="1"/>
  <c r="K335" i="1"/>
  <c r="L335" i="1" s="1"/>
  <c r="S335" i="1"/>
  <c r="T335" i="1" s="1"/>
  <c r="AA335" i="1" s="1"/>
  <c r="H336" i="1"/>
  <c r="K336" i="1"/>
  <c r="L336" i="1" s="1"/>
  <c r="S336" i="1"/>
  <c r="T336" i="1" s="1"/>
  <c r="K543" i="3" s="1"/>
  <c r="H337" i="1"/>
  <c r="K337" i="1"/>
  <c r="L337" i="1" s="1"/>
  <c r="S337" i="1"/>
  <c r="T337" i="1" s="1"/>
  <c r="AA337" i="1" s="1"/>
  <c r="H338" i="1"/>
  <c r="K338" i="1"/>
  <c r="L338" i="1" s="1"/>
  <c r="S338" i="1"/>
  <c r="T338" i="1" s="1"/>
  <c r="K306" i="3" s="1"/>
  <c r="H339" i="1"/>
  <c r="K339" i="1"/>
  <c r="L339" i="1" s="1"/>
  <c r="S339" i="1"/>
  <c r="T339" i="1" s="1"/>
  <c r="AA339" i="1" s="1"/>
  <c r="H340" i="1"/>
  <c r="K340" i="1"/>
  <c r="L340" i="1" s="1"/>
  <c r="S340" i="1"/>
  <c r="T340" i="1" s="1"/>
  <c r="AA340" i="1" s="1"/>
  <c r="H341" i="1"/>
  <c r="K341" i="1"/>
  <c r="L341" i="1" s="1"/>
  <c r="S341" i="1"/>
  <c r="T341" i="1" s="1"/>
  <c r="AA341" i="1" s="1"/>
  <c r="H342" i="1"/>
  <c r="K342" i="1"/>
  <c r="L342" i="1" s="1"/>
  <c r="S342" i="1"/>
  <c r="T342" i="1" s="1"/>
  <c r="AA342" i="1" s="1"/>
  <c r="H343" i="1"/>
  <c r="K343" i="1"/>
  <c r="L343" i="1" s="1"/>
  <c r="S343" i="1"/>
  <c r="T343" i="1" s="1"/>
  <c r="K455" i="3" s="1"/>
  <c r="H344" i="1"/>
  <c r="K344" i="1"/>
  <c r="L344" i="1" s="1"/>
  <c r="S344" i="1"/>
  <c r="T344" i="1" s="1"/>
  <c r="K132" i="3" s="1"/>
  <c r="H345" i="1"/>
  <c r="K345" i="1"/>
  <c r="L345" i="1" s="1"/>
  <c r="S345" i="1"/>
  <c r="T345" i="1" s="1"/>
  <c r="K569" i="3" s="1"/>
  <c r="H346" i="1"/>
  <c r="K346" i="1"/>
  <c r="L346" i="1" s="1"/>
  <c r="AB346" i="1" s="1"/>
  <c r="H347" i="1"/>
  <c r="K347" i="1"/>
  <c r="L347" i="1" s="1"/>
  <c r="S347" i="1"/>
  <c r="T347" i="1" s="1"/>
  <c r="AA347" i="1" s="1"/>
  <c r="H348" i="1"/>
  <c r="K348" i="1"/>
  <c r="L348" i="1" s="1"/>
  <c r="S348" i="1"/>
  <c r="T348" i="1" s="1"/>
  <c r="K177" i="3" s="1"/>
  <c r="H349" i="1"/>
  <c r="K349" i="1"/>
  <c r="L349" i="1" s="1"/>
  <c r="S349" i="1"/>
  <c r="T349" i="1" s="1"/>
  <c r="K276" i="3" s="1"/>
  <c r="L276" i="3" s="1"/>
  <c r="H350" i="1"/>
  <c r="K350" i="1"/>
  <c r="L350" i="1" s="1"/>
  <c r="S350" i="1"/>
  <c r="T350" i="1" s="1"/>
  <c r="K376" i="3" s="1"/>
  <c r="H351" i="1"/>
  <c r="K351" i="1"/>
  <c r="L351" i="1" s="1"/>
  <c r="S351" i="1"/>
  <c r="T351" i="1" s="1"/>
  <c r="K377" i="3" s="1"/>
  <c r="H352" i="1"/>
  <c r="K352" i="1"/>
  <c r="L352" i="1" s="1"/>
  <c r="S352" i="1"/>
  <c r="T352" i="1" s="1"/>
  <c r="K588" i="3" s="1"/>
  <c r="H353" i="1"/>
  <c r="K353" i="1"/>
  <c r="L353" i="1" s="1"/>
  <c r="S353" i="1"/>
  <c r="T353" i="1" s="1"/>
  <c r="K436" i="3" s="1"/>
  <c r="H354" i="1"/>
  <c r="K354" i="1"/>
  <c r="L354" i="1" s="1"/>
  <c r="S354" i="1"/>
  <c r="T354" i="1" s="1"/>
  <c r="AA354" i="1" s="1"/>
  <c r="H355" i="1"/>
  <c r="K355" i="1"/>
  <c r="L355" i="1" s="1"/>
  <c r="S355" i="1"/>
  <c r="T355" i="1" s="1"/>
  <c r="AA355" i="1" s="1"/>
  <c r="H356" i="1"/>
  <c r="K356" i="1"/>
  <c r="L356" i="1" s="1"/>
  <c r="S356" i="1"/>
  <c r="T356" i="1" s="1"/>
  <c r="AA356" i="1" s="1"/>
  <c r="H357" i="1"/>
  <c r="K357" i="1"/>
  <c r="L357" i="1" s="1"/>
  <c r="S357" i="1"/>
  <c r="T357" i="1" s="1"/>
  <c r="K605" i="3" s="1"/>
  <c r="H358" i="1"/>
  <c r="K358" i="1"/>
  <c r="L358" i="1" s="1"/>
  <c r="S358" i="1"/>
  <c r="T358" i="1" s="1"/>
  <c r="K672" i="3" s="1"/>
  <c r="H359" i="1"/>
  <c r="K359" i="1"/>
  <c r="L359" i="1" s="1"/>
  <c r="S359" i="1"/>
  <c r="T359" i="1" s="1"/>
  <c r="K483" i="3" s="1"/>
  <c r="H360" i="1"/>
  <c r="K360" i="1"/>
  <c r="L360" i="1" s="1"/>
  <c r="S360" i="1"/>
  <c r="T360" i="1" s="1"/>
  <c r="K303" i="3" s="1"/>
  <c r="H361" i="1"/>
  <c r="K361" i="1"/>
  <c r="L361" i="1" s="1"/>
  <c r="S361" i="1"/>
  <c r="T361" i="1" s="1"/>
  <c r="AA361" i="1" s="1"/>
  <c r="H362" i="1"/>
  <c r="K362" i="1"/>
  <c r="L362" i="1" s="1"/>
  <c r="S362" i="1"/>
  <c r="T362" i="1" s="1"/>
  <c r="AA362" i="1" s="1"/>
  <c r="H363" i="1"/>
  <c r="K363" i="1"/>
  <c r="L363" i="1" s="1"/>
  <c r="S363" i="1"/>
  <c r="T363" i="1" s="1"/>
  <c r="AA363" i="1" s="1"/>
  <c r="H364" i="1"/>
  <c r="K364" i="1"/>
  <c r="L364" i="1" s="1"/>
  <c r="S364" i="1"/>
  <c r="T364" i="1" s="1"/>
  <c r="AA364" i="1" s="1"/>
  <c r="H365" i="1"/>
  <c r="K365" i="1"/>
  <c r="L365" i="1" s="1"/>
  <c r="S365" i="1"/>
  <c r="T365" i="1" s="1"/>
  <c r="AA365" i="1" s="1"/>
  <c r="H366" i="1"/>
  <c r="K366" i="1"/>
  <c r="L366" i="1" s="1"/>
  <c r="S366" i="1"/>
  <c r="T366" i="1" s="1"/>
  <c r="K182" i="3" s="1"/>
  <c r="H367" i="1"/>
  <c r="K367" i="1"/>
  <c r="L367" i="1" s="1"/>
  <c r="S367" i="1"/>
  <c r="T367" i="1" s="1"/>
  <c r="AA367" i="1" s="1"/>
  <c r="H368" i="1"/>
  <c r="L368" i="1"/>
  <c r="S368" i="1"/>
  <c r="T368" i="1" s="1"/>
  <c r="AA368" i="1" s="1"/>
  <c r="H369" i="1"/>
  <c r="K369" i="1"/>
  <c r="L369" i="1" s="1"/>
  <c r="S369" i="1"/>
  <c r="T369" i="1" s="1"/>
  <c r="K491" i="3" s="1"/>
  <c r="H370" i="1"/>
  <c r="K370" i="1"/>
  <c r="L370" i="1" s="1"/>
  <c r="S370" i="1"/>
  <c r="T370" i="1" s="1"/>
  <c r="AA370" i="1" s="1"/>
  <c r="H371" i="1"/>
  <c r="K371" i="1"/>
  <c r="L371" i="1" s="1"/>
  <c r="S371" i="1"/>
  <c r="T371" i="1" s="1"/>
  <c r="AA371" i="1" s="1"/>
  <c r="H372" i="1"/>
  <c r="K372" i="1"/>
  <c r="L372" i="1" s="1"/>
  <c r="S372" i="1"/>
  <c r="T372" i="1" s="1"/>
  <c r="AA372" i="1" s="1"/>
  <c r="H373" i="1"/>
  <c r="K373" i="1"/>
  <c r="L373" i="1" s="1"/>
  <c r="S373" i="1"/>
  <c r="T373" i="1" s="1"/>
  <c r="K542" i="3" s="1"/>
  <c r="H374" i="1"/>
  <c r="K374" i="1"/>
  <c r="L374" i="1" s="1"/>
  <c r="S374" i="1"/>
  <c r="T374" i="1" s="1"/>
  <c r="AA374" i="1" s="1"/>
  <c r="H375" i="1"/>
  <c r="K375" i="1"/>
  <c r="L375" i="1" s="1"/>
  <c r="S375" i="1"/>
  <c r="T375" i="1" s="1"/>
  <c r="AA375" i="1" s="1"/>
  <c r="H376" i="1"/>
  <c r="K376" i="1"/>
  <c r="L376" i="1" s="1"/>
  <c r="S376" i="1"/>
  <c r="T376" i="1" s="1"/>
  <c r="K570" i="3" s="1"/>
  <c r="H377" i="1"/>
  <c r="L377" i="1"/>
  <c r="S377" i="1"/>
  <c r="T377" i="1" s="1"/>
  <c r="AA377" i="1" s="1"/>
  <c r="H378" i="1"/>
  <c r="K378" i="1"/>
  <c r="L378" i="1" s="1"/>
  <c r="S378" i="1"/>
  <c r="T378" i="1" s="1"/>
  <c r="K385" i="3" s="1"/>
  <c r="H379" i="1"/>
  <c r="K379" i="1"/>
  <c r="L379" i="1" s="1"/>
  <c r="S379" i="1"/>
  <c r="T379" i="1" s="1"/>
  <c r="K348" i="3" s="1"/>
  <c r="H380" i="1"/>
  <c r="K380" i="1"/>
  <c r="L380" i="1" s="1"/>
  <c r="S380" i="1"/>
  <c r="T380" i="1" s="1"/>
  <c r="AA380" i="1" s="1"/>
  <c r="H381" i="1"/>
  <c r="K381" i="1"/>
  <c r="L381" i="1" s="1"/>
  <c r="S381" i="1"/>
  <c r="T381" i="1" s="1"/>
  <c r="AA381" i="1" s="1"/>
  <c r="H382" i="1"/>
  <c r="K382" i="1"/>
  <c r="L382" i="1" s="1"/>
  <c r="S382" i="1"/>
  <c r="T382" i="1" s="1"/>
  <c r="K437" i="3" s="1"/>
  <c r="H383" i="1"/>
  <c r="K383" i="1"/>
  <c r="L383" i="1" s="1"/>
  <c r="S383" i="1"/>
  <c r="T383" i="1" s="1"/>
  <c r="AA383" i="1" s="1"/>
  <c r="H384" i="1"/>
  <c r="K384" i="1"/>
  <c r="L384" i="1" s="1"/>
  <c r="S384" i="1"/>
  <c r="T384" i="1" s="1"/>
  <c r="K260" i="3" s="1"/>
  <c r="H385" i="1"/>
  <c r="K385" i="1"/>
  <c r="L385" i="1" s="1"/>
  <c r="S385" i="1"/>
  <c r="T385" i="1" s="1"/>
  <c r="K713" i="3" s="1"/>
  <c r="H386" i="1"/>
  <c r="K386" i="1"/>
  <c r="L386" i="1" s="1"/>
  <c r="S386" i="1"/>
  <c r="T386" i="1" s="1"/>
  <c r="AA386" i="1" s="1"/>
  <c r="H387" i="1"/>
  <c r="L387" i="1"/>
  <c r="S387" i="1"/>
  <c r="T387" i="1" s="1"/>
  <c r="AA387" i="1" s="1"/>
  <c r="H388" i="1"/>
  <c r="K388" i="1"/>
  <c r="L388" i="1" s="1"/>
  <c r="S388" i="1"/>
  <c r="T388" i="1" s="1"/>
  <c r="AA388" i="1" s="1"/>
  <c r="H389" i="1"/>
  <c r="L389" i="1"/>
  <c r="S389" i="1"/>
  <c r="T389" i="1" s="1"/>
  <c r="AA389" i="1" s="1"/>
  <c r="H390" i="1"/>
  <c r="K390" i="1"/>
  <c r="L390" i="1" s="1"/>
  <c r="S390" i="1"/>
  <c r="T390" i="1" s="1"/>
  <c r="AA390" i="1" s="1"/>
  <c r="H391" i="1"/>
  <c r="L391" i="1"/>
  <c r="S391" i="1"/>
  <c r="T391" i="1" s="1"/>
  <c r="AA391" i="1" s="1"/>
  <c r="H392" i="1"/>
  <c r="K392" i="1"/>
  <c r="L392" i="1" s="1"/>
  <c r="S392" i="1"/>
  <c r="T392" i="1" s="1"/>
  <c r="AA392" i="1" s="1"/>
  <c r="H393" i="1"/>
  <c r="K393" i="1"/>
  <c r="L393" i="1" s="1"/>
  <c r="S393" i="1"/>
  <c r="T393" i="1" s="1"/>
  <c r="AA393" i="1" s="1"/>
  <c r="H394" i="1"/>
  <c r="K394" i="1"/>
  <c r="L394" i="1" s="1"/>
  <c r="S394" i="1"/>
  <c r="T394" i="1" s="1"/>
  <c r="AA394" i="1" s="1"/>
  <c r="H395" i="1"/>
  <c r="K395" i="1"/>
  <c r="L395" i="1" s="1"/>
  <c r="S395" i="1"/>
  <c r="T395" i="1" s="1"/>
  <c r="K589" i="3" s="1"/>
  <c r="H396" i="1"/>
  <c r="K396" i="1"/>
  <c r="L396" i="1" s="1"/>
  <c r="S396" i="1"/>
  <c r="T396" i="1" s="1"/>
  <c r="K590" i="3" s="1"/>
  <c r="H397" i="1"/>
  <c r="K397" i="1"/>
  <c r="L397" i="1" s="1"/>
  <c r="S397" i="1"/>
  <c r="T397" i="1" s="1"/>
  <c r="AA397" i="1" s="1"/>
  <c r="H398" i="1"/>
  <c r="K398" i="1"/>
  <c r="L398" i="1" s="1"/>
  <c r="S398" i="1"/>
  <c r="T398" i="1" s="1"/>
  <c r="K302" i="3" s="1"/>
  <c r="H399" i="1"/>
  <c r="K399" i="1"/>
  <c r="L399" i="1" s="1"/>
  <c r="S399" i="1"/>
  <c r="T399" i="1" s="1"/>
  <c r="K544" i="3" s="1"/>
  <c r="H400" i="1"/>
  <c r="K400" i="1"/>
  <c r="L400" i="1" s="1"/>
  <c r="S400" i="1"/>
  <c r="T400" i="1" s="1"/>
  <c r="AA400" i="1" s="1"/>
  <c r="H401" i="1"/>
  <c r="K401" i="1"/>
  <c r="L401" i="1" s="1"/>
  <c r="S401" i="1"/>
  <c r="T401" i="1" s="1"/>
  <c r="AA401" i="1" s="1"/>
  <c r="H402" i="1"/>
  <c r="K402" i="1"/>
  <c r="L402" i="1" s="1"/>
  <c r="S402" i="1"/>
  <c r="T402" i="1" s="1"/>
  <c r="AA402" i="1" s="1"/>
  <c r="H403" i="1"/>
  <c r="K403" i="1"/>
  <c r="L403" i="1" s="1"/>
  <c r="S403" i="1"/>
  <c r="T403" i="1" s="1"/>
  <c r="K503" i="3" s="1"/>
  <c r="H404" i="1"/>
  <c r="K404" i="1"/>
  <c r="L404" i="1" s="1"/>
  <c r="S404" i="1"/>
  <c r="T404" i="1" s="1"/>
  <c r="K462" i="3" s="1"/>
  <c r="H405" i="1"/>
  <c r="K405" i="1"/>
  <c r="L405" i="1" s="1"/>
  <c r="S405" i="1"/>
  <c r="T405" i="1" s="1"/>
  <c r="AA405" i="1" s="1"/>
  <c r="H406" i="1"/>
  <c r="K406" i="1"/>
  <c r="L406" i="1" s="1"/>
  <c r="S406" i="1"/>
  <c r="T406" i="1" s="1"/>
  <c r="AA406" i="1" s="1"/>
  <c r="H407" i="1"/>
  <c r="K407" i="1"/>
  <c r="L407" i="1" s="1"/>
  <c r="S407" i="1"/>
  <c r="T407" i="1" s="1"/>
  <c r="K288" i="3" s="1"/>
  <c r="H408" i="1"/>
  <c r="K408" i="1"/>
  <c r="L408" i="1" s="1"/>
  <c r="S408" i="1"/>
  <c r="T408" i="1" s="1"/>
  <c r="AA408" i="1" s="1"/>
  <c r="H409" i="1"/>
  <c r="K409" i="1"/>
  <c r="L409" i="1" s="1"/>
  <c r="S409" i="1"/>
  <c r="T409" i="1" s="1"/>
  <c r="AA409" i="1" s="1"/>
  <c r="H410" i="1"/>
  <c r="K410" i="1"/>
  <c r="L410" i="1" s="1"/>
  <c r="S410" i="1"/>
  <c r="T410" i="1" s="1"/>
  <c r="K714" i="3" s="1"/>
  <c r="H411" i="1"/>
  <c r="K411" i="1"/>
  <c r="L411" i="1" s="1"/>
  <c r="S411" i="1"/>
  <c r="T411" i="1" s="1"/>
  <c r="AA411" i="1" s="1"/>
  <c r="H412" i="1"/>
  <c r="K412" i="1"/>
  <c r="L412" i="1" s="1"/>
  <c r="S412" i="1"/>
  <c r="T412" i="1" s="1"/>
  <c r="K430" i="3" s="1"/>
  <c r="H413" i="1"/>
  <c r="K413" i="1"/>
  <c r="L413" i="1" s="1"/>
  <c r="S413" i="1"/>
  <c r="T413" i="1" s="1"/>
  <c r="AA413" i="1" s="1"/>
  <c r="H414" i="1"/>
  <c r="L414" i="1"/>
  <c r="S414" i="1"/>
  <c r="T414" i="1" s="1"/>
  <c r="AA414" i="1" s="1"/>
  <c r="H415" i="1"/>
  <c r="K415" i="1"/>
  <c r="L415" i="1" s="1"/>
  <c r="S415" i="1"/>
  <c r="T415" i="1" s="1"/>
  <c r="AA415" i="1" s="1"/>
  <c r="H416" i="1"/>
  <c r="L416" i="1"/>
  <c r="S416" i="1"/>
  <c r="T416" i="1" s="1"/>
  <c r="AA416" i="1" s="1"/>
  <c r="H417" i="1"/>
  <c r="K417" i="1"/>
  <c r="L417" i="1" s="1"/>
  <c r="S417" i="1"/>
  <c r="T417" i="1" s="1"/>
  <c r="K253" i="3" s="1"/>
  <c r="H418" i="1"/>
  <c r="K418" i="1"/>
  <c r="L418" i="1" s="1"/>
  <c r="S418" i="1"/>
  <c r="T418" i="1" s="1"/>
  <c r="K254" i="3" s="1"/>
  <c r="H419" i="1"/>
  <c r="K419" i="1"/>
  <c r="L419" i="1" s="1"/>
  <c r="S419" i="1"/>
  <c r="T419" i="1" s="1"/>
  <c r="K384" i="3" s="1"/>
  <c r="H420" i="1"/>
  <c r="K420" i="1"/>
  <c r="L420" i="1" s="1"/>
  <c r="S420" i="1"/>
  <c r="T420" i="1" s="1"/>
  <c r="AA420" i="1" s="1"/>
  <c r="H421" i="1"/>
  <c r="L421" i="1"/>
  <c r="S421" i="1"/>
  <c r="T421" i="1" s="1"/>
  <c r="AA421" i="1" s="1"/>
  <c r="H422" i="1"/>
  <c r="K422" i="1"/>
  <c r="L422" i="1" s="1"/>
  <c r="S422" i="1"/>
  <c r="T422" i="1" s="1"/>
  <c r="K273" i="3" s="1"/>
  <c r="H423" i="1"/>
  <c r="K423" i="1"/>
  <c r="L423" i="1" s="1"/>
  <c r="S423" i="1"/>
  <c r="T423" i="1" s="1"/>
  <c r="K151" i="3" s="1"/>
  <c r="H424" i="1"/>
  <c r="K424" i="1"/>
  <c r="L424" i="1" s="1"/>
  <c r="S424" i="1"/>
  <c r="T424" i="1" s="1"/>
  <c r="K579" i="3" s="1"/>
  <c r="H425" i="1"/>
  <c r="K425" i="1"/>
  <c r="L425" i="1" s="1"/>
  <c r="S425" i="1"/>
  <c r="T425" i="1" s="1"/>
  <c r="K529" i="3" s="1"/>
  <c r="H426" i="1"/>
  <c r="K426" i="1"/>
  <c r="L426" i="1" s="1"/>
  <c r="S426" i="1"/>
  <c r="T426" i="1" s="1"/>
  <c r="K170" i="3" s="1"/>
  <c r="H427" i="1"/>
  <c r="K427" i="1"/>
  <c r="L427" i="1" s="1"/>
  <c r="S427" i="1"/>
  <c r="T427" i="1" s="1"/>
  <c r="K310" i="3" s="1"/>
  <c r="H428" i="1"/>
  <c r="K428" i="1"/>
  <c r="L428" i="1" s="1"/>
  <c r="S428" i="1"/>
  <c r="T428" i="1" s="1"/>
  <c r="K222" i="3" s="1"/>
  <c r="H429" i="1"/>
  <c r="K429" i="1"/>
  <c r="L429" i="1" s="1"/>
  <c r="S429" i="1"/>
  <c r="T429" i="1" s="1"/>
  <c r="AA429" i="1" s="1"/>
  <c r="H430" i="1"/>
  <c r="K430" i="1"/>
  <c r="L430" i="1" s="1"/>
  <c r="S430" i="1"/>
  <c r="T430" i="1" s="1"/>
  <c r="K615" i="3" s="1"/>
  <c r="H431" i="1"/>
  <c r="K431" i="1"/>
  <c r="L431" i="1" s="1"/>
  <c r="S431" i="1"/>
  <c r="T431" i="1" s="1"/>
  <c r="K464" i="3" s="1"/>
  <c r="H432" i="1"/>
  <c r="K432" i="1"/>
  <c r="L432" i="1" s="1"/>
  <c r="S432" i="1"/>
  <c r="T432" i="1" s="1"/>
  <c r="K311" i="3" s="1"/>
  <c r="H433" i="1"/>
  <c r="K433" i="1"/>
  <c r="L433" i="1" s="1"/>
  <c r="S433" i="1"/>
  <c r="T433" i="1" s="1"/>
  <c r="K328" i="3" s="1"/>
  <c r="H434" i="1"/>
  <c r="K434" i="1"/>
  <c r="L434" i="1" s="1"/>
  <c r="S434" i="1"/>
  <c r="T434" i="1" s="1"/>
  <c r="K150" i="3" s="1"/>
  <c r="H435" i="1"/>
  <c r="K435" i="1"/>
  <c r="L435" i="1" s="1"/>
  <c r="S435" i="1"/>
  <c r="T435" i="1" s="1"/>
  <c r="K193" i="3" s="1"/>
  <c r="H436" i="1"/>
  <c r="K436" i="1"/>
  <c r="L436" i="1" s="1"/>
  <c r="S436" i="1"/>
  <c r="T436" i="1" s="1"/>
  <c r="K322" i="3" s="1"/>
  <c r="H437" i="1"/>
  <c r="K437" i="1"/>
  <c r="L437" i="1" s="1"/>
  <c r="S437" i="1"/>
  <c r="T437" i="1" s="1"/>
  <c r="K159" i="3" s="1"/>
  <c r="H438" i="1"/>
  <c r="K438" i="1"/>
  <c r="L438" i="1" s="1"/>
  <c r="S438" i="1"/>
  <c r="T438" i="1" s="1"/>
  <c r="K563" i="3" s="1"/>
  <c r="H439" i="1"/>
  <c r="K439" i="1"/>
  <c r="L439" i="1" s="1"/>
  <c r="S439" i="1"/>
  <c r="T439" i="1" s="1"/>
  <c r="K338" i="3" s="1"/>
  <c r="H440" i="1"/>
  <c r="K440" i="1"/>
  <c r="L440" i="1" s="1"/>
  <c r="S440" i="1"/>
  <c r="T440" i="1" s="1"/>
  <c r="K375" i="3" s="1"/>
  <c r="H441" i="1"/>
  <c r="K441" i="1"/>
  <c r="L441" i="1" s="1"/>
  <c r="S441" i="1"/>
  <c r="T441" i="1" s="1"/>
  <c r="K194" i="3" s="1"/>
  <c r="H442" i="1"/>
  <c r="K442" i="1"/>
  <c r="L442" i="1" s="1"/>
  <c r="S442" i="1"/>
  <c r="T442" i="1" s="1"/>
  <c r="K399" i="3" s="1"/>
  <c r="H443" i="1"/>
  <c r="K443" i="1"/>
  <c r="L443" i="1" s="1"/>
  <c r="S443" i="1"/>
  <c r="T443" i="1" s="1"/>
  <c r="K214" i="3" s="1"/>
  <c r="H444" i="1"/>
  <c r="K444" i="1"/>
  <c r="L444" i="1" s="1"/>
  <c r="S444" i="1"/>
  <c r="T444" i="1" s="1"/>
  <c r="AA444" i="1" s="1"/>
  <c r="H445" i="1"/>
  <c r="K445" i="1"/>
  <c r="L445" i="1" s="1"/>
  <c r="S445" i="1"/>
  <c r="T445" i="1" s="1"/>
  <c r="K435" i="3" s="1"/>
  <c r="H446" i="1"/>
  <c r="K446" i="1"/>
  <c r="L446" i="1" s="1"/>
  <c r="S446" i="1"/>
  <c r="T446" i="1" s="1"/>
  <c r="K592" i="3" s="1"/>
  <c r="H447" i="1"/>
  <c r="K447" i="1"/>
  <c r="L447" i="1" s="1"/>
  <c r="S447" i="1"/>
  <c r="T447" i="1" s="1"/>
  <c r="AA447" i="1" s="1"/>
  <c r="H448" i="1"/>
  <c r="K448" i="1"/>
  <c r="L448" i="1" s="1"/>
  <c r="S448" i="1"/>
  <c r="T448" i="1" s="1"/>
  <c r="K228" i="3" s="1"/>
  <c r="H449" i="1"/>
  <c r="K449" i="1"/>
  <c r="L449" i="1" s="1"/>
  <c r="S449" i="1"/>
  <c r="T449" i="1" s="1"/>
  <c r="K711" i="3" s="1"/>
  <c r="H450" i="1"/>
  <c r="K450" i="1"/>
  <c r="L450" i="1" s="1"/>
  <c r="S450" i="1"/>
  <c r="T450" i="1" s="1"/>
  <c r="AA450" i="1" s="1"/>
  <c r="H451" i="1"/>
  <c r="K451" i="1"/>
  <c r="L451" i="1" s="1"/>
  <c r="S451" i="1"/>
  <c r="T451" i="1" s="1"/>
  <c r="K459" i="3" s="1"/>
  <c r="H452" i="1"/>
  <c r="K452" i="1"/>
  <c r="L452" i="1" s="1"/>
  <c r="S452" i="1"/>
  <c r="T452" i="1" s="1"/>
  <c r="K166" i="3" s="1"/>
  <c r="H453" i="1"/>
  <c r="K453" i="1"/>
  <c r="L453" i="1" s="1"/>
  <c r="S453" i="1"/>
  <c r="T453" i="1" s="1"/>
  <c r="K213" i="3" s="1"/>
  <c r="H454" i="1"/>
  <c r="K454" i="1"/>
  <c r="L454" i="1" s="1"/>
  <c r="S454" i="1"/>
  <c r="T454" i="1" s="1"/>
  <c r="K564" i="3" s="1"/>
  <c r="H455" i="1"/>
  <c r="K455" i="1"/>
  <c r="L455" i="1" s="1"/>
  <c r="S455" i="1"/>
  <c r="T455" i="1" s="1"/>
  <c r="AA455" i="1" s="1"/>
  <c r="H456" i="1"/>
  <c r="K456" i="1"/>
  <c r="L456" i="1" s="1"/>
  <c r="S456" i="1"/>
  <c r="T456" i="1" s="1"/>
  <c r="K272" i="3" s="1"/>
  <c r="H457" i="1"/>
  <c r="K457" i="1"/>
  <c r="L457" i="1" s="1"/>
  <c r="S457" i="1"/>
  <c r="T457" i="1" s="1"/>
  <c r="K309" i="3" s="1"/>
  <c r="H458" i="1"/>
  <c r="K458" i="1"/>
  <c r="L458" i="1" s="1"/>
  <c r="S458" i="1"/>
  <c r="T458" i="1" s="1"/>
  <c r="AA458" i="1" s="1"/>
  <c r="H459" i="1"/>
  <c r="K459" i="1"/>
  <c r="L459" i="1" s="1"/>
  <c r="S459" i="1"/>
  <c r="T459" i="1" s="1"/>
  <c r="K246" i="3" s="1"/>
  <c r="H460" i="1"/>
  <c r="K460" i="1"/>
  <c r="L460" i="1" s="1"/>
  <c r="S460" i="1"/>
  <c r="T460" i="1" s="1"/>
  <c r="K163" i="3" s="1"/>
  <c r="H461" i="1"/>
  <c r="K461" i="1"/>
  <c r="L461" i="1" s="1"/>
  <c r="S461" i="1"/>
  <c r="T461" i="1" s="1"/>
  <c r="AA461" i="1" s="1"/>
  <c r="H462" i="1"/>
  <c r="K462" i="1"/>
  <c r="L462" i="1" s="1"/>
  <c r="S462" i="1"/>
  <c r="T462" i="1" s="1"/>
  <c r="K266" i="3" s="1"/>
  <c r="H463" i="1"/>
  <c r="K463" i="1"/>
  <c r="L463" i="1" s="1"/>
  <c r="S463" i="1"/>
  <c r="T463" i="1" s="1"/>
  <c r="K683" i="3" s="1"/>
  <c r="H464" i="1"/>
  <c r="K464" i="1"/>
  <c r="L464" i="1" s="1"/>
  <c r="S464" i="1"/>
  <c r="T464" i="1" s="1"/>
  <c r="AA464" i="1" s="1"/>
  <c r="H465" i="1"/>
  <c r="K465" i="1"/>
  <c r="L465" i="1" s="1"/>
  <c r="S465" i="1"/>
  <c r="T465" i="1" s="1"/>
  <c r="K561" i="3" s="1"/>
  <c r="H466" i="1"/>
  <c r="K466" i="1"/>
  <c r="L466" i="1" s="1"/>
  <c r="S466" i="1"/>
  <c r="T466" i="1" s="1"/>
  <c r="K562" i="3" s="1"/>
  <c r="H467" i="1"/>
  <c r="K467" i="1"/>
  <c r="L467" i="1" s="1"/>
  <c r="S467" i="1"/>
  <c r="T467" i="1" s="1"/>
  <c r="AA467" i="1" s="1"/>
  <c r="H468" i="1"/>
  <c r="K468" i="1"/>
  <c r="L468" i="1" s="1"/>
  <c r="S468" i="1"/>
  <c r="T468" i="1" s="1"/>
  <c r="K340" i="3" s="1"/>
  <c r="H469" i="1"/>
  <c r="K469" i="1"/>
  <c r="L469" i="1" s="1"/>
  <c r="S469" i="1"/>
  <c r="T469" i="1" s="1"/>
  <c r="K92" i="3" s="1"/>
  <c r="H470" i="1"/>
  <c r="K470" i="1"/>
  <c r="L470" i="1" s="1"/>
  <c r="S470" i="1"/>
  <c r="T470" i="1" s="1"/>
  <c r="K247" i="3" s="1"/>
  <c r="H471" i="1"/>
  <c r="K471" i="1"/>
  <c r="L471" i="1" s="1"/>
  <c r="S471" i="1"/>
  <c r="T471" i="1" s="1"/>
  <c r="K157" i="3" s="1"/>
  <c r="H472" i="1"/>
  <c r="K472" i="1"/>
  <c r="L472" i="1" s="1"/>
  <c r="S472" i="1"/>
  <c r="T472" i="1" s="1"/>
  <c r="K571" i="3" s="1"/>
  <c r="H473" i="1"/>
  <c r="K473" i="1"/>
  <c r="L473" i="1" s="1"/>
  <c r="S473" i="1"/>
  <c r="T473" i="1" s="1"/>
  <c r="K165" i="3" s="1"/>
  <c r="H474" i="1"/>
  <c r="K474" i="1"/>
  <c r="L474" i="1" s="1"/>
  <c r="S474" i="1"/>
  <c r="T474" i="1" s="1"/>
  <c r="K308" i="3" s="1"/>
  <c r="H475" i="1"/>
  <c r="K475" i="1"/>
  <c r="L475" i="1" s="1"/>
  <c r="S475" i="1"/>
  <c r="T475" i="1" s="1"/>
  <c r="K167" i="3" s="1"/>
  <c r="H476" i="1"/>
  <c r="K476" i="1"/>
  <c r="L476" i="1" s="1"/>
  <c r="S476" i="1"/>
  <c r="T476" i="1" s="1"/>
  <c r="AA476" i="1" s="1"/>
  <c r="H477" i="1"/>
  <c r="K477" i="1"/>
  <c r="L477" i="1" s="1"/>
  <c r="S477" i="1"/>
  <c r="T477" i="1" s="1"/>
  <c r="K494" i="3" s="1"/>
  <c r="H478" i="1"/>
  <c r="K478" i="1"/>
  <c r="L478" i="1" s="1"/>
  <c r="S478" i="1"/>
  <c r="T478" i="1" s="1"/>
  <c r="K577" i="3" s="1"/>
  <c r="H479" i="1"/>
  <c r="L479" i="1"/>
  <c r="S479" i="1"/>
  <c r="T479" i="1" s="1"/>
  <c r="K560" i="3" s="1"/>
  <c r="H480" i="1"/>
  <c r="K480" i="1"/>
  <c r="L480" i="1" s="1"/>
  <c r="S480" i="1"/>
  <c r="T480" i="1" s="1"/>
  <c r="K209" i="3" s="1"/>
  <c r="H481" i="1"/>
  <c r="K481" i="1"/>
  <c r="L481" i="1" s="1"/>
  <c r="S481" i="1"/>
  <c r="T481" i="1" s="1"/>
  <c r="AA481" i="1" s="1"/>
  <c r="H482" i="1"/>
  <c r="K482" i="1"/>
  <c r="L482" i="1" s="1"/>
  <c r="S482" i="1"/>
  <c r="T482" i="1" s="1"/>
  <c r="K154" i="3" s="1"/>
  <c r="H483" i="1"/>
  <c r="K483" i="1"/>
  <c r="L483" i="1" s="1"/>
  <c r="S483" i="1"/>
  <c r="T483" i="1" s="1"/>
  <c r="K517" i="3" s="1"/>
  <c r="H484" i="1"/>
  <c r="K484" i="1"/>
  <c r="L484" i="1" s="1"/>
  <c r="S484" i="1"/>
  <c r="T484" i="1" s="1"/>
  <c r="K171" i="3" s="1"/>
  <c r="H485" i="1"/>
  <c r="K485" i="1"/>
  <c r="L485" i="1" s="1"/>
  <c r="S485" i="1"/>
  <c r="T485" i="1" s="1"/>
  <c r="K153" i="3" s="1"/>
  <c r="H486" i="1"/>
  <c r="K486" i="1"/>
  <c r="L486" i="1" s="1"/>
  <c r="S486" i="1"/>
  <c r="T486" i="1" s="1"/>
  <c r="K422" i="3" s="1"/>
  <c r="H487" i="1"/>
  <c r="K487" i="1"/>
  <c r="L487" i="1" s="1"/>
  <c r="S487" i="1"/>
  <c r="T487" i="1" s="1"/>
  <c r="AA487" i="1" s="1"/>
  <c r="H488" i="1"/>
  <c r="K488" i="1"/>
  <c r="L488" i="1" s="1"/>
  <c r="S488" i="1"/>
  <c r="T488" i="1" s="1"/>
  <c r="AA488" i="1" s="1"/>
  <c r="H489" i="1"/>
  <c r="K489" i="1"/>
  <c r="L489" i="1" s="1"/>
  <c r="S489" i="1"/>
  <c r="T489" i="1" s="1"/>
  <c r="K465" i="3" s="1"/>
  <c r="H490" i="1"/>
  <c r="K490" i="1"/>
  <c r="L490" i="1" s="1"/>
  <c r="S490" i="1"/>
  <c r="T490" i="1" s="1"/>
  <c r="K572" i="3" s="1"/>
  <c r="H491" i="1"/>
  <c r="K491" i="1"/>
  <c r="L491" i="1" s="1"/>
  <c r="S491" i="1"/>
  <c r="T491" i="1" s="1"/>
  <c r="K156" i="3" s="1"/>
  <c r="H492" i="1"/>
  <c r="K492" i="1"/>
  <c r="L492" i="1" s="1"/>
  <c r="S492" i="1"/>
  <c r="T492" i="1" s="1"/>
  <c r="K619" i="3" s="1"/>
  <c r="H493" i="1"/>
  <c r="K493" i="1"/>
  <c r="L493" i="1" s="1"/>
  <c r="S493" i="1"/>
  <c r="T493" i="1" s="1"/>
  <c r="K643" i="3" s="1"/>
  <c r="H494" i="1"/>
  <c r="L494" i="1"/>
  <c r="S494" i="1"/>
  <c r="T494" i="1" s="1"/>
  <c r="K486" i="3" s="1"/>
  <c r="H495" i="1"/>
  <c r="K495" i="1"/>
  <c r="L495" i="1" s="1"/>
  <c r="S495" i="1"/>
  <c r="T495" i="1" s="1"/>
  <c r="K155" i="3" s="1"/>
  <c r="H496" i="1"/>
  <c r="K496" i="1"/>
  <c r="L496" i="1" s="1"/>
  <c r="S496" i="1"/>
  <c r="T496" i="1" s="1"/>
  <c r="K485" i="3" s="1"/>
  <c r="H497" i="1"/>
  <c r="K497" i="1"/>
  <c r="L497" i="1" s="1"/>
  <c r="S497" i="1"/>
  <c r="T497" i="1" s="1"/>
  <c r="K275" i="3" s="1"/>
  <c r="H498" i="1"/>
  <c r="K498" i="1"/>
  <c r="L498" i="1" s="1"/>
  <c r="S498" i="1"/>
  <c r="T498" i="1" s="1"/>
  <c r="K534" i="3" s="1"/>
  <c r="H499" i="1"/>
  <c r="K499" i="1"/>
  <c r="L499" i="1" s="1"/>
  <c r="S499" i="1"/>
  <c r="T499" i="1" s="1"/>
  <c r="K184" i="3" s="1"/>
  <c r="H500" i="1"/>
  <c r="K500" i="1"/>
  <c r="L500" i="1" s="1"/>
  <c r="S500" i="1"/>
  <c r="T500" i="1" s="1"/>
  <c r="K352" i="3" s="1"/>
  <c r="H501" i="1"/>
  <c r="K501" i="1"/>
  <c r="L501" i="1" s="1"/>
  <c r="S501" i="1"/>
  <c r="T501" i="1" s="1"/>
  <c r="K595" i="3" s="1"/>
  <c r="H502" i="1"/>
  <c r="K502" i="1"/>
  <c r="L502" i="1" s="1"/>
  <c r="S502" i="1"/>
  <c r="T502" i="1" s="1"/>
  <c r="K380" i="3" s="1"/>
  <c r="H503" i="1"/>
  <c r="K503" i="1"/>
  <c r="L503" i="1" s="1"/>
  <c r="S503" i="1"/>
  <c r="T503" i="1" s="1"/>
  <c r="K240" i="3" s="1"/>
  <c r="H504" i="1"/>
  <c r="K504" i="1"/>
  <c r="L504" i="1" s="1"/>
  <c r="S504" i="1"/>
  <c r="T504" i="1" s="1"/>
  <c r="K265" i="3" s="1"/>
  <c r="H505" i="1"/>
  <c r="K505" i="1"/>
  <c r="L505" i="1" s="1"/>
  <c r="S505" i="1"/>
  <c r="T505" i="1" s="1"/>
  <c r="AA505" i="1" s="1"/>
  <c r="H506" i="1"/>
  <c r="K506" i="1"/>
  <c r="L506" i="1" s="1"/>
  <c r="S506" i="1"/>
  <c r="T506" i="1" s="1"/>
  <c r="K164" i="3" s="1"/>
  <c r="H507" i="1"/>
  <c r="K507" i="1"/>
  <c r="L507" i="1" s="1"/>
  <c r="S507" i="1"/>
  <c r="T507" i="1" s="1"/>
  <c r="K232" i="3" s="1"/>
  <c r="H508" i="1"/>
  <c r="K508" i="1"/>
  <c r="L508" i="1" s="1"/>
  <c r="S508" i="1"/>
  <c r="T508" i="1" s="1"/>
  <c r="K281" i="3" s="1"/>
  <c r="H509" i="1"/>
  <c r="K509" i="1"/>
  <c r="L509" i="1" s="1"/>
  <c r="S509" i="1"/>
  <c r="T509" i="1" s="1"/>
  <c r="K496" i="3" s="1"/>
  <c r="H510" i="1"/>
  <c r="K510" i="1"/>
  <c r="L510" i="1" s="1"/>
  <c r="S510" i="1"/>
  <c r="T510" i="1" s="1"/>
  <c r="K289" i="3" s="1"/>
  <c r="H511" i="1"/>
  <c r="K511" i="1"/>
  <c r="L511" i="1" s="1"/>
  <c r="S511" i="1"/>
  <c r="T511" i="1" s="1"/>
  <c r="K158" i="3" s="1"/>
  <c r="H512" i="1"/>
  <c r="K512" i="1"/>
  <c r="L512" i="1" s="1"/>
  <c r="S512" i="1"/>
  <c r="T512" i="1" s="1"/>
  <c r="K327" i="3" s="1"/>
  <c r="H513" i="1"/>
  <c r="K513" i="1"/>
  <c r="L513" i="1" s="1"/>
  <c r="S513" i="1"/>
  <c r="T513" i="1" s="1"/>
  <c r="K522" i="3" s="1"/>
  <c r="H514" i="1"/>
  <c r="K514" i="1"/>
  <c r="L514" i="1" s="1"/>
  <c r="S514" i="1"/>
  <c r="T514" i="1" s="1"/>
  <c r="AA514" i="1" s="1"/>
  <c r="H515" i="1"/>
  <c r="K515" i="1"/>
  <c r="L515" i="1" s="1"/>
  <c r="S515" i="1"/>
  <c r="T515" i="1" s="1"/>
  <c r="AA515" i="1" s="1"/>
  <c r="H516" i="1"/>
  <c r="K516" i="1"/>
  <c r="L516" i="1" s="1"/>
  <c r="S516" i="1"/>
  <c r="T516" i="1" s="1"/>
  <c r="AA516" i="1" s="1"/>
  <c r="H517" i="1"/>
  <c r="K517" i="1"/>
  <c r="L517" i="1" s="1"/>
  <c r="S517" i="1"/>
  <c r="T517" i="1" s="1"/>
  <c r="AA517" i="1" s="1"/>
  <c r="H518" i="1"/>
  <c r="K518" i="1"/>
  <c r="L518" i="1" s="1"/>
  <c r="S518" i="1"/>
  <c r="T518" i="1" s="1"/>
  <c r="K565" i="3" s="1"/>
  <c r="H519" i="1"/>
  <c r="H520" i="1"/>
  <c r="K520" i="1"/>
  <c r="L520" i="1" s="1"/>
  <c r="S520" i="1"/>
  <c r="T520" i="1" s="1"/>
  <c r="K541" i="3" s="1"/>
  <c r="H521" i="1"/>
  <c r="K521" i="1"/>
  <c r="L521" i="1" s="1"/>
  <c r="S521" i="1"/>
  <c r="T521" i="1" s="1"/>
  <c r="K500" i="3" s="1"/>
  <c r="H522" i="1"/>
  <c r="K522" i="1"/>
  <c r="L522" i="1" s="1"/>
  <c r="S522" i="1"/>
  <c r="T522" i="1" s="1"/>
  <c r="K198" i="3" s="1"/>
  <c r="H523" i="1"/>
  <c r="K523" i="1"/>
  <c r="L523" i="1" s="1"/>
  <c r="S523" i="1"/>
  <c r="T523" i="1" s="1"/>
  <c r="K199" i="3" s="1"/>
  <c r="H524" i="1"/>
  <c r="K524" i="1"/>
  <c r="L524" i="1" s="1"/>
  <c r="S524" i="1"/>
  <c r="T524" i="1" s="1"/>
  <c r="K200" i="3" s="1"/>
  <c r="H525" i="1"/>
  <c r="K525" i="1"/>
  <c r="L525" i="1" s="1"/>
  <c r="S525" i="1"/>
  <c r="T525" i="1" s="1"/>
  <c r="K201" i="3" s="1"/>
  <c r="H526" i="1"/>
  <c r="K526" i="1"/>
  <c r="L526" i="1" s="1"/>
  <c r="S526" i="1"/>
  <c r="T526" i="1" s="1"/>
  <c r="K202" i="3" s="1"/>
  <c r="H527" i="1"/>
  <c r="K527" i="1"/>
  <c r="L527" i="1" s="1"/>
  <c r="S527" i="1"/>
  <c r="T527" i="1" s="1"/>
  <c r="K204" i="3" s="1"/>
  <c r="H528" i="1"/>
  <c r="K528" i="1"/>
  <c r="L528" i="1" s="1"/>
  <c r="S528" i="1"/>
  <c r="T528" i="1" s="1"/>
  <c r="K205" i="3" s="1"/>
  <c r="H529" i="1"/>
  <c r="K529" i="1"/>
  <c r="L529" i="1" s="1"/>
  <c r="S529" i="1"/>
  <c r="T529" i="1" s="1"/>
  <c r="K203" i="3" s="1"/>
  <c r="H530" i="1"/>
  <c r="K530" i="1"/>
  <c r="L530" i="1" s="1"/>
  <c r="S530" i="1"/>
  <c r="T530" i="1" s="1"/>
  <c r="K307" i="3" s="1"/>
  <c r="H531" i="1"/>
  <c r="K531" i="1"/>
  <c r="L531" i="1" s="1"/>
  <c r="S531" i="1"/>
  <c r="T531" i="1" s="1"/>
  <c r="K221" i="3" s="1"/>
  <c r="H532" i="1"/>
  <c r="K532" i="1"/>
  <c r="L532" i="1" s="1"/>
  <c r="S532" i="1"/>
  <c r="T532" i="1" s="1"/>
  <c r="K617" i="3" s="1"/>
  <c r="H533" i="1"/>
  <c r="K533" i="1"/>
  <c r="L533" i="1" s="1"/>
  <c r="S533" i="1"/>
  <c r="T533" i="1" s="1"/>
  <c r="AA533" i="1" s="1"/>
  <c r="H534" i="1"/>
  <c r="K534" i="1"/>
  <c r="L534" i="1" s="1"/>
  <c r="S534" i="1"/>
  <c r="T534" i="1" s="1"/>
  <c r="K267" i="3" s="1"/>
  <c r="H535" i="1"/>
  <c r="K535" i="1"/>
  <c r="L535" i="1" s="1"/>
  <c r="S535" i="1"/>
  <c r="T535" i="1" s="1"/>
  <c r="K333" i="3" s="1"/>
  <c r="H536" i="1"/>
  <c r="K536" i="1"/>
  <c r="L536" i="1" s="1"/>
  <c r="S536" i="1"/>
  <c r="T536" i="1" s="1"/>
  <c r="K326" i="3" s="1"/>
  <c r="H537" i="1"/>
  <c r="K537" i="1"/>
  <c r="L537" i="1" s="1"/>
  <c r="S537" i="1"/>
  <c r="T537" i="1" s="1"/>
  <c r="K291" i="3" s="1"/>
  <c r="H538" i="1"/>
  <c r="K538" i="1"/>
  <c r="L538" i="1" s="1"/>
  <c r="S538" i="1"/>
  <c r="T538" i="1" s="1"/>
  <c r="K314" i="3" s="1"/>
  <c r="H539" i="1"/>
  <c r="K539" i="1"/>
  <c r="L539" i="1" s="1"/>
  <c r="S539" i="1"/>
  <c r="T539" i="1" s="1"/>
  <c r="K344" i="3" s="1"/>
  <c r="H540" i="1"/>
  <c r="K540" i="1"/>
  <c r="L540" i="1" s="1"/>
  <c r="S540" i="1"/>
  <c r="T540" i="1" s="1"/>
  <c r="AA540" i="1" s="1"/>
  <c r="H541" i="1"/>
  <c r="K541" i="1"/>
  <c r="L541" i="1" s="1"/>
  <c r="S541" i="1"/>
  <c r="T541" i="1" s="1"/>
  <c r="K427" i="3" s="1"/>
  <c r="H542" i="1"/>
  <c r="K542" i="1"/>
  <c r="L542" i="1" s="1"/>
  <c r="S542" i="1"/>
  <c r="T542" i="1" s="1"/>
  <c r="K335" i="3" s="1"/>
  <c r="H543" i="1"/>
  <c r="K543" i="1"/>
  <c r="L543" i="1" s="1"/>
  <c r="S543" i="1"/>
  <c r="T543" i="1" s="1"/>
  <c r="K218" i="3" s="1"/>
  <c r="H544" i="1"/>
  <c r="K544" i="1"/>
  <c r="L544" i="1" s="1"/>
  <c r="S544" i="1"/>
  <c r="T544" i="1" s="1"/>
  <c r="AA544" i="1" s="1"/>
  <c r="H545" i="1"/>
  <c r="K545" i="1"/>
  <c r="L545" i="1" s="1"/>
  <c r="S545" i="1"/>
  <c r="T545" i="1" s="1"/>
  <c r="AA545" i="1" s="1"/>
  <c r="H546" i="1"/>
  <c r="K546" i="1"/>
  <c r="L546" i="1" s="1"/>
  <c r="S546" i="1"/>
  <c r="T546" i="1" s="1"/>
  <c r="K535" i="3" s="1"/>
  <c r="H547" i="1"/>
  <c r="K547" i="1"/>
  <c r="L547" i="1" s="1"/>
  <c r="S547" i="1"/>
  <c r="T547" i="1" s="1"/>
  <c r="K475" i="3" s="1"/>
  <c r="H548" i="1"/>
  <c r="K548" i="1"/>
  <c r="L548" i="1" s="1"/>
  <c r="S548" i="1"/>
  <c r="T548" i="1" s="1"/>
  <c r="AA548" i="1" s="1"/>
  <c r="H549" i="1"/>
  <c r="K549" i="1"/>
  <c r="L549" i="1" s="1"/>
  <c r="S549" i="1"/>
  <c r="T549" i="1" s="1"/>
  <c r="AA549" i="1" s="1"/>
  <c r="H550" i="1"/>
  <c r="K550" i="1"/>
  <c r="L550" i="1" s="1"/>
  <c r="S550" i="1"/>
  <c r="T550" i="1" s="1"/>
  <c r="AA550" i="1" s="1"/>
  <c r="H551" i="1"/>
  <c r="K551" i="1"/>
  <c r="L551" i="1" s="1"/>
  <c r="S551" i="1"/>
  <c r="T551" i="1" s="1"/>
  <c r="AA551" i="1" s="1"/>
  <c r="H552" i="1"/>
  <c r="K552" i="1"/>
  <c r="L552" i="1" s="1"/>
  <c r="S552" i="1"/>
  <c r="T552" i="1" s="1"/>
  <c r="K536" i="3" s="1"/>
  <c r="H553" i="1"/>
  <c r="K553" i="1"/>
  <c r="L553" i="1" s="1"/>
  <c r="S553" i="1"/>
  <c r="T553" i="1" s="1"/>
  <c r="K421" i="3" s="1"/>
  <c r="H554" i="1"/>
  <c r="K554" i="1"/>
  <c r="L554" i="1" s="1"/>
  <c r="S554" i="1"/>
  <c r="T554" i="1" s="1"/>
  <c r="K537" i="3" s="1"/>
  <c r="H555" i="1"/>
  <c r="K555" i="1"/>
  <c r="L555" i="1" s="1"/>
  <c r="S555" i="1"/>
  <c r="T555" i="1" s="1"/>
  <c r="AA555" i="1" s="1"/>
  <c r="H556" i="1"/>
  <c r="K556" i="1"/>
  <c r="L556" i="1" s="1"/>
  <c r="S556" i="1"/>
  <c r="T556" i="1" s="1"/>
  <c r="K298" i="3" s="1"/>
  <c r="H557" i="1"/>
  <c r="K557" i="1"/>
  <c r="L557" i="1" s="1"/>
  <c r="S557" i="1"/>
  <c r="T557" i="1" s="1"/>
  <c r="K509" i="3" s="1"/>
  <c r="H558" i="1"/>
  <c r="K558" i="1"/>
  <c r="L558" i="1" s="1"/>
  <c r="S558" i="1"/>
  <c r="T558" i="1" s="1"/>
  <c r="K315" i="3" s="1"/>
  <c r="H559" i="1"/>
  <c r="K559" i="1"/>
  <c r="L559" i="1" s="1"/>
  <c r="S559" i="1"/>
  <c r="T559" i="1" s="1"/>
  <c r="AA559" i="1" s="1"/>
  <c r="H560" i="1"/>
  <c r="K560" i="1"/>
  <c r="L560" i="1" s="1"/>
  <c r="S560" i="1"/>
  <c r="T560" i="1" s="1"/>
  <c r="K521" i="3" s="1"/>
  <c r="H561" i="1"/>
  <c r="K561" i="1"/>
  <c r="L561" i="1" s="1"/>
  <c r="S561" i="1"/>
  <c r="T561" i="1" s="1"/>
  <c r="K270" i="3" s="1"/>
  <c r="H562" i="1"/>
  <c r="K562" i="1"/>
  <c r="L562" i="1" s="1"/>
  <c r="S562" i="1"/>
  <c r="T562" i="1" s="1"/>
  <c r="K258" i="3" s="1"/>
  <c r="H563" i="1"/>
  <c r="L563" i="1"/>
  <c r="S563" i="1"/>
  <c r="T563" i="1" s="1"/>
  <c r="AA563" i="1" s="1"/>
  <c r="H564" i="1"/>
  <c r="K564" i="1"/>
  <c r="L564" i="1" s="1"/>
  <c r="S564" i="1"/>
  <c r="T564" i="1" s="1"/>
  <c r="K520" i="3" s="1"/>
  <c r="H565" i="1"/>
  <c r="K565" i="1"/>
  <c r="L565" i="1" s="1"/>
  <c r="S565" i="1"/>
  <c r="T565" i="1" s="1"/>
  <c r="AA565" i="1" s="1"/>
  <c r="H566" i="1"/>
  <c r="K566" i="1"/>
  <c r="L566" i="1" s="1"/>
  <c r="S566" i="1"/>
  <c r="T566" i="1" s="1"/>
  <c r="AA566" i="1" s="1"/>
  <c r="H567" i="1"/>
  <c r="K567" i="1"/>
  <c r="L567" i="1" s="1"/>
  <c r="S567" i="1"/>
  <c r="T567" i="1" s="1"/>
  <c r="AA567" i="1" s="1"/>
  <c r="H568" i="1"/>
  <c r="K568" i="1"/>
  <c r="L568" i="1" s="1"/>
  <c r="S568" i="1"/>
  <c r="T568" i="1" s="1"/>
  <c r="K250" i="3" s="1"/>
  <c r="H569" i="1"/>
  <c r="K569" i="1"/>
  <c r="L569" i="1" s="1"/>
  <c r="AB569" i="1" s="1"/>
  <c r="H570" i="1"/>
  <c r="K570" i="1"/>
  <c r="L570" i="1" s="1"/>
  <c r="H571" i="1"/>
  <c r="K571" i="1"/>
  <c r="L571" i="1" s="1"/>
  <c r="H572" i="1"/>
  <c r="K572" i="1"/>
  <c r="L572" i="1" s="1"/>
  <c r="H573" i="1"/>
  <c r="K573" i="1"/>
  <c r="L573" i="1" s="1"/>
  <c r="H574" i="1"/>
  <c r="K574" i="1"/>
  <c r="L574" i="1" s="1"/>
  <c r="H575" i="1"/>
  <c r="K575" i="1"/>
  <c r="L575" i="1" s="1"/>
  <c r="H576" i="1"/>
  <c r="K576" i="1"/>
  <c r="L576" i="1" s="1"/>
  <c r="H577" i="1"/>
  <c r="K577" i="1"/>
  <c r="L577" i="1" s="1"/>
  <c r="H578" i="1"/>
  <c r="K578" i="1"/>
  <c r="L578" i="1" s="1"/>
  <c r="AB578" i="1" s="1"/>
  <c r="H579" i="1"/>
  <c r="K579" i="1"/>
  <c r="L579" i="1" s="1"/>
  <c r="H580" i="1"/>
  <c r="K580" i="1"/>
  <c r="L580" i="1" s="1"/>
  <c r="H581" i="1"/>
  <c r="K581" i="1"/>
  <c r="L581" i="1" s="1"/>
  <c r="AB581" i="1" s="1"/>
  <c r="H582" i="1"/>
  <c r="K582" i="1"/>
  <c r="L582" i="1" s="1"/>
  <c r="H583" i="1"/>
  <c r="K583" i="1"/>
  <c r="L583" i="1" s="1"/>
  <c r="H584" i="1"/>
  <c r="K584" i="1"/>
  <c r="L584" i="1" s="1"/>
  <c r="H585" i="1"/>
  <c r="K585" i="1"/>
  <c r="L585" i="1" s="1"/>
  <c r="H586" i="1"/>
  <c r="K586" i="1"/>
  <c r="L586" i="1" s="1"/>
  <c r="H587" i="1"/>
  <c r="K587" i="1"/>
  <c r="L587" i="1" s="1"/>
  <c r="H588" i="1"/>
  <c r="K588" i="1"/>
  <c r="L588" i="1" s="1"/>
  <c r="H589" i="1"/>
  <c r="K589" i="1"/>
  <c r="L589" i="1" s="1"/>
  <c r="H590" i="1"/>
  <c r="K590" i="1"/>
  <c r="L590" i="1" s="1"/>
  <c r="AB590" i="1" s="1"/>
  <c r="H591" i="1"/>
  <c r="K591" i="1"/>
  <c r="L591" i="1" s="1"/>
  <c r="H592" i="1"/>
  <c r="K592" i="1"/>
  <c r="L592" i="1" s="1"/>
  <c r="H593" i="1"/>
  <c r="K593" i="1"/>
  <c r="L593" i="1" s="1"/>
  <c r="AB593" i="1" s="1"/>
  <c r="H594" i="1"/>
  <c r="K594" i="1"/>
  <c r="L594" i="1" s="1"/>
  <c r="H595" i="1"/>
  <c r="K595" i="1"/>
  <c r="L595" i="1" s="1"/>
  <c r="H596" i="1"/>
  <c r="K596" i="1"/>
  <c r="L596" i="1" s="1"/>
  <c r="H597" i="1"/>
  <c r="K597" i="1"/>
  <c r="L597" i="1" s="1"/>
  <c r="H598" i="1"/>
  <c r="K598" i="1"/>
  <c r="L598" i="1" s="1"/>
  <c r="H599" i="1"/>
  <c r="K599" i="1"/>
  <c r="L599" i="1" s="1"/>
  <c r="H600" i="1"/>
  <c r="K600" i="1"/>
  <c r="L600" i="1" s="1"/>
  <c r="H601" i="1"/>
  <c r="K601" i="1"/>
  <c r="L601" i="1" s="1"/>
  <c r="AB601" i="1" s="1"/>
  <c r="H602" i="1"/>
  <c r="K602" i="1"/>
  <c r="L602" i="1" s="1"/>
  <c r="AB602" i="1" s="1"/>
  <c r="H603" i="1"/>
  <c r="K603" i="1"/>
  <c r="L603" i="1" s="1"/>
  <c r="H604" i="1"/>
  <c r="K604" i="1"/>
  <c r="L604" i="1" s="1"/>
  <c r="H605" i="1"/>
  <c r="K605" i="1"/>
  <c r="L605" i="1" s="1"/>
  <c r="AB605" i="1" s="1"/>
  <c r="H606" i="1"/>
  <c r="K606" i="1"/>
  <c r="L606" i="1" s="1"/>
  <c r="H607" i="1"/>
  <c r="K607" i="1"/>
  <c r="L607" i="1" s="1"/>
  <c r="H608" i="1"/>
  <c r="K608" i="1"/>
  <c r="L608" i="1" s="1"/>
  <c r="H609" i="1"/>
  <c r="K609" i="1"/>
  <c r="L609" i="1" s="1"/>
  <c r="H610" i="1"/>
  <c r="K610" i="1"/>
  <c r="L610" i="1" s="1"/>
  <c r="H611" i="1"/>
  <c r="K611" i="1"/>
  <c r="L611" i="1" s="1"/>
  <c r="H612" i="1"/>
  <c r="K612" i="1"/>
  <c r="L612" i="1" s="1"/>
  <c r="H613" i="1"/>
  <c r="K613" i="1"/>
  <c r="L613" i="1" s="1"/>
  <c r="AB613" i="1" s="1"/>
  <c r="H614" i="1"/>
  <c r="K614" i="1"/>
  <c r="L614" i="1" s="1"/>
  <c r="AB614" i="1" s="1"/>
  <c r="H615" i="1"/>
  <c r="K615" i="1"/>
  <c r="L615" i="1" s="1"/>
  <c r="H616" i="1"/>
  <c r="K616" i="1"/>
  <c r="L616" i="1" s="1"/>
  <c r="H617" i="1"/>
  <c r="K617" i="1"/>
  <c r="L617" i="1" s="1"/>
  <c r="AB617" i="1" s="1"/>
  <c r="H618" i="1"/>
  <c r="K618" i="1"/>
  <c r="L618" i="1" s="1"/>
  <c r="H619" i="1"/>
  <c r="K619" i="1"/>
  <c r="L619" i="1" s="1"/>
  <c r="H620" i="1"/>
  <c r="K620" i="1"/>
  <c r="L620" i="1" s="1"/>
  <c r="H621" i="1"/>
  <c r="K621" i="1"/>
  <c r="L621" i="1" s="1"/>
  <c r="H622" i="1"/>
  <c r="K622" i="1"/>
  <c r="L622" i="1" s="1"/>
  <c r="H623" i="1"/>
  <c r="K623" i="1"/>
  <c r="L623" i="1" s="1"/>
  <c r="H624" i="1"/>
  <c r="K624" i="1"/>
  <c r="L624" i="1" s="1"/>
  <c r="H625" i="1"/>
  <c r="K625" i="1"/>
  <c r="L625" i="1" s="1"/>
  <c r="AB625" i="1" s="1"/>
  <c r="H626" i="1"/>
  <c r="K626" i="1"/>
  <c r="L626" i="1" s="1"/>
  <c r="AB626" i="1" s="1"/>
  <c r="H627" i="1"/>
  <c r="K627" i="1"/>
  <c r="L627" i="1" s="1"/>
  <c r="H628" i="1"/>
  <c r="K628" i="1"/>
  <c r="L628" i="1" s="1"/>
  <c r="H629" i="1"/>
  <c r="K629" i="1"/>
  <c r="L629" i="1" s="1"/>
  <c r="AB629" i="1" s="1"/>
  <c r="H630" i="1"/>
  <c r="K630" i="1"/>
  <c r="L630" i="1" s="1"/>
  <c r="H631" i="1"/>
  <c r="K631" i="1"/>
  <c r="L631" i="1" s="1"/>
  <c r="H632" i="1"/>
  <c r="K632" i="1"/>
  <c r="L632" i="1" s="1"/>
  <c r="H633" i="1"/>
  <c r="K633" i="1"/>
  <c r="L633" i="1" s="1"/>
  <c r="H634" i="1"/>
  <c r="K634" i="1"/>
  <c r="L634" i="1" s="1"/>
  <c r="H635" i="1"/>
  <c r="K635" i="1"/>
  <c r="L635" i="1" s="1"/>
  <c r="H636" i="1"/>
  <c r="K636" i="1"/>
  <c r="L636" i="1" s="1"/>
  <c r="H637" i="1"/>
  <c r="K637" i="1"/>
  <c r="L637" i="1" s="1"/>
  <c r="AB637" i="1" s="1"/>
  <c r="H638" i="1"/>
  <c r="K638" i="1"/>
  <c r="L638" i="1" s="1"/>
  <c r="AB638" i="1" s="1"/>
  <c r="H639" i="1"/>
  <c r="K639" i="1"/>
  <c r="L639" i="1" s="1"/>
  <c r="H640" i="1"/>
  <c r="K640" i="1"/>
  <c r="L640" i="1" s="1"/>
  <c r="H641" i="1"/>
  <c r="K641" i="1"/>
  <c r="L641" i="1" s="1"/>
  <c r="AB641" i="1" s="1"/>
  <c r="H642" i="1"/>
  <c r="K642" i="1"/>
  <c r="L642" i="1" s="1"/>
  <c r="H643" i="1"/>
  <c r="K643" i="1"/>
  <c r="L643" i="1" s="1"/>
  <c r="H644" i="1"/>
  <c r="K644" i="1"/>
  <c r="L644" i="1" s="1"/>
  <c r="H645" i="1"/>
  <c r="K645" i="1"/>
  <c r="L645" i="1" s="1"/>
  <c r="H646" i="1"/>
  <c r="K646" i="1"/>
  <c r="L646" i="1" s="1"/>
  <c r="H647" i="1"/>
  <c r="K647" i="1"/>
  <c r="L647" i="1" s="1"/>
  <c r="H648" i="1"/>
  <c r="K648" i="1"/>
  <c r="L648" i="1" s="1"/>
  <c r="H649" i="1"/>
  <c r="K649" i="1"/>
  <c r="L649" i="1" s="1"/>
  <c r="AB649" i="1" s="1"/>
  <c r="H651" i="1"/>
  <c r="K651" i="1"/>
  <c r="H652" i="1"/>
  <c r="L652" i="1"/>
  <c r="H653" i="1"/>
  <c r="K653" i="1"/>
  <c r="L653" i="1" s="1"/>
  <c r="H654" i="1"/>
  <c r="K654" i="1"/>
  <c r="L654" i="1" s="1"/>
  <c r="H655" i="1"/>
  <c r="K655" i="1"/>
  <c r="L655" i="1" s="1"/>
  <c r="AB655" i="1" s="1"/>
  <c r="H656" i="1"/>
  <c r="K656" i="1"/>
  <c r="L656" i="1" s="1"/>
  <c r="H657" i="1"/>
  <c r="K657" i="1"/>
  <c r="L657" i="1" s="1"/>
  <c r="H658" i="1"/>
  <c r="K658" i="1"/>
  <c r="L658" i="1" s="1"/>
  <c r="H660" i="1"/>
  <c r="K660" i="1"/>
  <c r="L660" i="1" s="1"/>
  <c r="H661" i="1"/>
  <c r="K661" i="1"/>
  <c r="L661" i="1" s="1"/>
  <c r="AB661" i="1" s="1"/>
  <c r="H662" i="1"/>
  <c r="L662" i="1"/>
  <c r="AB662" i="1" s="1"/>
  <c r="H663" i="1"/>
  <c r="L663" i="1"/>
  <c r="H664" i="1"/>
  <c r="K664" i="1"/>
  <c r="L664" i="1" s="1"/>
  <c r="H665" i="1"/>
  <c r="K665" i="1"/>
  <c r="L665" i="1" s="1"/>
  <c r="H666" i="1"/>
  <c r="K666" i="1"/>
  <c r="L666" i="1" s="1"/>
  <c r="H667" i="1"/>
  <c r="K667" i="1"/>
  <c r="L667" i="1" s="1"/>
  <c r="H668" i="1"/>
  <c r="K668" i="1"/>
  <c r="L668" i="1" s="1"/>
  <c r="H669" i="1"/>
  <c r="K669" i="1"/>
  <c r="L669" i="1" s="1"/>
  <c r="H670" i="1"/>
  <c r="K670" i="1"/>
  <c r="L670" i="1" s="1"/>
  <c r="H671" i="1"/>
  <c r="K671" i="1"/>
  <c r="L671" i="1" s="1"/>
  <c r="H672" i="1"/>
  <c r="L672" i="1"/>
  <c r="H673" i="1"/>
  <c r="K673" i="1"/>
  <c r="L673" i="1" s="1"/>
  <c r="AB673" i="1" s="1"/>
  <c r="H674" i="1"/>
  <c r="K674" i="1"/>
  <c r="L674" i="1" s="1"/>
  <c r="AB674" i="1" s="1"/>
  <c r="H675" i="1"/>
  <c r="K675" i="1"/>
  <c r="L675" i="1" s="1"/>
  <c r="H676" i="1"/>
  <c r="K676" i="1"/>
  <c r="L676" i="1" s="1"/>
  <c r="H677" i="1"/>
  <c r="K677" i="1"/>
  <c r="L677" i="1" s="1"/>
  <c r="H678" i="1"/>
  <c r="K678" i="1"/>
  <c r="L678" i="1" s="1"/>
  <c r="H679" i="1"/>
  <c r="K679" i="1"/>
  <c r="L679" i="1" s="1"/>
  <c r="H680" i="1"/>
  <c r="K680" i="1"/>
  <c r="L680" i="1" s="1"/>
  <c r="H681" i="1"/>
  <c r="K681" i="1"/>
  <c r="L681" i="1" s="1"/>
  <c r="H682" i="1"/>
  <c r="K682" i="1"/>
  <c r="L682" i="1" s="1"/>
  <c r="H683" i="1"/>
  <c r="K683" i="1"/>
  <c r="L683" i="1" s="1"/>
  <c r="H684" i="1"/>
  <c r="K684" i="1"/>
  <c r="L684" i="1" s="1"/>
  <c r="H685" i="1"/>
  <c r="K685" i="1"/>
  <c r="L685" i="1" s="1"/>
  <c r="AB685" i="1" s="1"/>
  <c r="H686" i="1"/>
  <c r="K686" i="1"/>
  <c r="L686" i="1" s="1"/>
  <c r="AB686" i="1" s="1"/>
  <c r="H687" i="1"/>
  <c r="K687" i="1"/>
  <c r="L687" i="1" s="1"/>
  <c r="H688" i="1"/>
  <c r="K688" i="1"/>
  <c r="L688" i="1" s="1"/>
  <c r="H689" i="1"/>
  <c r="K689" i="1"/>
  <c r="L689" i="1" s="1"/>
  <c r="H690" i="1"/>
  <c r="K690" i="1"/>
  <c r="L690" i="1" s="1"/>
  <c r="H691" i="1"/>
  <c r="L691" i="1"/>
  <c r="H692" i="1"/>
  <c r="L692" i="1"/>
  <c r="H694" i="1"/>
  <c r="L694" i="1"/>
  <c r="H695" i="1"/>
  <c r="K695" i="1"/>
  <c r="L695" i="1" s="1"/>
  <c r="H696" i="1"/>
  <c r="K696" i="1"/>
  <c r="L696" i="1" s="1"/>
  <c r="H697" i="1"/>
  <c r="K697" i="1"/>
  <c r="L697" i="1" s="1"/>
  <c r="AB697" i="1" s="1"/>
  <c r="H698" i="1"/>
  <c r="K698" i="1"/>
  <c r="L698" i="1" s="1"/>
  <c r="AB698" i="1" s="1"/>
  <c r="H699" i="1"/>
  <c r="K699" i="1"/>
  <c r="L699" i="1" s="1"/>
  <c r="H700" i="1"/>
  <c r="K700" i="1"/>
  <c r="L700" i="1" s="1"/>
  <c r="H701" i="1"/>
  <c r="K701" i="1"/>
  <c r="L701" i="1" s="1"/>
  <c r="AB701" i="1" s="1"/>
  <c r="H702" i="1"/>
  <c r="K702" i="1"/>
  <c r="L702" i="1" s="1"/>
  <c r="H703" i="1"/>
  <c r="K703" i="1"/>
  <c r="L703" i="1" s="1"/>
  <c r="H704" i="1"/>
  <c r="K704" i="1"/>
  <c r="H705" i="1"/>
  <c r="K705" i="1"/>
  <c r="L705" i="1" s="1"/>
  <c r="H706" i="1"/>
  <c r="K706" i="1"/>
  <c r="L706" i="1" s="1"/>
  <c r="H707" i="1"/>
  <c r="K707" i="1"/>
  <c r="L707" i="1" s="1"/>
  <c r="H708" i="1"/>
  <c r="K708" i="1"/>
  <c r="L708" i="1" s="1"/>
  <c r="H709" i="1"/>
  <c r="K709" i="1"/>
  <c r="L709" i="1" s="1"/>
  <c r="AB709" i="1" s="1"/>
  <c r="H710" i="1"/>
  <c r="K710" i="1"/>
  <c r="L710" i="1" s="1"/>
  <c r="AB710" i="1" s="1"/>
  <c r="H711" i="1"/>
  <c r="K711" i="1"/>
  <c r="L711" i="1" s="1"/>
  <c r="AB711" i="1" s="1"/>
  <c r="H712" i="1"/>
  <c r="K712" i="1"/>
  <c r="L712" i="1" s="1"/>
  <c r="H713" i="1"/>
  <c r="K713" i="1"/>
  <c r="L713" i="1" s="1"/>
  <c r="AB713" i="1" s="1"/>
  <c r="H714" i="1"/>
  <c r="K714" i="1"/>
  <c r="L714" i="1" s="1"/>
  <c r="H715" i="1"/>
  <c r="K715" i="1"/>
  <c r="L715" i="1" s="1"/>
  <c r="H716" i="1"/>
  <c r="K716" i="1"/>
  <c r="L716" i="1" s="1"/>
  <c r="H717" i="1"/>
  <c r="K717" i="1"/>
  <c r="L717" i="1" s="1"/>
  <c r="H718" i="1"/>
  <c r="K718" i="1"/>
  <c r="L718" i="1" s="1"/>
  <c r="H719" i="1"/>
  <c r="K719" i="1"/>
  <c r="L719" i="1" s="1"/>
  <c r="H721" i="1"/>
  <c r="K721" i="1"/>
  <c r="L721" i="1" s="1"/>
  <c r="AB721" i="1" s="1"/>
  <c r="H722" i="1"/>
  <c r="K722" i="1"/>
  <c r="L722" i="1" s="1"/>
  <c r="AB722" i="1" s="1"/>
  <c r="H723" i="1"/>
  <c r="K723" i="1"/>
  <c r="L723" i="1" s="1"/>
  <c r="AB723" i="1" s="1"/>
  <c r="H724" i="1"/>
  <c r="K724" i="1"/>
  <c r="L724" i="1" s="1"/>
  <c r="AB724" i="1" s="1"/>
  <c r="H725" i="1"/>
  <c r="K725" i="1"/>
  <c r="L725" i="1" s="1"/>
  <c r="AB725" i="1" s="1"/>
  <c r="H726" i="1"/>
  <c r="K726" i="1"/>
  <c r="L726" i="1" s="1"/>
  <c r="H727" i="1"/>
  <c r="K727" i="1"/>
  <c r="L727" i="1" s="1"/>
  <c r="H728" i="1"/>
  <c r="K728" i="1"/>
  <c r="L728" i="1" s="1"/>
  <c r="H729" i="1"/>
  <c r="K729" i="1"/>
  <c r="L729" i="1" s="1"/>
  <c r="AB729" i="1" s="1"/>
  <c r="H730" i="1"/>
  <c r="K730" i="1"/>
  <c r="L730" i="1" s="1"/>
  <c r="H731" i="1"/>
  <c r="K731" i="1"/>
  <c r="L731" i="1" s="1"/>
  <c r="H732" i="1"/>
  <c r="K732" i="1"/>
  <c r="L732" i="1" s="1"/>
  <c r="H733" i="1"/>
  <c r="K733" i="1"/>
  <c r="L733" i="1" s="1"/>
  <c r="AB733" i="1" s="1"/>
  <c r="H734" i="1"/>
  <c r="K734" i="1"/>
  <c r="L734" i="1" s="1"/>
  <c r="AB734" i="1" s="1"/>
  <c r="H735" i="1"/>
  <c r="K735" i="1"/>
  <c r="L735" i="1" s="1"/>
  <c r="AB735" i="1" s="1"/>
  <c r="H736" i="1"/>
  <c r="K736" i="1"/>
  <c r="L736" i="1" s="1"/>
  <c r="AB736" i="1" s="1"/>
  <c r="H737" i="1"/>
  <c r="K737" i="1"/>
  <c r="L737" i="1" s="1"/>
  <c r="AB737" i="1" s="1"/>
  <c r="H738" i="1"/>
  <c r="K738" i="1"/>
  <c r="L738" i="1" s="1"/>
  <c r="H739" i="1"/>
  <c r="K739" i="1"/>
  <c r="L739" i="1" s="1"/>
  <c r="H740" i="1"/>
  <c r="K740" i="1"/>
  <c r="L740" i="1" s="1"/>
  <c r="H742" i="1"/>
  <c r="K742" i="1"/>
  <c r="L742" i="1" s="1"/>
  <c r="AB742" i="1" s="1"/>
  <c r="H743" i="1"/>
  <c r="K743" i="1"/>
  <c r="L743" i="1" s="1"/>
  <c r="H744" i="1"/>
  <c r="K744" i="1"/>
  <c r="L744" i="1" s="1"/>
  <c r="H745" i="1"/>
  <c r="K745" i="1"/>
  <c r="L745" i="1" s="1"/>
  <c r="AB745" i="1" s="1"/>
  <c r="H746" i="1"/>
  <c r="K746" i="1"/>
  <c r="L746" i="1" s="1"/>
  <c r="AB746" i="1" s="1"/>
  <c r="H747" i="1"/>
  <c r="K747" i="1"/>
  <c r="L747" i="1" s="1"/>
  <c r="AB747" i="1" s="1"/>
  <c r="H748" i="1"/>
  <c r="K748" i="1"/>
  <c r="L748" i="1" s="1"/>
  <c r="AB748" i="1" s="1"/>
  <c r="H749" i="1"/>
  <c r="K749" i="1"/>
  <c r="L749" i="1" s="1"/>
  <c r="H750" i="1"/>
  <c r="K750" i="1"/>
  <c r="L750" i="1" s="1"/>
  <c r="H751" i="1"/>
  <c r="K751" i="1"/>
  <c r="L751" i="1" s="1"/>
  <c r="AB751" i="1" s="1"/>
  <c r="H752" i="1"/>
  <c r="K752" i="1"/>
  <c r="L752" i="1" s="1"/>
  <c r="H753" i="1"/>
  <c r="K753" i="1"/>
  <c r="L753" i="1" s="1"/>
  <c r="H754" i="1"/>
  <c r="K754" i="1"/>
  <c r="L754" i="1" s="1"/>
  <c r="AB754" i="1" s="1"/>
  <c r="H755" i="1"/>
  <c r="K755" i="1"/>
  <c r="H756" i="1"/>
  <c r="K756" i="1"/>
  <c r="L756" i="1" s="1"/>
  <c r="H757" i="1"/>
  <c r="K757" i="1"/>
  <c r="L757" i="1" s="1"/>
  <c r="H758" i="1"/>
  <c r="K758" i="1"/>
  <c r="L758" i="1" s="1"/>
  <c r="H759" i="1"/>
  <c r="K759" i="1"/>
  <c r="L759" i="1" s="1"/>
  <c r="AB759" i="1" s="1"/>
  <c r="H760" i="1"/>
  <c r="K760" i="1"/>
  <c r="H761" i="1"/>
  <c r="K761" i="1"/>
  <c r="L761" i="1" s="1"/>
  <c r="H762" i="1"/>
  <c r="K762" i="1"/>
  <c r="L762" i="1" s="1"/>
  <c r="H763" i="1"/>
  <c r="K763" i="1"/>
  <c r="L763" i="1" s="1"/>
  <c r="H764" i="1"/>
  <c r="K764" i="1"/>
  <c r="L764" i="1" s="1"/>
  <c r="H765" i="1"/>
  <c r="K765" i="1"/>
  <c r="L765" i="1" s="1"/>
  <c r="H766" i="1"/>
  <c r="K766" i="1"/>
  <c r="L766" i="1" s="1"/>
  <c r="H767" i="1"/>
  <c r="K767" i="1"/>
  <c r="L767" i="1" s="1"/>
  <c r="H768" i="1"/>
  <c r="K768" i="1"/>
  <c r="L768" i="1" s="1"/>
  <c r="H769" i="1"/>
  <c r="K769" i="1"/>
  <c r="L769" i="1" s="1"/>
  <c r="H770" i="1"/>
  <c r="K770" i="1"/>
  <c r="L770" i="1" s="1"/>
  <c r="H771" i="1"/>
  <c r="K771" i="1"/>
  <c r="L771" i="1" s="1"/>
  <c r="H772" i="1"/>
  <c r="K772" i="1"/>
  <c r="L772" i="1" s="1"/>
  <c r="AB772" i="1" s="1"/>
  <c r="H773" i="1"/>
  <c r="K773" i="1"/>
  <c r="L773" i="1" s="1"/>
  <c r="H774" i="1"/>
  <c r="K774" i="1"/>
  <c r="L774" i="1" s="1"/>
  <c r="H775" i="1"/>
  <c r="K775" i="1"/>
  <c r="H776" i="1"/>
  <c r="K776" i="1"/>
  <c r="L776" i="1" s="1"/>
  <c r="H777" i="1"/>
  <c r="L777" i="1"/>
  <c r="H778" i="1"/>
  <c r="K778" i="1"/>
  <c r="L778" i="1" s="1"/>
  <c r="AB778" i="1" s="1"/>
  <c r="H779" i="1"/>
  <c r="K779" i="1"/>
  <c r="L779" i="1" s="1"/>
  <c r="H780" i="1"/>
  <c r="K780" i="1"/>
  <c r="L780" i="1" s="1"/>
  <c r="H781" i="1"/>
  <c r="K781" i="1"/>
  <c r="L781" i="1" s="1"/>
  <c r="AB781" i="1" s="1"/>
  <c r="H782" i="1"/>
  <c r="L782" i="1"/>
  <c r="AB782" i="1" s="1"/>
  <c r="H783" i="1"/>
  <c r="K783" i="1"/>
  <c r="L783" i="1" s="1"/>
  <c r="AB783" i="1" s="1"/>
  <c r="H784" i="1"/>
  <c r="K784" i="1"/>
  <c r="L784" i="1" s="1"/>
  <c r="AB784" i="1" s="1"/>
  <c r="H785" i="1"/>
  <c r="K785" i="1"/>
  <c r="L785" i="1" s="1"/>
  <c r="H786" i="1"/>
  <c r="K786" i="1"/>
  <c r="L786" i="1" s="1"/>
  <c r="H787" i="1"/>
  <c r="K787" i="1"/>
  <c r="L787" i="1" s="1"/>
  <c r="AB787" i="1" s="1"/>
  <c r="H788" i="1"/>
  <c r="K788" i="1"/>
  <c r="L788" i="1" s="1"/>
  <c r="H789" i="1"/>
  <c r="K789" i="1"/>
  <c r="L789" i="1" s="1"/>
  <c r="H790" i="1"/>
  <c r="K790" i="1"/>
  <c r="L790" i="1" s="1"/>
  <c r="AB790" i="1" s="1"/>
  <c r="H791" i="1"/>
  <c r="K791" i="1"/>
  <c r="L791" i="1" s="1"/>
  <c r="H792" i="1"/>
  <c r="K792" i="1"/>
  <c r="H793" i="1"/>
  <c r="L793" i="1"/>
  <c r="AB793" i="1" s="1"/>
  <c r="H794" i="1"/>
  <c r="K794" i="1"/>
  <c r="L794" i="1" s="1"/>
  <c r="H795" i="1"/>
  <c r="K795" i="1"/>
  <c r="L795" i="1" s="1"/>
  <c r="AB795" i="1" s="1"/>
  <c r="H796" i="1"/>
  <c r="K796" i="1"/>
  <c r="L796" i="1" s="1"/>
  <c r="AB796" i="1" s="1"/>
  <c r="H797" i="1"/>
  <c r="K797" i="1"/>
  <c r="L797" i="1" s="1"/>
  <c r="H798" i="1"/>
  <c r="L798" i="1"/>
  <c r="H799" i="1"/>
  <c r="K799" i="1"/>
  <c r="L799" i="1" s="1"/>
  <c r="AB799" i="1" s="1"/>
  <c r="H800" i="1"/>
  <c r="K800" i="1"/>
  <c r="L800" i="1" s="1"/>
  <c r="H801" i="1"/>
  <c r="K801" i="1"/>
  <c r="L801" i="1" s="1"/>
  <c r="H802" i="1"/>
  <c r="K802" i="1"/>
  <c r="L802" i="1" s="1"/>
  <c r="AB802" i="1" s="1"/>
  <c r="H803" i="1"/>
  <c r="K803" i="1"/>
  <c r="L803" i="1" s="1"/>
  <c r="H804" i="1"/>
  <c r="K804" i="1"/>
  <c r="L804" i="1" s="1"/>
  <c r="H805" i="1"/>
  <c r="K805" i="1"/>
  <c r="L805" i="1" s="1"/>
  <c r="AB805" i="1" s="1"/>
  <c r="H806" i="1"/>
  <c r="K806" i="1"/>
  <c r="L806" i="1" s="1"/>
  <c r="AB806" i="1" s="1"/>
  <c r="H807" i="1"/>
  <c r="K807" i="1"/>
  <c r="L807" i="1" s="1"/>
  <c r="AB807" i="1" s="1"/>
  <c r="H808" i="1"/>
  <c r="K808" i="1"/>
  <c r="H809" i="1"/>
  <c r="K809" i="1"/>
  <c r="L809" i="1" s="1"/>
  <c r="H810" i="1"/>
  <c r="K810" i="1"/>
  <c r="L810" i="1" s="1"/>
  <c r="H811" i="1"/>
  <c r="K811" i="1"/>
  <c r="L811" i="1" s="1"/>
  <c r="AB811" i="1" s="1"/>
  <c r="H812" i="1"/>
  <c r="L812" i="1"/>
  <c r="H813" i="1"/>
  <c r="K813" i="1"/>
  <c r="L813" i="1" s="1"/>
  <c r="H814" i="1"/>
  <c r="K814" i="1"/>
  <c r="L814" i="1" s="1"/>
  <c r="AB814" i="1" s="1"/>
  <c r="H815" i="1"/>
  <c r="K815" i="1"/>
  <c r="L815" i="1" s="1"/>
  <c r="H816" i="1"/>
  <c r="K816" i="1"/>
  <c r="L816" i="1" s="1"/>
  <c r="H817" i="1"/>
  <c r="K817" i="1"/>
  <c r="L817" i="1" s="1"/>
  <c r="AB817" i="1" s="1"/>
  <c r="H818" i="1"/>
  <c r="K818" i="1"/>
  <c r="L818" i="1" s="1"/>
  <c r="AB818" i="1" s="1"/>
  <c r="H819" i="1"/>
  <c r="K819" i="1"/>
  <c r="L819" i="1" s="1"/>
  <c r="AB819" i="1" s="1"/>
  <c r="H820" i="1"/>
  <c r="K820" i="1"/>
  <c r="L820" i="1" s="1"/>
  <c r="AB820" i="1" s="1"/>
  <c r="H821" i="1"/>
  <c r="K821" i="1"/>
  <c r="L821" i="1" s="1"/>
  <c r="H822" i="1"/>
  <c r="K822" i="1"/>
  <c r="L822" i="1" s="1"/>
  <c r="H823" i="1"/>
  <c r="K823" i="1"/>
  <c r="L823" i="1" s="1"/>
  <c r="AB823" i="1" s="1"/>
  <c r="H824" i="1"/>
  <c r="K824" i="1"/>
  <c r="L824" i="1" s="1"/>
  <c r="H825" i="1"/>
  <c r="K825" i="1"/>
  <c r="L825" i="1" s="1"/>
  <c r="H826" i="1"/>
  <c r="K826" i="1"/>
  <c r="L826" i="1" s="1"/>
  <c r="AB826" i="1" s="1"/>
  <c r="H827" i="1"/>
  <c r="K827" i="1"/>
  <c r="L827" i="1" s="1"/>
  <c r="H828" i="1"/>
  <c r="K828" i="1"/>
  <c r="H829" i="1"/>
  <c r="K829" i="1"/>
  <c r="L829" i="1" s="1"/>
  <c r="AB829" i="1" s="1"/>
  <c r="H830" i="1"/>
  <c r="K830" i="1"/>
  <c r="L830" i="1" s="1"/>
  <c r="AB830" i="1" s="1"/>
  <c r="H831" i="1"/>
  <c r="K831" i="1"/>
  <c r="L831" i="1" s="1"/>
  <c r="AB831" i="1" s="1"/>
  <c r="H832" i="1"/>
  <c r="K832" i="1"/>
  <c r="L832" i="1" s="1"/>
  <c r="AB832" i="1" s="1"/>
  <c r="H833" i="1"/>
  <c r="K833" i="1"/>
  <c r="L833" i="1" s="1"/>
  <c r="H834" i="1"/>
  <c r="K834" i="1"/>
  <c r="L834" i="1" s="1"/>
  <c r="H835" i="1"/>
  <c r="K835" i="1"/>
  <c r="L835" i="1" s="1"/>
  <c r="AB835" i="1" s="1"/>
  <c r="H836" i="1"/>
  <c r="K836" i="1"/>
  <c r="L836" i="1" s="1"/>
  <c r="H837" i="1"/>
  <c r="K837" i="1"/>
  <c r="L837" i="1" s="1"/>
  <c r="H838" i="1"/>
  <c r="K838" i="1"/>
  <c r="L838" i="1" s="1"/>
  <c r="AB838" i="1" s="1"/>
  <c r="H839" i="1"/>
  <c r="K839" i="1"/>
  <c r="L839" i="1" s="1"/>
  <c r="H840" i="1"/>
  <c r="K840" i="1"/>
  <c r="L840" i="1" s="1"/>
  <c r="H841" i="1"/>
  <c r="K841" i="1"/>
  <c r="L841" i="1" s="1"/>
  <c r="AB841" i="1" s="1"/>
  <c r="H842" i="1"/>
  <c r="K842" i="1"/>
  <c r="L842" i="1" s="1"/>
  <c r="AB842" i="1" s="1"/>
  <c r="H843" i="1"/>
  <c r="K843" i="1"/>
  <c r="L843" i="1" s="1"/>
  <c r="AB843" i="1" s="1"/>
  <c r="H844" i="1"/>
  <c r="K844" i="1"/>
  <c r="L844" i="1" s="1"/>
  <c r="AB844" i="1" s="1"/>
  <c r="H845" i="1"/>
  <c r="K845" i="1"/>
  <c r="L845" i="1" s="1"/>
  <c r="H846" i="1"/>
  <c r="K846" i="1"/>
  <c r="L846" i="1" s="1"/>
  <c r="H847" i="1"/>
  <c r="K847" i="1"/>
  <c r="L847" i="1" s="1"/>
  <c r="AB847" i="1" s="1"/>
  <c r="H848" i="1"/>
  <c r="K848" i="1"/>
  <c r="L848" i="1" s="1"/>
  <c r="H849" i="1"/>
  <c r="K849" i="1"/>
  <c r="L849" i="1" s="1"/>
  <c r="H850" i="1"/>
  <c r="K850" i="1"/>
  <c r="L850" i="1" s="1"/>
  <c r="AB850" i="1" s="1"/>
  <c r="H851" i="1"/>
  <c r="K851" i="1"/>
  <c r="L851" i="1" s="1"/>
  <c r="H852" i="1"/>
  <c r="L852" i="1"/>
  <c r="H853" i="1"/>
  <c r="L853" i="1"/>
  <c r="AB853" i="1" s="1"/>
  <c r="H854" i="1"/>
  <c r="L854" i="1"/>
  <c r="AB854" i="1" s="1"/>
  <c r="H855" i="1"/>
  <c r="L855" i="1"/>
  <c r="AB855" i="1" s="1"/>
  <c r="H856" i="1"/>
  <c r="K856" i="1"/>
  <c r="L856" i="1" s="1"/>
  <c r="AB856" i="1" s="1"/>
  <c r="H857" i="1"/>
  <c r="K857" i="1"/>
  <c r="L857" i="1" s="1"/>
  <c r="H859" i="1"/>
  <c r="L859" i="1"/>
  <c r="H860" i="1"/>
  <c r="K860" i="1"/>
  <c r="L860" i="1" s="1"/>
  <c r="H861" i="1"/>
  <c r="K861" i="1"/>
  <c r="L861" i="1" s="1"/>
  <c r="H862" i="1"/>
  <c r="K862" i="1"/>
  <c r="L862" i="1" s="1"/>
  <c r="H863" i="1"/>
  <c r="K863" i="1"/>
  <c r="L863" i="1" s="1"/>
  <c r="AB863" i="1" s="1"/>
  <c r="H864" i="1"/>
  <c r="K864" i="1"/>
  <c r="L864" i="1" s="1"/>
  <c r="H865" i="1"/>
  <c r="K865" i="1"/>
  <c r="L865" i="1" s="1"/>
  <c r="AB865" i="1" s="1"/>
  <c r="H866" i="1"/>
  <c r="K866" i="1"/>
  <c r="L866" i="1" s="1"/>
  <c r="AB866" i="1" s="1"/>
  <c r="H867" i="1"/>
  <c r="K867" i="1"/>
  <c r="L867" i="1" s="1"/>
  <c r="H868" i="1"/>
  <c r="K868" i="1"/>
  <c r="L868" i="1" s="1"/>
  <c r="H869" i="1"/>
  <c r="K869" i="1"/>
  <c r="L869" i="1" s="1"/>
  <c r="H870" i="1"/>
  <c r="K870" i="1"/>
  <c r="L870" i="1" s="1"/>
  <c r="H871" i="1"/>
  <c r="K871" i="1"/>
  <c r="L871" i="1" s="1"/>
  <c r="H872" i="1"/>
  <c r="K872" i="1"/>
  <c r="L872" i="1" s="1"/>
  <c r="H873" i="1"/>
  <c r="K873" i="1"/>
  <c r="L873" i="1" s="1"/>
  <c r="H874" i="1"/>
  <c r="K874" i="1"/>
  <c r="L874" i="1" s="1"/>
  <c r="H875" i="1"/>
  <c r="K875" i="1"/>
  <c r="L875" i="1" s="1"/>
  <c r="AB875" i="1" s="1"/>
  <c r="H876" i="1"/>
  <c r="K876" i="1"/>
  <c r="L876" i="1" s="1"/>
  <c r="H877" i="1"/>
  <c r="K877" i="1"/>
  <c r="L877" i="1" s="1"/>
  <c r="H878" i="1"/>
  <c r="K878" i="1"/>
  <c r="L878" i="1" s="1"/>
  <c r="K879" i="1"/>
  <c r="L879" i="1" s="1"/>
  <c r="K880" i="1"/>
  <c r="L880" i="1" s="1"/>
  <c r="AB692" i="1" l="1"/>
  <c r="AB680" i="1"/>
  <c r="AB668" i="1"/>
  <c r="AB869" i="1"/>
  <c r="AB872" i="1"/>
  <c r="AB559" i="1"/>
  <c r="AB535" i="1"/>
  <c r="AB543" i="1"/>
  <c r="AB716" i="1"/>
  <c r="AB691" i="1"/>
  <c r="AB667" i="1"/>
  <c r="AB555" i="1"/>
  <c r="AB531" i="1"/>
  <c r="AB679" i="1"/>
  <c r="AB654" i="1"/>
  <c r="AB567" i="1"/>
  <c r="AB547" i="1"/>
  <c r="AB523" i="1"/>
  <c r="AB715" i="1"/>
  <c r="AB703" i="1"/>
  <c r="AB563" i="1"/>
  <c r="AB539" i="1"/>
  <c r="AB342" i="1"/>
  <c r="AB338" i="1"/>
  <c r="AB334" i="1"/>
  <c r="AB330" i="1"/>
  <c r="AB326" i="1"/>
  <c r="AB322" i="1"/>
  <c r="AB318" i="1"/>
  <c r="AB314" i="1"/>
  <c r="AB310" i="1"/>
  <c r="AB306" i="1"/>
  <c r="AB302" i="1"/>
  <c r="AB298" i="1"/>
  <c r="AB294" i="1"/>
  <c r="AB290" i="1"/>
  <c r="AB286" i="1"/>
  <c r="AB282" i="1"/>
  <c r="AB278" i="1"/>
  <c r="AB274" i="1"/>
  <c r="AB270" i="1"/>
  <c r="AB266" i="1"/>
  <c r="AB262" i="1"/>
  <c r="AB258" i="1"/>
  <c r="AB254" i="1"/>
  <c r="AB250" i="1"/>
  <c r="AB246" i="1"/>
  <c r="AB242" i="1"/>
  <c r="AB238" i="1"/>
  <c r="AB234" i="1"/>
  <c r="AB230" i="1"/>
  <c r="AB226" i="1"/>
  <c r="AB222" i="1"/>
  <c r="AB218" i="1"/>
  <c r="AB214" i="1"/>
  <c r="AB210" i="1"/>
  <c r="AB206" i="1"/>
  <c r="AB202" i="1"/>
  <c r="AB198" i="1"/>
  <c r="AB194" i="1"/>
  <c r="AB190" i="1"/>
  <c r="AB186" i="1"/>
  <c r="AB182" i="1"/>
  <c r="AB178" i="1"/>
  <c r="AB174" i="1"/>
  <c r="AB170" i="1"/>
  <c r="AB166" i="1"/>
  <c r="AB162" i="1"/>
  <c r="AB158" i="1"/>
  <c r="AB154" i="1"/>
  <c r="AB150" i="1"/>
  <c r="AB146" i="1"/>
  <c r="AB142" i="1"/>
  <c r="AB138" i="1"/>
  <c r="AB134" i="1"/>
  <c r="AB130" i="1"/>
  <c r="AB126" i="1"/>
  <c r="AB118" i="1"/>
  <c r="AB114" i="1"/>
  <c r="AB110" i="1"/>
  <c r="AB106" i="1"/>
  <c r="AB102" i="1"/>
  <c r="AB98" i="1"/>
  <c r="AB94" i="1"/>
  <c r="AB90" i="1"/>
  <c r="AB86" i="1"/>
  <c r="AB82" i="1"/>
  <c r="AB78" i="1"/>
  <c r="AB74" i="1"/>
  <c r="AB70" i="1"/>
  <c r="AB66" i="1"/>
  <c r="AB62" i="1"/>
  <c r="AB58" i="1"/>
  <c r="AB54" i="1"/>
  <c r="AB50" i="1"/>
  <c r="AB46" i="1"/>
  <c r="AB42" i="1"/>
  <c r="AB38" i="1"/>
  <c r="AB34" i="1"/>
  <c r="AB551" i="1"/>
  <c r="AB527" i="1"/>
  <c r="K779" i="3"/>
  <c r="K778" i="3"/>
  <c r="K777" i="3"/>
  <c r="AB871" i="1"/>
  <c r="AB699" i="1"/>
  <c r="AB885" i="1"/>
  <c r="U921" i="1"/>
  <c r="U920" i="1"/>
  <c r="U919" i="1"/>
  <c r="AB868" i="1"/>
  <c r="AB862" i="1"/>
  <c r="AB646" i="1"/>
  <c r="AB634" i="1"/>
  <c r="AB622" i="1"/>
  <c r="AB610" i="1"/>
  <c r="AB598" i="1"/>
  <c r="AB586" i="1"/>
  <c r="AB574" i="1"/>
  <c r="AB730" i="1"/>
  <c r="AB851" i="1"/>
  <c r="AB839" i="1"/>
  <c r="AB827" i="1"/>
  <c r="AB815" i="1"/>
  <c r="AB803" i="1"/>
  <c r="AB779" i="1"/>
  <c r="AB743" i="1"/>
  <c r="K775" i="3"/>
  <c r="AB635" i="1"/>
  <c r="AB623" i="1"/>
  <c r="AB611" i="1"/>
  <c r="AB575" i="1"/>
  <c r="AB647" i="1"/>
  <c r="AB599" i="1"/>
  <c r="AB587" i="1"/>
  <c r="AB870" i="1"/>
  <c r="AB864" i="1"/>
  <c r="AB600" i="1"/>
  <c r="AB576" i="1"/>
  <c r="AB648" i="1"/>
  <c r="AB636" i="1"/>
  <c r="AB624" i="1"/>
  <c r="AB612" i="1"/>
  <c r="AB588" i="1"/>
  <c r="AB684" i="1"/>
  <c r="AB672" i="1"/>
  <c r="AB660" i="1"/>
  <c r="K776" i="3"/>
  <c r="L737" i="3"/>
  <c r="AB538" i="1"/>
  <c r="AB526" i="1"/>
  <c r="AB845" i="1"/>
  <c r="AB833" i="1"/>
  <c r="AB821" i="1"/>
  <c r="AB797" i="1"/>
  <c r="AB785" i="1"/>
  <c r="AB749" i="1"/>
  <c r="AB550" i="1"/>
  <c r="AB534" i="1"/>
  <c r="AB857" i="1"/>
  <c r="AB809" i="1"/>
  <c r="AB773" i="1"/>
  <c r="AB653" i="1"/>
  <c r="AB689" i="1"/>
  <c r="AB665" i="1"/>
  <c r="AB677" i="1"/>
  <c r="AB546" i="1"/>
  <c r="AB542" i="1"/>
  <c r="AB530" i="1"/>
  <c r="AB522" i="1"/>
  <c r="AB125" i="1"/>
  <c r="AB121" i="1"/>
  <c r="AB117" i="1"/>
  <c r="AB113" i="1"/>
  <c r="AB109" i="1"/>
  <c r="AB105" i="1"/>
  <c r="AB101" i="1"/>
  <c r="AB97" i="1"/>
  <c r="AB93" i="1"/>
  <c r="AB89" i="1"/>
  <c r="AB85" i="1"/>
  <c r="AB81" i="1"/>
  <c r="AB77" i="1"/>
  <c r="AB73" i="1"/>
  <c r="AB69" i="1"/>
  <c r="AB65" i="1"/>
  <c r="AB61" i="1"/>
  <c r="AB57" i="1"/>
  <c r="AB53" i="1"/>
  <c r="AB49" i="1"/>
  <c r="AB45" i="1"/>
  <c r="AB41" i="1"/>
  <c r="AB897" i="1"/>
  <c r="AB705" i="1"/>
  <c r="AB717" i="1"/>
  <c r="AB37" i="1"/>
  <c r="AB33" i="1"/>
  <c r="AB29" i="1"/>
  <c r="AB903" i="1"/>
  <c r="AB909" i="1"/>
  <c r="AB858" i="1"/>
  <c r="AB876" i="1"/>
  <c r="AB642" i="1"/>
  <c r="AB630" i="1"/>
  <c r="AB618" i="1"/>
  <c r="AB606" i="1"/>
  <c r="AB594" i="1"/>
  <c r="AB582" i="1"/>
  <c r="AB570" i="1"/>
  <c r="AB874" i="1"/>
  <c r="AB849" i="1"/>
  <c r="AB740" i="1"/>
  <c r="AB837" i="1"/>
  <c r="AB813" i="1"/>
  <c r="AB801" i="1"/>
  <c r="AB789" i="1"/>
  <c r="AB753" i="1"/>
  <c r="AB640" i="1"/>
  <c r="AB628" i="1"/>
  <c r="AB616" i="1"/>
  <c r="AB604" i="1"/>
  <c r="AB63" i="1"/>
  <c r="AB51" i="1"/>
  <c r="AB39" i="1"/>
  <c r="AB800" i="1"/>
  <c r="AB739" i="1"/>
  <c r="AB727" i="1"/>
  <c r="AB714" i="1"/>
  <c r="AB702" i="1"/>
  <c r="AB652" i="1"/>
  <c r="AB639" i="1"/>
  <c r="AB633" i="1"/>
  <c r="AB621" i="1"/>
  <c r="AB609" i="1"/>
  <c r="AB585" i="1"/>
  <c r="AB573" i="1"/>
  <c r="AB884" i="1"/>
  <c r="AB896" i="1"/>
  <c r="AB902" i="1"/>
  <c r="AB908" i="1"/>
  <c r="AB914" i="1"/>
  <c r="AB921" i="1"/>
  <c r="AB880" i="1"/>
  <c r="AB861" i="1"/>
  <c r="AB848" i="1"/>
  <c r="AB836" i="1"/>
  <c r="AB824" i="1"/>
  <c r="AB812" i="1"/>
  <c r="AB708" i="1"/>
  <c r="AB696" i="1"/>
  <c r="AB683" i="1"/>
  <c r="AB671" i="1"/>
  <c r="AB658" i="1"/>
  <c r="AB645" i="1"/>
  <c r="AB627" i="1"/>
  <c r="AB597" i="1"/>
  <c r="AB728" i="1"/>
  <c r="AB690" i="1"/>
  <c r="AB678" i="1"/>
  <c r="AB666" i="1"/>
  <c r="AB592" i="1"/>
  <c r="AB59" i="1"/>
  <c r="AB55" i="1"/>
  <c r="AB47" i="1"/>
  <c r="AB43" i="1"/>
  <c r="AB35" i="1"/>
  <c r="AB878" i="1"/>
  <c r="AB860" i="1"/>
  <c r="AB738" i="1"/>
  <c r="AB732" i="1"/>
  <c r="AB726" i="1"/>
  <c r="AB719" i="1"/>
  <c r="AB707" i="1"/>
  <c r="AB695" i="1"/>
  <c r="AB688" i="1"/>
  <c r="AB682" i="1"/>
  <c r="AB676" i="1"/>
  <c r="AB670" i="1"/>
  <c r="AB664" i="1"/>
  <c r="AB657" i="1"/>
  <c r="AB644" i="1"/>
  <c r="AB632" i="1"/>
  <c r="AB620" i="1"/>
  <c r="AB608" i="1"/>
  <c r="AB596" i="1"/>
  <c r="AB584" i="1"/>
  <c r="AB572" i="1"/>
  <c r="AB859" i="1"/>
  <c r="AB852" i="1"/>
  <c r="AB846" i="1"/>
  <c r="AB840" i="1"/>
  <c r="AB834" i="1"/>
  <c r="AB822" i="1"/>
  <c r="AB816" i="1"/>
  <c r="AB810" i="1"/>
  <c r="AB804" i="1"/>
  <c r="AB798" i="1"/>
  <c r="AB786" i="1"/>
  <c r="AB780" i="1"/>
  <c r="AB774" i="1"/>
  <c r="AB750" i="1"/>
  <c r="AB744" i="1"/>
  <c r="AB731" i="1"/>
  <c r="AB718" i="1"/>
  <c r="AB712" i="1"/>
  <c r="AB706" i="1"/>
  <c r="AB700" i="1"/>
  <c r="AB694" i="1"/>
  <c r="AB687" i="1"/>
  <c r="AB681" i="1"/>
  <c r="AB675" i="1"/>
  <c r="AB669" i="1"/>
  <c r="AB663" i="1"/>
  <c r="AB656" i="1"/>
  <c r="AB553" i="1"/>
  <c r="AB529" i="1"/>
  <c r="AB344" i="1"/>
  <c r="AB320" i="1"/>
  <c r="AB304" i="1"/>
  <c r="AB300" i="1"/>
  <c r="AB296" i="1"/>
  <c r="AB292" i="1"/>
  <c r="AB288" i="1"/>
  <c r="AB276" i="1"/>
  <c r="AB272" i="1"/>
  <c r="AB260" i="1"/>
  <c r="AB256" i="1"/>
  <c r="AB252" i="1"/>
  <c r="AB248" i="1"/>
  <c r="AB244" i="1"/>
  <c r="AB240" i="1"/>
  <c r="AB236" i="1"/>
  <c r="AB232" i="1"/>
  <c r="AB228" i="1"/>
  <c r="AB224" i="1"/>
  <c r="AB220" i="1"/>
  <c r="AB216" i="1"/>
  <c r="AB212" i="1"/>
  <c r="AB208" i="1"/>
  <c r="AB204" i="1"/>
  <c r="AB557" i="1"/>
  <c r="AB521" i="1"/>
  <c r="AB332" i="1"/>
  <c r="AB316" i="1"/>
  <c r="AB264" i="1"/>
  <c r="AB545" i="1"/>
  <c r="AB336" i="1"/>
  <c r="AB308" i="1"/>
  <c r="AB268" i="1"/>
  <c r="AB549" i="1"/>
  <c r="AB525" i="1"/>
  <c r="AB324" i="1"/>
  <c r="AB280" i="1"/>
  <c r="AB565" i="1"/>
  <c r="AB537" i="1"/>
  <c r="AB328" i="1"/>
  <c r="AB312" i="1"/>
  <c r="AB284" i="1"/>
  <c r="AB561" i="1"/>
  <c r="AB541" i="1"/>
  <c r="AB533" i="1"/>
  <c r="AB340" i="1"/>
  <c r="AB643" i="1"/>
  <c r="AB631" i="1"/>
  <c r="AB619" i="1"/>
  <c r="AB607" i="1"/>
  <c r="AB595" i="1"/>
  <c r="AB583" i="1"/>
  <c r="AB877" i="1"/>
  <c r="AB566" i="1"/>
  <c r="AB562" i="1"/>
  <c r="AB558" i="1"/>
  <c r="AB554" i="1"/>
  <c r="AB345" i="1"/>
  <c r="AB341" i="1"/>
  <c r="AB337" i="1"/>
  <c r="AB333" i="1"/>
  <c r="AB329" i="1"/>
  <c r="AB325" i="1"/>
  <c r="AB321" i="1"/>
  <c r="AB317" i="1"/>
  <c r="AB313" i="1"/>
  <c r="AB309" i="1"/>
  <c r="AB305" i="1"/>
  <c r="AB301" i="1"/>
  <c r="AB297" i="1"/>
  <c r="AB293" i="1"/>
  <c r="AB289" i="1"/>
  <c r="AB285" i="1"/>
  <c r="AB281" i="1"/>
  <c r="AB277" i="1"/>
  <c r="AB273" i="1"/>
  <c r="AB269" i="1"/>
  <c r="AB265" i="1"/>
  <c r="AB261" i="1"/>
  <c r="AB257" i="1"/>
  <c r="AB253" i="1"/>
  <c r="AB249" i="1"/>
  <c r="AB245" i="1"/>
  <c r="AB241" i="1"/>
  <c r="AB237" i="1"/>
  <c r="AB233" i="1"/>
  <c r="AB229" i="1"/>
  <c r="AB225" i="1"/>
  <c r="AB221" i="1"/>
  <c r="AB217" i="1"/>
  <c r="AB213" i="1"/>
  <c r="AB209" i="1"/>
  <c r="AB205" i="1"/>
  <c r="AB201" i="1"/>
  <c r="AB197" i="1"/>
  <c r="AB193" i="1"/>
  <c r="AB189" i="1"/>
  <c r="AB185" i="1"/>
  <c r="AB181" i="1"/>
  <c r="AB177" i="1"/>
  <c r="AB173" i="1"/>
  <c r="AB169" i="1"/>
  <c r="AB165" i="1"/>
  <c r="AB161" i="1"/>
  <c r="AB157" i="1"/>
  <c r="AB153" i="1"/>
  <c r="AB149" i="1"/>
  <c r="AB145" i="1"/>
  <c r="AB141" i="1"/>
  <c r="AB137" i="1"/>
  <c r="AB133" i="1"/>
  <c r="AB129" i="1"/>
  <c r="AB200" i="1"/>
  <c r="AB180" i="1"/>
  <c r="AB156" i="1"/>
  <c r="AB132" i="1"/>
  <c r="AB116" i="1"/>
  <c r="AB100" i="1"/>
  <c r="AB92" i="1"/>
  <c r="AB84" i="1"/>
  <c r="AB60" i="1"/>
  <c r="AB56" i="1"/>
  <c r="AB48" i="1"/>
  <c r="AB40" i="1"/>
  <c r="AB32" i="1"/>
  <c r="AB24" i="1"/>
  <c r="AB16" i="1"/>
  <c r="AB882" i="1"/>
  <c r="AB888" i="1"/>
  <c r="AB893" i="1"/>
  <c r="AB900" i="1"/>
  <c r="AB176" i="1"/>
  <c r="AB152" i="1"/>
  <c r="AB128" i="1"/>
  <c r="AB104" i="1"/>
  <c r="AB96" i="1"/>
  <c r="AB88" i="1"/>
  <c r="AB64" i="1"/>
  <c r="AB52" i="1"/>
  <c r="AB44" i="1"/>
  <c r="AB36" i="1"/>
  <c r="AB28" i="1"/>
  <c r="AB20" i="1"/>
  <c r="AB196" i="1"/>
  <c r="AB172" i="1"/>
  <c r="AB144" i="1"/>
  <c r="AB120" i="1"/>
  <c r="AB80" i="1"/>
  <c r="AB883" i="1"/>
  <c r="AB889" i="1"/>
  <c r="AB895" i="1"/>
  <c r="AB901" i="1"/>
  <c r="AB184" i="1"/>
  <c r="AB160" i="1"/>
  <c r="AB136" i="1"/>
  <c r="AB108" i="1"/>
  <c r="AB72" i="1"/>
  <c r="AB568" i="1"/>
  <c r="AB560" i="1"/>
  <c r="AB552" i="1"/>
  <c r="AB544" i="1"/>
  <c r="AB536" i="1"/>
  <c r="AB528" i="1"/>
  <c r="AB520" i="1"/>
  <c r="AB343" i="1"/>
  <c r="AB339" i="1"/>
  <c r="AB335" i="1"/>
  <c r="AB331" i="1"/>
  <c r="AB327" i="1"/>
  <c r="AB319" i="1"/>
  <c r="AB315" i="1"/>
  <c r="AB311" i="1"/>
  <c r="AB307" i="1"/>
  <c r="AB303" i="1"/>
  <c r="AB299" i="1"/>
  <c r="AB295" i="1"/>
  <c r="AB291" i="1"/>
  <c r="AB287" i="1"/>
  <c r="AB283" i="1"/>
  <c r="AB279" i="1"/>
  <c r="AB275" i="1"/>
  <c r="AB271" i="1"/>
  <c r="AB267" i="1"/>
  <c r="AB263" i="1"/>
  <c r="AB259" i="1"/>
  <c r="AB255" i="1"/>
  <c r="AB251" i="1"/>
  <c r="AB247" i="1"/>
  <c r="AB243" i="1"/>
  <c r="AB239" i="1"/>
  <c r="AB235" i="1"/>
  <c r="AB231" i="1"/>
  <c r="AB227" i="1"/>
  <c r="AB223" i="1"/>
  <c r="AB219" i="1"/>
  <c r="AB215" i="1"/>
  <c r="AB211" i="1"/>
  <c r="AB207" i="1"/>
  <c r="AB203" i="1"/>
  <c r="AB199" i="1"/>
  <c r="AB195" i="1"/>
  <c r="AB191" i="1"/>
  <c r="AB187" i="1"/>
  <c r="AB183" i="1"/>
  <c r="AB179" i="1"/>
  <c r="AB175" i="1"/>
  <c r="AB171" i="1"/>
  <c r="AB167" i="1"/>
  <c r="AB163" i="1"/>
  <c r="AB159" i="1"/>
  <c r="AB155" i="1"/>
  <c r="AB151" i="1"/>
  <c r="AB147" i="1"/>
  <c r="AB143" i="1"/>
  <c r="AB139" i="1"/>
  <c r="AB135" i="1"/>
  <c r="AB131" i="1"/>
  <c r="AB127" i="1"/>
  <c r="AB123" i="1"/>
  <c r="AB119" i="1"/>
  <c r="AB115" i="1"/>
  <c r="AB111" i="1"/>
  <c r="AB107" i="1"/>
  <c r="AB103" i="1"/>
  <c r="AB99" i="1"/>
  <c r="AB95" i="1"/>
  <c r="AB91" i="1"/>
  <c r="AB87" i="1"/>
  <c r="AB83" i="1"/>
  <c r="AB79" i="1"/>
  <c r="AB75" i="1"/>
  <c r="AB71" i="1"/>
  <c r="AB67" i="1"/>
  <c r="AB188" i="1"/>
  <c r="AB164" i="1"/>
  <c r="AB140" i="1"/>
  <c r="AB112" i="1"/>
  <c r="AB68" i="1"/>
  <c r="AB564" i="1"/>
  <c r="AB556" i="1"/>
  <c r="AB548" i="1"/>
  <c r="AB540" i="1"/>
  <c r="AB532" i="1"/>
  <c r="AB524" i="1"/>
  <c r="AB873" i="1"/>
  <c r="AB867" i="1"/>
  <c r="AB615" i="1"/>
  <c r="AB603" i="1"/>
  <c r="AB591" i="1"/>
  <c r="AB579" i="1"/>
  <c r="AB192" i="1"/>
  <c r="AB168" i="1"/>
  <c r="AB148" i="1"/>
  <c r="AB124" i="1"/>
  <c r="AB76" i="1"/>
  <c r="AB31" i="1"/>
  <c r="AB27" i="1"/>
  <c r="AB23" i="1"/>
  <c r="AB19" i="1"/>
  <c r="K765" i="3"/>
  <c r="L765" i="3" s="1"/>
  <c r="K771" i="3"/>
  <c r="K772" i="3"/>
  <c r="K774" i="3"/>
  <c r="AB915" i="1"/>
  <c r="AB25" i="1"/>
  <c r="AB21" i="1"/>
  <c r="AB17" i="1"/>
  <c r="AB13" i="1"/>
  <c r="AB887" i="1"/>
  <c r="AB899" i="1"/>
  <c r="AB15" i="1"/>
  <c r="AB11" i="1"/>
  <c r="AB7" i="1"/>
  <c r="AB879" i="1"/>
  <c r="AB905" i="1"/>
  <c r="AB911" i="1"/>
  <c r="AB917" i="1"/>
  <c r="L728" i="3"/>
  <c r="L720" i="3"/>
  <c r="L729" i="3"/>
  <c r="AB589" i="1"/>
  <c r="AB906" i="1"/>
  <c r="AB912" i="1"/>
  <c r="AB918" i="1"/>
  <c r="AB9" i="1"/>
  <c r="AB886" i="1"/>
  <c r="AB571" i="1"/>
  <c r="AB881" i="1"/>
  <c r="AB30" i="1"/>
  <c r="AB26" i="1"/>
  <c r="AB22" i="1"/>
  <c r="AB18" i="1"/>
  <c r="AB907" i="1"/>
  <c r="AB913" i="1"/>
  <c r="AB2" i="1"/>
  <c r="AB898" i="1"/>
  <c r="AB904" i="1"/>
  <c r="AB910" i="1"/>
  <c r="AB916" i="1"/>
  <c r="K763" i="3"/>
  <c r="L763" i="3" s="1"/>
  <c r="K762" i="3"/>
  <c r="L762" i="3" s="1"/>
  <c r="AB580" i="1"/>
  <c r="K764" i="3"/>
  <c r="L764" i="3" s="1"/>
  <c r="L384" i="3"/>
  <c r="L736" i="3"/>
  <c r="L705" i="3"/>
  <c r="L722" i="3"/>
  <c r="L151" i="3"/>
  <c r="L748" i="3"/>
  <c r="L731" i="3"/>
  <c r="L677" i="3"/>
  <c r="L666" i="3"/>
  <c r="L721" i="3"/>
  <c r="L740" i="3"/>
  <c r="L678" i="3"/>
  <c r="L725" i="3"/>
  <c r="L742" i="3"/>
  <c r="L724" i="3"/>
  <c r="L667" i="3"/>
  <c r="L745" i="3"/>
  <c r="L718" i="3"/>
  <c r="L734" i="3"/>
  <c r="L741" i="3"/>
  <c r="AB720" i="1"/>
  <c r="AB890" i="1"/>
  <c r="AB494" i="1"/>
  <c r="AB414" i="1"/>
  <c r="AB891" i="1"/>
  <c r="AB377" i="1"/>
  <c r="AB421" i="1"/>
  <c r="AB389" i="1"/>
  <c r="AB12" i="1"/>
  <c r="AB8" i="1"/>
  <c r="AB3" i="1"/>
  <c r="AB894" i="1"/>
  <c r="AB416" i="1"/>
  <c r="AB368" i="1"/>
  <c r="AB479" i="1"/>
  <c r="AB391" i="1"/>
  <c r="AB387" i="1"/>
  <c r="K761" i="3"/>
  <c r="L761" i="3" s="1"/>
  <c r="AB517" i="1"/>
  <c r="AB513" i="1"/>
  <c r="AB501" i="1"/>
  <c r="AB497" i="1"/>
  <c r="AB489" i="1"/>
  <c r="AB485" i="1"/>
  <c r="AB481" i="1"/>
  <c r="AB477" i="1"/>
  <c r="AB461" i="1"/>
  <c r="AB457" i="1"/>
  <c r="AB453" i="1"/>
  <c r="AB449" i="1"/>
  <c r="AB441" i="1"/>
  <c r="AB437" i="1"/>
  <c r="AB433" i="1"/>
  <c r="AB429" i="1"/>
  <c r="AB425" i="1"/>
  <c r="AB409" i="1"/>
  <c r="AB401" i="1"/>
  <c r="AB393" i="1"/>
  <c r="AB373" i="1"/>
  <c r="AB365" i="1"/>
  <c r="AB357" i="1"/>
  <c r="AB512" i="1"/>
  <c r="AB508" i="1"/>
  <c r="AB500" i="1"/>
  <c r="AB496" i="1"/>
  <c r="AB492" i="1"/>
  <c r="AB484" i="1"/>
  <c r="AB480" i="1"/>
  <c r="AB476" i="1"/>
  <c r="AB468" i="1"/>
  <c r="AB460" i="1"/>
  <c r="AB456" i="1"/>
  <c r="AB452" i="1"/>
  <c r="AB448" i="1"/>
  <c r="AB444" i="1"/>
  <c r="AB440" i="1"/>
  <c r="AB436" i="1"/>
  <c r="AB432" i="1"/>
  <c r="AB428" i="1"/>
  <c r="AB424" i="1"/>
  <c r="AB420" i="1"/>
  <c r="AB412" i="1"/>
  <c r="AB408" i="1"/>
  <c r="AB404" i="1"/>
  <c r="AB400" i="1"/>
  <c r="AB396" i="1"/>
  <c r="AB392" i="1"/>
  <c r="AB388" i="1"/>
  <c r="AB384" i="1"/>
  <c r="AB380" i="1"/>
  <c r="AB376" i="1"/>
  <c r="AB372" i="1"/>
  <c r="AB364" i="1"/>
  <c r="AB360" i="1"/>
  <c r="AB356" i="1"/>
  <c r="AB352" i="1"/>
  <c r="AB348" i="1"/>
  <c r="K757" i="3"/>
  <c r="L757" i="3" s="1"/>
  <c r="AB516" i="1"/>
  <c r="AB504" i="1"/>
  <c r="AB488" i="1"/>
  <c r="AB472" i="1"/>
  <c r="AB464" i="1"/>
  <c r="K756" i="3"/>
  <c r="L756" i="3" s="1"/>
  <c r="K755" i="3"/>
  <c r="L755" i="3" s="1"/>
  <c r="AB511" i="1"/>
  <c r="AB503" i="1"/>
  <c r="AB495" i="1"/>
  <c r="AB475" i="1"/>
  <c r="AB459" i="1"/>
  <c r="AB451" i="1"/>
  <c r="AB439" i="1"/>
  <c r="AB435" i="1"/>
  <c r="AB427" i="1"/>
  <c r="AB423" i="1"/>
  <c r="AB419" i="1"/>
  <c r="AB411" i="1"/>
  <c r="AB407" i="1"/>
  <c r="AB403" i="1"/>
  <c r="AB399" i="1"/>
  <c r="AB383" i="1"/>
  <c r="AB375" i="1"/>
  <c r="AB367" i="1"/>
  <c r="AB359" i="1"/>
  <c r="AB355" i="1"/>
  <c r="AB351" i="1"/>
  <c r="AB347" i="1"/>
  <c r="K754" i="3"/>
  <c r="L754" i="3" s="1"/>
  <c r="AB515" i="1"/>
  <c r="AB507" i="1"/>
  <c r="AB499" i="1"/>
  <c r="AB491" i="1"/>
  <c r="AB487" i="1"/>
  <c r="AB483" i="1"/>
  <c r="AB471" i="1"/>
  <c r="AB467" i="1"/>
  <c r="AB463" i="1"/>
  <c r="AB455" i="1"/>
  <c r="AB447" i="1"/>
  <c r="AB443" i="1"/>
  <c r="AB431" i="1"/>
  <c r="AB415" i="1"/>
  <c r="AB395" i="1"/>
  <c r="AB379" i="1"/>
  <c r="AB371" i="1"/>
  <c r="AB363" i="1"/>
  <c r="AB920" i="1"/>
  <c r="AB659" i="1"/>
  <c r="K753" i="3"/>
  <c r="L753" i="3" s="1"/>
  <c r="AB14" i="1"/>
  <c r="AB10" i="1"/>
  <c r="AB6" i="1"/>
  <c r="AB919" i="1"/>
  <c r="K752" i="3"/>
  <c r="L752" i="3" s="1"/>
  <c r="AB518" i="1"/>
  <c r="AB514" i="1"/>
  <c r="AB510" i="1"/>
  <c r="AB506" i="1"/>
  <c r="AB486" i="1"/>
  <c r="AB470" i="1"/>
  <c r="AB466" i="1"/>
  <c r="AB462" i="1"/>
  <c r="AB458" i="1"/>
  <c r="AB454" i="1"/>
  <c r="AB450" i="1"/>
  <c r="AB446" i="1"/>
  <c r="AB442" i="1"/>
  <c r="AB438" i="1"/>
  <c r="AB434" i="1"/>
  <c r="AB430" i="1"/>
  <c r="AB426" i="1"/>
  <c r="AB422" i="1"/>
  <c r="AB418" i="1"/>
  <c r="AB410" i="1"/>
  <c r="AB406" i="1"/>
  <c r="AB402" i="1"/>
  <c r="AB398" i="1"/>
  <c r="AB394" i="1"/>
  <c r="AB390" i="1"/>
  <c r="AB386" i="1"/>
  <c r="AB382" i="1"/>
  <c r="AB378" i="1"/>
  <c r="AB374" i="1"/>
  <c r="AB370" i="1"/>
  <c r="AB366" i="1"/>
  <c r="AB362" i="1"/>
  <c r="AB358" i="1"/>
  <c r="AB354" i="1"/>
  <c r="AB350" i="1"/>
  <c r="AB650" i="1"/>
  <c r="K751" i="3"/>
  <c r="L751" i="3" s="1"/>
  <c r="AB502" i="1"/>
  <c r="AB498" i="1"/>
  <c r="AB490" i="1"/>
  <c r="AB482" i="1"/>
  <c r="AB478" i="1"/>
  <c r="AB474" i="1"/>
  <c r="AB577" i="1"/>
  <c r="AB5" i="1"/>
  <c r="K750" i="3"/>
  <c r="L750" i="3" s="1"/>
  <c r="K760" i="3"/>
  <c r="L760" i="3" s="1"/>
  <c r="AB693" i="1"/>
  <c r="AB741" i="1"/>
  <c r="AB519" i="1"/>
  <c r="W794" i="1"/>
  <c r="X794" i="1" s="1"/>
  <c r="K759" i="3"/>
  <c r="L759" i="3" s="1"/>
  <c r="AB509" i="1"/>
  <c r="AB505" i="1"/>
  <c r="AB493" i="1"/>
  <c r="AB473" i="1"/>
  <c r="AB469" i="1"/>
  <c r="AB465" i="1"/>
  <c r="AB445" i="1"/>
  <c r="AB417" i="1"/>
  <c r="AB413" i="1"/>
  <c r="AB405" i="1"/>
  <c r="AB397" i="1"/>
  <c r="AB385" i="1"/>
  <c r="AB381" i="1"/>
  <c r="AB369" i="1"/>
  <c r="AB361" i="1"/>
  <c r="AB353" i="1"/>
  <c r="AB349" i="1"/>
  <c r="AB323" i="1"/>
  <c r="K758" i="3"/>
  <c r="L758" i="3" s="1"/>
  <c r="L182" i="3"/>
  <c r="L399" i="3"/>
  <c r="L309" i="3"/>
  <c r="L619" i="3"/>
  <c r="L209" i="3"/>
  <c r="L166" i="3"/>
  <c r="AB825" i="1"/>
  <c r="AB791" i="1"/>
  <c r="AB756" i="1"/>
  <c r="AB761" i="1"/>
  <c r="AB777" i="1"/>
  <c r="AB788" i="1"/>
  <c r="AB768" i="1"/>
  <c r="AB770" i="1"/>
  <c r="AB765" i="1"/>
  <c r="AB764" i="1"/>
  <c r="AB769" i="1"/>
  <c r="AB771" i="1"/>
  <c r="AB776" i="1"/>
  <c r="AB752" i="1"/>
  <c r="AB758" i="1"/>
  <c r="AB757" i="1"/>
  <c r="AB767" i="1"/>
  <c r="AB766" i="1"/>
  <c r="AB763" i="1"/>
  <c r="AB762" i="1"/>
  <c r="AB794" i="1"/>
  <c r="AA877" i="1"/>
  <c r="AA817" i="1"/>
  <c r="AA745" i="1"/>
  <c r="AA721" i="1"/>
  <c r="AA697" i="1"/>
  <c r="AA673" i="1"/>
  <c r="AA661" i="1"/>
  <c r="AA649" i="1"/>
  <c r="AA637" i="1"/>
  <c r="AA625" i="1"/>
  <c r="AA577" i="1"/>
  <c r="AA553" i="1"/>
  <c r="AA541" i="1"/>
  <c r="AA529" i="1"/>
  <c r="AA493" i="1"/>
  <c r="AA469" i="1"/>
  <c r="AA457" i="1"/>
  <c r="AA445" i="1"/>
  <c r="AA433" i="1"/>
  <c r="AA385" i="1"/>
  <c r="AA373" i="1"/>
  <c r="AA349" i="1"/>
  <c r="AA313" i="1"/>
  <c r="AA289" i="1"/>
  <c r="AA265" i="1"/>
  <c r="AA253" i="1"/>
  <c r="AA241" i="1"/>
  <c r="AA205" i="1"/>
  <c r="AA193" i="1"/>
  <c r="AA169" i="1"/>
  <c r="AA145" i="1"/>
  <c r="AA133" i="1"/>
  <c r="AA121" i="1"/>
  <c r="AA109" i="1"/>
  <c r="AA97" i="1"/>
  <c r="AA25" i="1"/>
  <c r="AA13" i="1"/>
  <c r="AA876" i="1"/>
  <c r="AA840" i="1"/>
  <c r="AA828" i="1"/>
  <c r="AA792" i="1"/>
  <c r="AA768" i="1"/>
  <c r="AA732" i="1"/>
  <c r="AA672" i="1"/>
  <c r="AA636" i="1"/>
  <c r="AA624" i="1"/>
  <c r="AA564" i="1"/>
  <c r="AA552" i="1"/>
  <c r="AA528" i="1"/>
  <c r="AA504" i="1"/>
  <c r="AA492" i="1"/>
  <c r="AA480" i="1"/>
  <c r="AA468" i="1"/>
  <c r="AA456" i="1"/>
  <c r="AA432" i="1"/>
  <c r="AA396" i="1"/>
  <c r="AA384" i="1"/>
  <c r="AA360" i="1"/>
  <c r="AA348" i="1"/>
  <c r="AA336" i="1"/>
  <c r="AA312" i="1"/>
  <c r="AA300" i="1"/>
  <c r="AA288" i="1"/>
  <c r="AA276" i="1"/>
  <c r="AA264" i="1"/>
  <c r="AA252" i="1"/>
  <c r="AA240" i="1"/>
  <c r="AA228" i="1"/>
  <c r="AA204" i="1"/>
  <c r="AA192" i="1"/>
  <c r="AA168" i="1"/>
  <c r="AA156" i="1"/>
  <c r="AA132" i="1"/>
  <c r="AA108" i="1"/>
  <c r="AA96" i="1"/>
  <c r="AA72" i="1"/>
  <c r="AA60" i="1"/>
  <c r="AA48" i="1"/>
  <c r="AA36" i="1"/>
  <c r="AA24" i="1"/>
  <c r="AA12" i="1"/>
  <c r="AA863" i="1"/>
  <c r="AA815" i="1"/>
  <c r="AA731" i="1"/>
  <c r="AA719" i="1"/>
  <c r="AA671" i="1"/>
  <c r="AA635" i="1"/>
  <c r="AA587" i="1"/>
  <c r="AA539" i="1"/>
  <c r="AA527" i="1"/>
  <c r="AA503" i="1"/>
  <c r="AA491" i="1"/>
  <c r="AA479" i="1"/>
  <c r="AA443" i="1"/>
  <c r="AA431" i="1"/>
  <c r="AA419" i="1"/>
  <c r="AA407" i="1"/>
  <c r="AA395" i="1"/>
  <c r="AA359" i="1"/>
  <c r="AA323" i="1"/>
  <c r="AA311" i="1"/>
  <c r="AA299" i="1"/>
  <c r="AA287" i="1"/>
  <c r="AA263" i="1"/>
  <c r="AA251" i="1"/>
  <c r="AA227" i="1"/>
  <c r="AA215" i="1"/>
  <c r="AA203" i="1"/>
  <c r="AA191" i="1"/>
  <c r="AA179" i="1"/>
  <c r="AA167" i="1"/>
  <c r="AA155" i="1"/>
  <c r="AA143" i="1"/>
  <c r="AA131" i="1"/>
  <c r="AA119" i="1"/>
  <c r="AA95" i="1"/>
  <c r="AA71" i="1"/>
  <c r="AA59" i="1"/>
  <c r="AA47" i="1"/>
  <c r="AA35" i="1"/>
  <c r="AA23" i="1"/>
  <c r="AA11" i="1"/>
  <c r="AA874" i="1"/>
  <c r="AA850" i="1"/>
  <c r="AA826" i="1"/>
  <c r="AA814" i="1"/>
  <c r="AA790" i="1"/>
  <c r="AA778" i="1"/>
  <c r="AA730" i="1"/>
  <c r="AA682" i="1"/>
  <c r="AA658" i="1"/>
  <c r="AA646" i="1"/>
  <c r="AA634" i="1"/>
  <c r="AA562" i="1"/>
  <c r="AA538" i="1"/>
  <c r="AA526" i="1"/>
  <c r="AA502" i="1"/>
  <c r="AA490" i="1"/>
  <c r="AA478" i="1"/>
  <c r="AA466" i="1"/>
  <c r="AA454" i="1"/>
  <c r="AA442" i="1"/>
  <c r="AA430" i="1"/>
  <c r="AA418" i="1"/>
  <c r="AA382" i="1"/>
  <c r="AA358" i="1"/>
  <c r="AA334" i="1"/>
  <c r="AA322" i="1"/>
  <c r="AA310" i="1"/>
  <c r="AA298" i="1"/>
  <c r="AA286" i="1"/>
  <c r="AA274" i="1"/>
  <c r="AA262" i="1"/>
  <c r="AA250" i="1"/>
  <c r="AA238" i="1"/>
  <c r="AA226" i="1"/>
  <c r="AA214" i="1"/>
  <c r="AA190" i="1"/>
  <c r="AA178" i="1"/>
  <c r="AA166" i="1"/>
  <c r="AA130" i="1"/>
  <c r="AA106" i="1"/>
  <c r="AA94" i="1"/>
  <c r="AA82" i="1"/>
  <c r="AA70" i="1"/>
  <c r="AA46" i="1"/>
  <c r="AA34" i="1"/>
  <c r="AA22" i="1"/>
  <c r="AA10" i="1"/>
  <c r="AA897" i="1"/>
  <c r="AA885" i="1"/>
  <c r="AA873" i="1"/>
  <c r="AA849" i="1"/>
  <c r="AA789" i="1"/>
  <c r="AA765" i="1"/>
  <c r="AA753" i="1"/>
  <c r="AA729" i="1"/>
  <c r="AA705" i="1"/>
  <c r="AA669" i="1"/>
  <c r="AA657" i="1"/>
  <c r="AA633" i="1"/>
  <c r="AA597" i="1"/>
  <c r="AA585" i="1"/>
  <c r="AA573" i="1"/>
  <c r="AA561" i="1"/>
  <c r="AA537" i="1"/>
  <c r="AA525" i="1"/>
  <c r="AA513" i="1"/>
  <c r="AA501" i="1"/>
  <c r="AA489" i="1"/>
  <c r="AA477" i="1"/>
  <c r="AA465" i="1"/>
  <c r="AA453" i="1"/>
  <c r="AA441" i="1"/>
  <c r="AA417" i="1"/>
  <c r="AA369" i="1"/>
  <c r="AA357" i="1"/>
  <c r="AA345" i="1"/>
  <c r="AA333" i="1"/>
  <c r="AA309" i="1"/>
  <c r="AA273" i="1"/>
  <c r="AA261" i="1"/>
  <c r="AA249" i="1"/>
  <c r="AA237" i="1"/>
  <c r="AA213" i="1"/>
  <c r="AA189" i="1"/>
  <c r="AA177" i="1"/>
  <c r="AA165" i="1"/>
  <c r="AA141" i="1"/>
  <c r="AA117" i="1"/>
  <c r="AA93" i="1"/>
  <c r="AA69" i="1"/>
  <c r="AA45" i="1"/>
  <c r="AA33" i="1"/>
  <c r="AA21" i="1"/>
  <c r="AA9" i="1"/>
  <c r="AA920" i="1"/>
  <c r="AA908" i="1"/>
  <c r="AA872" i="1"/>
  <c r="AA860" i="1"/>
  <c r="AA848" i="1"/>
  <c r="AA836" i="1"/>
  <c r="AA824" i="1"/>
  <c r="AA812" i="1"/>
  <c r="AA788" i="1"/>
  <c r="AA764" i="1"/>
  <c r="AA728" i="1"/>
  <c r="AA716" i="1"/>
  <c r="AA668" i="1"/>
  <c r="AA656" i="1"/>
  <c r="AA644" i="1"/>
  <c r="AA632" i="1"/>
  <c r="AA620" i="1"/>
  <c r="AA608" i="1"/>
  <c r="AA596" i="1"/>
  <c r="AA584" i="1"/>
  <c r="AA572" i="1"/>
  <c r="AA560" i="1"/>
  <c r="AA536" i="1"/>
  <c r="AA524" i="1"/>
  <c r="AA512" i="1"/>
  <c r="AA500" i="1"/>
  <c r="AA452" i="1"/>
  <c r="AA440" i="1"/>
  <c r="AA428" i="1"/>
  <c r="AA404" i="1"/>
  <c r="AA344" i="1"/>
  <c r="AA332" i="1"/>
  <c r="AA320" i="1"/>
  <c r="AA308" i="1"/>
  <c r="AA284" i="1"/>
  <c r="AA272" i="1"/>
  <c r="AA260" i="1"/>
  <c r="AA248" i="1"/>
  <c r="AA224" i="1"/>
  <c r="AA200" i="1"/>
  <c r="AA188" i="1"/>
  <c r="AA176" i="1"/>
  <c r="AA164" i="1"/>
  <c r="AA140" i="1"/>
  <c r="AA128" i="1"/>
  <c r="AA104" i="1"/>
  <c r="AA80" i="1"/>
  <c r="AA68" i="1"/>
  <c r="AA56" i="1"/>
  <c r="AA44" i="1"/>
  <c r="AA32" i="1"/>
  <c r="AA20" i="1"/>
  <c r="AA8" i="1"/>
  <c r="AA919" i="1"/>
  <c r="AA871" i="1"/>
  <c r="AA859" i="1"/>
  <c r="AA847" i="1"/>
  <c r="AA835" i="1"/>
  <c r="AA787" i="1"/>
  <c r="AA775" i="1"/>
  <c r="AA763" i="1"/>
  <c r="AA751" i="1"/>
  <c r="AA727" i="1"/>
  <c r="AA679" i="1"/>
  <c r="AA655" i="1"/>
  <c r="AA643" i="1"/>
  <c r="AA631" i="1"/>
  <c r="AA619" i="1"/>
  <c r="AA595" i="1"/>
  <c r="AA571" i="1"/>
  <c r="AA547" i="1"/>
  <c r="AA535" i="1"/>
  <c r="AA523" i="1"/>
  <c r="AA511" i="1"/>
  <c r="AA499" i="1"/>
  <c r="AA475" i="1"/>
  <c r="AA463" i="1"/>
  <c r="AA451" i="1"/>
  <c r="AA439" i="1"/>
  <c r="AA427" i="1"/>
  <c r="AA403" i="1"/>
  <c r="AA379" i="1"/>
  <c r="AA343" i="1"/>
  <c r="AA331" i="1"/>
  <c r="AA319" i="1"/>
  <c r="AA307" i="1"/>
  <c r="AA295" i="1"/>
  <c r="AA283" i="1"/>
  <c r="AA271" i="1"/>
  <c r="AA259" i="1"/>
  <c r="AA235" i="1"/>
  <c r="AA223" i="1"/>
  <c r="AA211" i="1"/>
  <c r="AA187" i="1"/>
  <c r="AA115" i="1"/>
  <c r="AA103" i="1"/>
  <c r="AA91" i="1"/>
  <c r="AA67" i="1"/>
  <c r="AA43" i="1"/>
  <c r="AA31" i="1"/>
  <c r="AA19" i="1"/>
  <c r="AA7" i="1"/>
  <c r="AA870" i="1"/>
  <c r="AA846" i="1"/>
  <c r="AA798" i="1"/>
  <c r="AA786" i="1"/>
  <c r="AA774" i="1"/>
  <c r="AA762" i="1"/>
  <c r="AA726" i="1"/>
  <c r="AA666" i="1"/>
  <c r="AA654" i="1"/>
  <c r="AA642" i="1"/>
  <c r="AA630" i="1"/>
  <c r="AA618" i="1"/>
  <c r="AA594" i="1"/>
  <c r="AA570" i="1"/>
  <c r="AA558" i="1"/>
  <c r="AA546" i="1"/>
  <c r="AA534" i="1"/>
  <c r="AA522" i="1"/>
  <c r="AA510" i="1"/>
  <c r="AA498" i="1"/>
  <c r="AA486" i="1"/>
  <c r="AA474" i="1"/>
  <c r="AA462" i="1"/>
  <c r="AA438" i="1"/>
  <c r="AA426" i="1"/>
  <c r="AA378" i="1"/>
  <c r="AA366" i="1"/>
  <c r="AA318" i="1"/>
  <c r="AA306" i="1"/>
  <c r="AA294" i="1"/>
  <c r="AA270" i="1"/>
  <c r="AA258" i="1"/>
  <c r="AA246" i="1"/>
  <c r="AA234" i="1"/>
  <c r="AA210" i="1"/>
  <c r="AA198" i="1"/>
  <c r="AA186" i="1"/>
  <c r="AA174" i="1"/>
  <c r="AA162" i="1"/>
  <c r="AA114" i="1"/>
  <c r="AA102" i="1"/>
  <c r="AA90" i="1"/>
  <c r="AA66" i="1"/>
  <c r="AA42" i="1"/>
  <c r="AA30" i="1"/>
  <c r="AA18" i="1"/>
  <c r="AA6" i="1"/>
  <c r="AA881" i="1"/>
  <c r="AA869" i="1"/>
  <c r="AA857" i="1"/>
  <c r="AA785" i="1"/>
  <c r="AA773" i="1"/>
  <c r="AA737" i="1"/>
  <c r="AA713" i="1"/>
  <c r="AA677" i="1"/>
  <c r="AA653" i="1"/>
  <c r="AA641" i="1"/>
  <c r="AA617" i="1"/>
  <c r="AA593" i="1"/>
  <c r="AA569" i="1"/>
  <c r="AA557" i="1"/>
  <c r="AA521" i="1"/>
  <c r="AA509" i="1"/>
  <c r="AA497" i="1"/>
  <c r="AA485" i="1"/>
  <c r="AA473" i="1"/>
  <c r="AA449" i="1"/>
  <c r="AA437" i="1"/>
  <c r="AA425" i="1"/>
  <c r="AA353" i="1"/>
  <c r="AA305" i="1"/>
  <c r="AA293" i="1"/>
  <c r="AA281" i="1"/>
  <c r="AA269" i="1"/>
  <c r="AA245" i="1"/>
  <c r="AA221" i="1"/>
  <c r="AA197" i="1"/>
  <c r="AA173" i="1"/>
  <c r="AA149" i="1"/>
  <c r="AA125" i="1"/>
  <c r="AA101" i="1"/>
  <c r="AA89" i="1"/>
  <c r="AA77" i="1"/>
  <c r="AA65" i="1"/>
  <c r="AA41" i="1"/>
  <c r="AA29" i="1"/>
  <c r="AA17" i="1"/>
  <c r="AA5" i="1"/>
  <c r="AA916" i="1"/>
  <c r="AA880" i="1"/>
  <c r="AA868" i="1"/>
  <c r="AA784" i="1"/>
  <c r="AA772" i="1"/>
  <c r="AA760" i="1"/>
  <c r="AA748" i="1"/>
  <c r="AA712" i="1"/>
  <c r="AA676" i="1"/>
  <c r="AA652" i="1"/>
  <c r="AA628" i="1"/>
  <c r="AA616" i="1"/>
  <c r="AA604" i="1"/>
  <c r="AA592" i="1"/>
  <c r="AA568" i="1"/>
  <c r="AA556" i="1"/>
  <c r="AA532" i="1"/>
  <c r="AA520" i="1"/>
  <c r="AA508" i="1"/>
  <c r="AA496" i="1"/>
  <c r="AA484" i="1"/>
  <c r="AA472" i="1"/>
  <c r="AA460" i="1"/>
  <c r="AA448" i="1"/>
  <c r="AA436" i="1"/>
  <c r="AA424" i="1"/>
  <c r="AA412" i="1"/>
  <c r="AA376" i="1"/>
  <c r="AA352" i="1"/>
  <c r="AA328" i="1"/>
  <c r="AA304" i="1"/>
  <c r="AA292" i="1"/>
  <c r="AA268" i="1"/>
  <c r="AA232" i="1"/>
  <c r="AA220" i="1"/>
  <c r="AA208" i="1"/>
  <c r="AA196" i="1"/>
  <c r="AA184" i="1"/>
  <c r="AA172" i="1"/>
  <c r="AA148" i="1"/>
  <c r="AA124" i="1"/>
  <c r="AA112" i="1"/>
  <c r="AA100" i="1"/>
  <c r="AA88" i="1"/>
  <c r="AA76" i="1"/>
  <c r="AA64" i="1"/>
  <c r="AA40" i="1"/>
  <c r="AA28" i="1"/>
  <c r="AA16" i="1"/>
  <c r="AA4" i="1"/>
  <c r="AA915" i="1"/>
  <c r="AA879" i="1"/>
  <c r="AA867" i="1"/>
  <c r="AA843" i="1"/>
  <c r="AA831" i="1"/>
  <c r="AA819" i="1"/>
  <c r="AA771" i="1"/>
  <c r="AA747" i="1"/>
  <c r="AA723" i="1"/>
  <c r="AA711" i="1"/>
  <c r="AA699" i="1"/>
  <c r="AA651" i="1"/>
  <c r="AA639" i="1"/>
  <c r="AA627" i="1"/>
  <c r="AA615" i="1"/>
  <c r="AA603" i="1"/>
  <c r="AA543" i="1"/>
  <c r="AA531" i="1"/>
  <c r="AA507" i="1"/>
  <c r="AA495" i="1"/>
  <c r="AA483" i="1"/>
  <c r="AA471" i="1"/>
  <c r="AA459" i="1"/>
  <c r="AA435" i="1"/>
  <c r="AA423" i="1"/>
  <c r="AA399" i="1"/>
  <c r="AA351" i="1"/>
  <c r="AA327" i="1"/>
  <c r="AA303" i="1"/>
  <c r="AA291" i="1"/>
  <c r="AA279" i="1"/>
  <c r="AA267" i="1"/>
  <c r="AA255" i="1"/>
  <c r="AA243" i="1"/>
  <c r="AA207" i="1"/>
  <c r="AA195" i="1"/>
  <c r="AA183" i="1"/>
  <c r="AA159" i="1"/>
  <c r="AA147" i="1"/>
  <c r="AA135" i="1"/>
  <c r="AA123" i="1"/>
  <c r="AA111" i="1"/>
  <c r="AA99" i="1"/>
  <c r="AA75" i="1"/>
  <c r="AA63" i="1"/>
  <c r="AA51" i="1"/>
  <c r="AA39" i="1"/>
  <c r="AA27" i="1"/>
  <c r="AA15" i="1"/>
  <c r="AA3" i="1"/>
  <c r="AA914" i="1"/>
  <c r="AA878" i="1"/>
  <c r="AA830" i="1"/>
  <c r="AA782" i="1"/>
  <c r="AA674" i="1"/>
  <c r="AA638" i="1"/>
  <c r="AA626" i="1"/>
  <c r="AA602" i="1"/>
  <c r="AA554" i="1"/>
  <c r="AA542" i="1"/>
  <c r="AA530" i="1"/>
  <c r="AA518" i="1"/>
  <c r="AA506" i="1"/>
  <c r="AA494" i="1"/>
  <c r="AA482" i="1"/>
  <c r="AA470" i="1"/>
  <c r="AA446" i="1"/>
  <c r="AA434" i="1"/>
  <c r="AA422" i="1"/>
  <c r="AA410" i="1"/>
  <c r="AA398" i="1"/>
  <c r="AA350" i="1"/>
  <c r="AA338" i="1"/>
  <c r="AA326" i="1"/>
  <c r="AA314" i="1"/>
  <c r="AA302" i="1"/>
  <c r="AA290" i="1"/>
  <c r="AA278" i="1"/>
  <c r="AA266" i="1"/>
  <c r="AA254" i="1"/>
  <c r="AA242" i="1"/>
  <c r="AA230" i="1"/>
  <c r="AA206" i="1"/>
  <c r="AA194" i="1"/>
  <c r="AA182" i="1"/>
  <c r="AA170" i="1"/>
  <c r="AA158" i="1"/>
  <c r="AA110" i="1"/>
  <c r="AA98" i="1"/>
  <c r="AA74" i="1"/>
  <c r="AA62" i="1"/>
  <c r="AA38" i="1"/>
  <c r="AA2" i="1"/>
  <c r="L449" i="3"/>
  <c r="K727" i="3"/>
  <c r="L727" i="3" s="1"/>
  <c r="K726" i="3"/>
  <c r="L726" i="3" s="1"/>
  <c r="K717" i="3"/>
  <c r="L717" i="3" s="1"/>
  <c r="K681" i="3"/>
  <c r="L681" i="3" s="1"/>
  <c r="K704" i="3"/>
  <c r="L704" i="3" s="1"/>
  <c r="K739" i="3"/>
  <c r="K703" i="3"/>
  <c r="L703" i="3" s="1"/>
  <c r="K679" i="3"/>
  <c r="L679" i="3" s="1"/>
  <c r="K702" i="3"/>
  <c r="K690" i="3"/>
  <c r="L690" i="3" s="1"/>
  <c r="K749" i="3"/>
  <c r="L749" i="3" s="1"/>
  <c r="K712" i="3"/>
  <c r="K747" i="3"/>
  <c r="K735" i="3"/>
  <c r="K723" i="3"/>
  <c r="L723" i="3" s="1"/>
  <c r="K746" i="3"/>
  <c r="L746" i="3" s="1"/>
  <c r="K710" i="3"/>
  <c r="K686" i="3"/>
  <c r="L686" i="3" s="1"/>
  <c r="K709" i="3"/>
  <c r="K649" i="3"/>
  <c r="L649" i="3" s="1"/>
  <c r="K744" i="3"/>
  <c r="L744" i="3" s="1"/>
  <c r="K696" i="3"/>
  <c r="L696" i="3" s="1"/>
  <c r="K659" i="3"/>
  <c r="L659" i="3" s="1"/>
  <c r="K682" i="3"/>
  <c r="L682" i="3" s="1"/>
  <c r="L698" i="3"/>
  <c r="L688" i="3"/>
  <c r="L692" i="3"/>
  <c r="T922" i="1"/>
  <c r="T892" i="1"/>
  <c r="AA892" i="1" s="1"/>
  <c r="W867" i="1"/>
  <c r="U867" i="1"/>
  <c r="W869" i="1"/>
  <c r="W868" i="1"/>
  <c r="L176" i="3"/>
  <c r="L314" i="3"/>
  <c r="L569" i="3"/>
  <c r="L90" i="3"/>
  <c r="L296" i="3"/>
  <c r="L689" i="3"/>
  <c r="L697" i="3"/>
  <c r="L691" i="3"/>
  <c r="L695" i="3"/>
  <c r="L206" i="3"/>
  <c r="L694" i="3"/>
  <c r="L82" i="3"/>
  <c r="L633" i="3"/>
  <c r="L444" i="3"/>
  <c r="L533" i="3"/>
  <c r="L584" i="3"/>
  <c r="L359" i="3"/>
  <c r="L27" i="3"/>
  <c r="L390" i="3"/>
  <c r="L216" i="3"/>
  <c r="L693" i="3"/>
  <c r="L264" i="3"/>
  <c r="L95" i="3"/>
  <c r="L330" i="3"/>
  <c r="L211" i="3"/>
  <c r="L360" i="3"/>
  <c r="L22" i="3"/>
  <c r="L169" i="3"/>
  <c r="U881" i="1"/>
  <c r="L9" i="3"/>
  <c r="L37" i="3"/>
  <c r="L196" i="3"/>
  <c r="L96" i="3"/>
  <c r="L190" i="3"/>
  <c r="L572" i="3"/>
  <c r="L56" i="3"/>
  <c r="L136" i="3"/>
  <c r="L548" i="3"/>
  <c r="L185" i="3"/>
  <c r="L11" i="3"/>
  <c r="L423" i="3"/>
  <c r="L333" i="3"/>
  <c r="L221" i="3"/>
  <c r="L81" i="3"/>
  <c r="L251" i="3"/>
  <c r="L393" i="3"/>
  <c r="L130" i="3"/>
  <c r="L109" i="3"/>
  <c r="L35" i="3"/>
  <c r="L26" i="3"/>
  <c r="L145" i="3"/>
  <c r="L291" i="3"/>
  <c r="L116" i="3"/>
  <c r="L87" i="3"/>
  <c r="L41" i="3"/>
  <c r="L32" i="3"/>
  <c r="L699" i="3"/>
  <c r="L114" i="3"/>
  <c r="L129" i="3"/>
  <c r="L36" i="3"/>
  <c r="L30" i="3"/>
  <c r="L91" i="3"/>
  <c r="L135" i="3"/>
  <c r="L85" i="3"/>
  <c r="L101" i="3"/>
  <c r="L6" i="3"/>
  <c r="L141" i="3"/>
  <c r="L146" i="3"/>
  <c r="L201" i="3"/>
  <c r="L558" i="3"/>
  <c r="L51" i="3"/>
  <c r="L46" i="3"/>
  <c r="L343" i="3"/>
  <c r="L187" i="3"/>
  <c r="L80" i="3"/>
  <c r="L434" i="3"/>
  <c r="L583" i="3"/>
  <c r="L547" i="3"/>
  <c r="L19" i="3"/>
  <c r="L458" i="3"/>
  <c r="L559" i="3"/>
  <c r="L126" i="3"/>
  <c r="L86" i="3"/>
  <c r="L519" i="3"/>
  <c r="L286" i="3"/>
  <c r="L632" i="3"/>
  <c r="L335" i="3"/>
  <c r="L448" i="3"/>
  <c r="L76" i="3"/>
  <c r="L45" i="3"/>
  <c r="L174" i="3"/>
  <c r="L317" i="3"/>
  <c r="L21" i="3"/>
  <c r="L395" i="3"/>
  <c r="L522" i="3"/>
  <c r="L494" i="3"/>
  <c r="L159" i="3"/>
  <c r="L328" i="3"/>
  <c r="L281" i="3"/>
  <c r="L171" i="3"/>
  <c r="L272" i="3"/>
  <c r="L322" i="3"/>
  <c r="L222" i="3"/>
  <c r="L177" i="3"/>
  <c r="L654" i="3"/>
  <c r="L156" i="3"/>
  <c r="L246" i="3"/>
  <c r="L214" i="3"/>
  <c r="L338" i="3"/>
  <c r="L544" i="3"/>
  <c r="L483" i="3"/>
  <c r="L289" i="3"/>
  <c r="L164" i="3"/>
  <c r="L562" i="3"/>
  <c r="L266" i="3"/>
  <c r="L302" i="3"/>
  <c r="L437" i="3"/>
  <c r="L247" i="3"/>
  <c r="K504" i="3"/>
  <c r="L504" i="3" s="1"/>
  <c r="L684" i="3"/>
  <c r="K407" i="3"/>
  <c r="L407" i="3" s="1"/>
  <c r="K374" i="3"/>
  <c r="L374" i="3" s="1"/>
  <c r="K372" i="3"/>
  <c r="L372" i="3" s="1"/>
  <c r="K573" i="3"/>
  <c r="L573" i="3" s="1"/>
  <c r="K425" i="3"/>
  <c r="L425" i="3" s="1"/>
  <c r="K511" i="3"/>
  <c r="L511" i="3" s="1"/>
  <c r="K409" i="3"/>
  <c r="L409" i="3" s="1"/>
  <c r="X881" i="1"/>
  <c r="L660" i="3"/>
  <c r="K379" i="3"/>
  <c r="L379" i="3" s="1"/>
  <c r="K497" i="3"/>
  <c r="L497" i="3" s="1"/>
  <c r="K364" i="3"/>
  <c r="L364" i="3" s="1"/>
  <c r="L662" i="3"/>
  <c r="L622" i="3"/>
  <c r="L420" i="3"/>
  <c r="K597" i="3"/>
  <c r="L597" i="3" s="1"/>
  <c r="K488" i="3"/>
  <c r="L488" i="3" s="1"/>
  <c r="K362" i="3"/>
  <c r="L362" i="3" s="1"/>
  <c r="K367" i="3"/>
  <c r="L367" i="3" s="1"/>
  <c r="K424" i="3"/>
  <c r="L424" i="3" s="1"/>
  <c r="K428" i="3"/>
  <c r="L428" i="3" s="1"/>
  <c r="K398" i="3"/>
  <c r="L398" i="3" s="1"/>
  <c r="K401" i="3"/>
  <c r="L401" i="3" s="1"/>
  <c r="K476" i="3"/>
  <c r="L476" i="3" s="1"/>
  <c r="K121" i="3"/>
  <c r="L121" i="3" s="1"/>
  <c r="K160" i="3"/>
  <c r="L160" i="3" s="1"/>
  <c r="K192" i="3"/>
  <c r="L192" i="3" s="1"/>
  <c r="K210" i="3"/>
  <c r="L210" i="3" s="1"/>
  <c r="K274" i="3"/>
  <c r="L274" i="3" s="1"/>
  <c r="K293" i="3"/>
  <c r="L293" i="3" s="1"/>
  <c r="K329" i="3"/>
  <c r="L329" i="3" s="1"/>
  <c r="K391" i="3"/>
  <c r="L391" i="3" s="1"/>
  <c r="K168" i="3"/>
  <c r="L168" i="3" s="1"/>
  <c r="K320" i="3"/>
  <c r="L320" i="3" s="1"/>
  <c r="K467" i="3"/>
  <c r="L467" i="3" s="1"/>
  <c r="K16" i="3"/>
  <c r="L16" i="3" s="1"/>
  <c r="K220" i="3"/>
  <c r="L220" i="3" s="1"/>
  <c r="K256" i="3"/>
  <c r="L256" i="3" s="1"/>
  <c r="K339" i="3"/>
  <c r="L339" i="3" s="1"/>
  <c r="K432" i="3"/>
  <c r="L432" i="3" s="1"/>
  <c r="K4" i="3"/>
  <c r="L4" i="3" s="1"/>
  <c r="K12" i="3"/>
  <c r="L12" i="3" s="1"/>
  <c r="K152" i="3"/>
  <c r="L152" i="3" s="1"/>
  <c r="K252" i="3"/>
  <c r="L252" i="3" s="1"/>
  <c r="K261" i="3"/>
  <c r="L261" i="3" s="1"/>
  <c r="K325" i="3"/>
  <c r="L325" i="3" s="1"/>
  <c r="K354" i="3"/>
  <c r="L354" i="3" s="1"/>
  <c r="K382" i="3"/>
  <c r="L382" i="3" s="1"/>
  <c r="K387" i="3"/>
  <c r="L387" i="3" s="1"/>
  <c r="K453" i="3"/>
  <c r="L453" i="3" s="1"/>
  <c r="K479" i="3"/>
  <c r="L479" i="3" s="1"/>
  <c r="K469" i="3"/>
  <c r="L469" i="3" s="1"/>
  <c r="K349" i="3"/>
  <c r="L349" i="3" s="1"/>
  <c r="K445" i="3"/>
  <c r="L445" i="3" s="1"/>
  <c r="K606" i="3"/>
  <c r="L606" i="3" s="1"/>
  <c r="K239" i="3"/>
  <c r="L239" i="3" s="1"/>
  <c r="K610" i="3"/>
  <c r="L610" i="3" s="1"/>
  <c r="K229" i="3"/>
  <c r="L229" i="3" s="1"/>
  <c r="K587" i="3"/>
  <c r="L587" i="3" s="1"/>
  <c r="K568" i="3"/>
  <c r="L568" i="3" s="1"/>
  <c r="K148" i="3"/>
  <c r="L148" i="3" s="1"/>
  <c r="K230" i="3"/>
  <c r="L230" i="3" s="1"/>
  <c r="K316" i="3"/>
  <c r="L316" i="3" s="1"/>
  <c r="K429" i="3"/>
  <c r="L429" i="3" s="1"/>
  <c r="K233" i="3"/>
  <c r="L233" i="3" s="1"/>
  <c r="K172" i="3"/>
  <c r="L172" i="3" s="1"/>
  <c r="K452" i="3"/>
  <c r="L452" i="3" s="1"/>
  <c r="K466" i="3"/>
  <c r="L466" i="3" s="1"/>
  <c r="K294" i="3"/>
  <c r="L294" i="3" s="1"/>
  <c r="K24" i="3"/>
  <c r="L24" i="3" s="1"/>
  <c r="K179" i="3"/>
  <c r="L179" i="3" s="1"/>
  <c r="K226" i="3"/>
  <c r="L226" i="3" s="1"/>
  <c r="K244" i="3"/>
  <c r="L244" i="3" s="1"/>
  <c r="K299" i="3"/>
  <c r="L299" i="3" s="1"/>
  <c r="K312" i="3"/>
  <c r="L312" i="3" s="1"/>
  <c r="K321" i="3"/>
  <c r="L321" i="3" s="1"/>
  <c r="K378" i="3"/>
  <c r="L378" i="3" s="1"/>
  <c r="K471" i="3"/>
  <c r="L471" i="3" s="1"/>
  <c r="K5" i="3"/>
  <c r="L5" i="3" s="1"/>
  <c r="K106" i="3"/>
  <c r="L106" i="3" s="1"/>
  <c r="K162" i="3"/>
  <c r="L162" i="3" s="1"/>
  <c r="K331" i="3"/>
  <c r="L331" i="3" s="1"/>
  <c r="K383" i="3"/>
  <c r="L383" i="3" s="1"/>
  <c r="K31" i="3"/>
  <c r="L31" i="3" s="1"/>
  <c r="K44" i="3"/>
  <c r="L44" i="3" s="1"/>
  <c r="K123" i="3"/>
  <c r="L123" i="3" s="1"/>
  <c r="K127" i="3"/>
  <c r="L127" i="3" s="1"/>
  <c r="K231" i="3"/>
  <c r="L231" i="3" s="1"/>
  <c r="K249" i="3"/>
  <c r="L249" i="3" s="1"/>
  <c r="K304" i="3"/>
  <c r="L304" i="3" s="1"/>
  <c r="K336" i="3"/>
  <c r="L336" i="3" s="1"/>
  <c r="K255" i="3"/>
  <c r="L255" i="3" s="1"/>
  <c r="K446" i="3"/>
  <c r="L446" i="3" s="1"/>
  <c r="K552" i="3"/>
  <c r="L552" i="3" s="1"/>
  <c r="K443" i="3"/>
  <c r="L443" i="3" s="1"/>
  <c r="K553" i="3"/>
  <c r="L553" i="3" s="1"/>
  <c r="K441" i="3"/>
  <c r="L441" i="3" s="1"/>
  <c r="K355" i="3"/>
  <c r="L355" i="3" s="1"/>
  <c r="K88" i="3"/>
  <c r="L88" i="3" s="1"/>
  <c r="K580" i="3"/>
  <c r="L580" i="3" s="1"/>
  <c r="K613" i="3"/>
  <c r="L613" i="3" s="1"/>
  <c r="K612" i="3"/>
  <c r="L612" i="3" s="1"/>
  <c r="K14" i="3"/>
  <c r="L14" i="3" s="1"/>
  <c r="K18" i="3"/>
  <c r="L18" i="3" s="1"/>
  <c r="K40" i="3"/>
  <c r="L40" i="3" s="1"/>
  <c r="K180" i="3"/>
  <c r="L180" i="3" s="1"/>
  <c r="K227" i="3"/>
  <c r="L227" i="3" s="1"/>
  <c r="K236" i="3"/>
  <c r="L236" i="3" s="1"/>
  <c r="K277" i="3"/>
  <c r="L277" i="3" s="1"/>
  <c r="K300" i="3"/>
  <c r="L300" i="3" s="1"/>
  <c r="K313" i="3"/>
  <c r="L313" i="3" s="1"/>
  <c r="K23" i="3"/>
  <c r="L23" i="3" s="1"/>
  <c r="K71" i="3"/>
  <c r="L71" i="3" s="1"/>
  <c r="K195" i="3"/>
  <c r="L195" i="3" s="1"/>
  <c r="K241" i="3"/>
  <c r="L241" i="3" s="1"/>
  <c r="K263" i="3"/>
  <c r="L263" i="3" s="1"/>
  <c r="K332" i="3"/>
  <c r="L332" i="3" s="1"/>
  <c r="K371" i="3"/>
  <c r="L371" i="3" s="1"/>
  <c r="K133" i="3"/>
  <c r="L133" i="3" s="1"/>
  <c r="K137" i="3"/>
  <c r="L137" i="3" s="1"/>
  <c r="K223" i="3"/>
  <c r="L223" i="3" s="1"/>
  <c r="K287" i="3"/>
  <c r="L287" i="3" s="1"/>
  <c r="K305" i="3"/>
  <c r="L305" i="3" s="1"/>
  <c r="K334" i="3"/>
  <c r="L334" i="3" s="1"/>
  <c r="K381" i="3"/>
  <c r="L381" i="3" s="1"/>
  <c r="K337" i="3"/>
  <c r="L337" i="3" s="1"/>
  <c r="L529" i="3"/>
  <c r="K505" i="3"/>
  <c r="L505" i="3" s="1"/>
  <c r="K591" i="3"/>
  <c r="L591" i="3" s="1"/>
  <c r="K279" i="3"/>
  <c r="L279" i="3" s="1"/>
  <c r="K345" i="3"/>
  <c r="L345" i="3" s="1"/>
  <c r="K404" i="3"/>
  <c r="L404" i="3" s="1"/>
  <c r="K225" i="3"/>
  <c r="L225" i="3" s="1"/>
  <c r="K324" i="3"/>
  <c r="L324" i="3" s="1"/>
  <c r="K616" i="3"/>
  <c r="L616" i="3" s="1"/>
  <c r="K593" i="3"/>
  <c r="L593" i="3" s="1"/>
  <c r="K463" i="3"/>
  <c r="L463" i="3" s="1"/>
  <c r="K457" i="3"/>
  <c r="L457" i="3" s="1"/>
  <c r="L658" i="3"/>
  <c r="L161" i="3"/>
  <c r="K181" i="3"/>
  <c r="L181" i="3" s="1"/>
  <c r="K278" i="3"/>
  <c r="L278" i="3" s="1"/>
  <c r="K301" i="3"/>
  <c r="L301" i="3" s="1"/>
  <c r="K33" i="3"/>
  <c r="L33" i="3" s="1"/>
  <c r="K173" i="3"/>
  <c r="L173" i="3" s="1"/>
  <c r="L297" i="3"/>
  <c r="L663" i="3"/>
  <c r="L370" i="3"/>
  <c r="L598" i="3"/>
  <c r="L639" i="3"/>
  <c r="L618" i="3"/>
  <c r="L608" i="3"/>
  <c r="L628" i="3"/>
  <c r="L413" i="3"/>
  <c r="L433" i="3"/>
  <c r="L472" i="3"/>
  <c r="L648" i="3"/>
  <c r="L629" i="3"/>
  <c r="L363" i="3"/>
  <c r="L670" i="3"/>
  <c r="L657" i="3"/>
  <c r="L373" i="3"/>
  <c r="L604" i="3"/>
  <c r="L609" i="3"/>
  <c r="L125" i="3"/>
  <c r="K357" i="3"/>
  <c r="L357" i="3" s="1"/>
  <c r="L218" i="3"/>
  <c r="K516" i="3"/>
  <c r="L516" i="3" s="1"/>
  <c r="K131" i="3"/>
  <c r="L131" i="3" s="1"/>
  <c r="K365" i="3"/>
  <c r="L365" i="3" s="1"/>
  <c r="K601" i="3"/>
  <c r="L601" i="3" s="1"/>
  <c r="K290" i="3"/>
  <c r="L290" i="3" s="1"/>
  <c r="K460" i="3"/>
  <c r="L460" i="3" s="1"/>
  <c r="K77" i="3"/>
  <c r="L77" i="3" s="1"/>
  <c r="K410" i="3"/>
  <c r="L410" i="3" s="1"/>
  <c r="K417" i="3"/>
  <c r="L417" i="3" s="1"/>
  <c r="K414" i="3"/>
  <c r="L414" i="3" s="1"/>
  <c r="K191" i="3"/>
  <c r="L191" i="3" s="1"/>
  <c r="K271" i="3"/>
  <c r="L271" i="3" s="1"/>
  <c r="K351" i="3"/>
  <c r="L351" i="3" s="1"/>
  <c r="K447" i="3"/>
  <c r="L447" i="3" s="1"/>
  <c r="K224" i="3"/>
  <c r="L224" i="3" s="1"/>
  <c r="K358" i="3"/>
  <c r="L358" i="3" s="1"/>
  <c r="K596" i="3"/>
  <c r="L596" i="3" s="1"/>
  <c r="L132" i="3"/>
  <c r="K508" i="3"/>
  <c r="L508" i="3" s="1"/>
  <c r="L554" i="3"/>
  <c r="K72" i="3"/>
  <c r="L72" i="3" s="1"/>
  <c r="K292" i="3"/>
  <c r="L292" i="3" s="1"/>
  <c r="K438" i="3"/>
  <c r="L438" i="3" s="1"/>
  <c r="K186" i="3"/>
  <c r="L186" i="3" s="1"/>
  <c r="L20" i="3"/>
  <c r="L57" i="3"/>
  <c r="L237" i="3"/>
  <c r="L347" i="3"/>
  <c r="K353" i="3"/>
  <c r="L353" i="3" s="1"/>
  <c r="K530" i="3"/>
  <c r="L530" i="3" s="1"/>
  <c r="L518" i="3"/>
  <c r="L155" i="3"/>
  <c r="L215" i="3"/>
  <c r="L481" i="3"/>
  <c r="L498" i="3"/>
  <c r="L99" i="3"/>
  <c r="L369" i="3"/>
  <c r="L389" i="3"/>
  <c r="L515" i="3"/>
  <c r="K531" i="3"/>
  <c r="L531" i="3" s="1"/>
  <c r="L253" i="3"/>
  <c r="L411" i="3"/>
  <c r="L68" i="3"/>
  <c r="L624" i="3"/>
  <c r="L408" i="3"/>
  <c r="L534" i="3"/>
  <c r="L163" i="3"/>
  <c r="L183" i="3"/>
  <c r="K594" i="3"/>
  <c r="L594" i="3" s="1"/>
  <c r="L234" i="3"/>
  <c r="L556" i="3"/>
  <c r="L34" i="3"/>
  <c r="L54" i="3"/>
  <c r="L212" i="3"/>
  <c r="L228" i="3"/>
  <c r="L303" i="3"/>
  <c r="L385" i="3"/>
  <c r="L415" i="3"/>
  <c r="L581" i="3"/>
  <c r="L676" i="3"/>
  <c r="L62" i="3"/>
  <c r="L150" i="3"/>
  <c r="L258" i="3"/>
  <c r="L268" i="3"/>
  <c r="L465" i="3"/>
  <c r="L475" i="3"/>
  <c r="L485" i="3"/>
  <c r="L495" i="3"/>
  <c r="L25" i="3"/>
  <c r="L147" i="3"/>
  <c r="L311" i="3"/>
  <c r="L327" i="3"/>
  <c r="L29" i="3"/>
  <c r="L49" i="3"/>
  <c r="L128" i="3"/>
  <c r="L430" i="3"/>
  <c r="L459" i="3"/>
  <c r="L506" i="3"/>
  <c r="L13" i="3"/>
  <c r="L102" i="3"/>
  <c r="L204" i="3"/>
  <c r="L282" i="3"/>
  <c r="L350" i="3"/>
  <c r="L427" i="3"/>
  <c r="L642" i="3"/>
  <c r="L607" i="3"/>
  <c r="L650" i="3"/>
  <c r="L571" i="3"/>
  <c r="L656" i="3"/>
  <c r="L189" i="3"/>
  <c r="L84" i="3"/>
  <c r="L93" i="3"/>
  <c r="L112" i="3"/>
  <c r="L115" i="3"/>
  <c r="L366" i="3"/>
  <c r="L418" i="3"/>
  <c r="L489" i="3"/>
  <c r="L499" i="3"/>
  <c r="L602" i="3"/>
  <c r="L635" i="3"/>
  <c r="L589" i="3"/>
  <c r="L599" i="3"/>
  <c r="L94" i="3"/>
  <c r="L97" i="3"/>
  <c r="L110" i="3"/>
  <c r="L113" i="3"/>
  <c r="L144" i="3"/>
  <c r="L175" i="3"/>
  <c r="L207" i="3"/>
  <c r="L232" i="3"/>
  <c r="L295" i="3"/>
  <c r="L310" i="3"/>
  <c r="L323" i="3"/>
  <c r="L326" i="3"/>
  <c r="L344" i="3"/>
  <c r="L380" i="3"/>
  <c r="L620" i="3"/>
  <c r="L623" i="3"/>
  <c r="L671" i="3"/>
  <c r="L43" i="3"/>
  <c r="L107" i="3"/>
  <c r="L245" i="3"/>
  <c r="L298" i="3"/>
  <c r="L307" i="3"/>
  <c r="L170" i="3"/>
  <c r="L348" i="3"/>
  <c r="L361" i="3"/>
  <c r="L537" i="3"/>
  <c r="L557" i="3"/>
  <c r="L538" i="3"/>
  <c r="L588" i="3"/>
  <c r="L630" i="3"/>
  <c r="L645" i="3"/>
  <c r="L565" i="3"/>
  <c r="L627" i="3"/>
  <c r="L655" i="3"/>
  <c r="L10" i="3"/>
  <c r="L28" i="3"/>
  <c r="L50" i="3"/>
  <c r="L63" i="3"/>
  <c r="L157" i="3"/>
  <c r="L205" i="3"/>
  <c r="L235" i="3"/>
  <c r="L238" i="3"/>
  <c r="L262" i="3"/>
  <c r="L283" i="3"/>
  <c r="L386" i="3"/>
  <c r="L405" i="3"/>
  <c r="L421" i="3"/>
  <c r="L456" i="3"/>
  <c r="L482" i="3"/>
  <c r="L502" i="3"/>
  <c r="L532" i="3"/>
  <c r="L535" i="3"/>
  <c r="L7" i="3"/>
  <c r="L47" i="3"/>
  <c r="L75" i="3"/>
  <c r="L78" i="3"/>
  <c r="L100" i="3"/>
  <c r="L142" i="3"/>
  <c r="L154" i="3"/>
  <c r="L184" i="3"/>
  <c r="L193" i="3"/>
  <c r="L202" i="3"/>
  <c r="L217" i="3"/>
  <c r="L542" i="3"/>
  <c r="L582" i="3"/>
  <c r="L592" i="3"/>
  <c r="L652" i="3"/>
  <c r="L661" i="3"/>
  <c r="L687" i="3"/>
  <c r="L139" i="3"/>
  <c r="L199" i="3"/>
  <c r="L539" i="3"/>
  <c r="L549" i="3"/>
  <c r="L579" i="3"/>
  <c r="L634" i="3"/>
  <c r="L674" i="3"/>
  <c r="L248" i="3"/>
  <c r="L260" i="3"/>
  <c r="L269" i="3"/>
  <c r="L318" i="3"/>
  <c r="L403" i="3"/>
  <c r="L422" i="3"/>
  <c r="L470" i="3"/>
  <c r="L473" i="3"/>
  <c r="L493" i="3"/>
  <c r="L513" i="3"/>
  <c r="L523" i="3"/>
  <c r="L17" i="3"/>
  <c r="L79" i="3"/>
  <c r="L104" i="3"/>
  <c r="L134" i="3"/>
  <c r="L143" i="3"/>
  <c r="L167" i="3"/>
  <c r="L200" i="3"/>
  <c r="L242" i="3"/>
  <c r="L257" i="3"/>
  <c r="L284" i="3"/>
  <c r="L315" i="3"/>
  <c r="L352" i="3"/>
  <c r="L368" i="3"/>
  <c r="L394" i="3"/>
  <c r="L397" i="3"/>
  <c r="L400" i="3"/>
  <c r="L419" i="3"/>
  <c r="L454" i="3"/>
  <c r="L490" i="3"/>
  <c r="L510" i="3"/>
  <c r="L520" i="3"/>
  <c r="L543" i="3"/>
  <c r="L563" i="3"/>
  <c r="L39" i="3"/>
  <c r="L42" i="3"/>
  <c r="L55" i="3"/>
  <c r="L140" i="3"/>
  <c r="L149" i="3"/>
  <c r="L194" i="3"/>
  <c r="L197" i="3"/>
  <c r="L254" i="3"/>
  <c r="L270" i="3"/>
  <c r="L426" i="3"/>
  <c r="L477" i="3"/>
  <c r="L507" i="3"/>
  <c r="L517" i="3"/>
  <c r="L527" i="3"/>
  <c r="L540" i="3"/>
  <c r="L550" i="3"/>
  <c r="L590" i="3"/>
  <c r="L685" i="3"/>
  <c r="L15" i="3"/>
  <c r="L52" i="3"/>
  <c r="L83" i="3"/>
  <c r="L89" i="3"/>
  <c r="L92" i="3"/>
  <c r="L105" i="3"/>
  <c r="L165" i="3"/>
  <c r="L213" i="3"/>
  <c r="L243" i="3"/>
  <c r="L273" i="3"/>
  <c r="L285" i="3"/>
  <c r="L288" i="3"/>
  <c r="L319" i="3"/>
  <c r="L340" i="3"/>
  <c r="L375" i="3"/>
  <c r="L388" i="3"/>
  <c r="L435" i="3"/>
  <c r="L468" i="3"/>
  <c r="L474" i="3"/>
  <c r="L514" i="3"/>
  <c r="L524" i="3"/>
  <c r="L577" i="3"/>
  <c r="L603" i="3"/>
  <c r="L647" i="3"/>
  <c r="L219" i="3"/>
  <c r="L267" i="3"/>
  <c r="L564" i="3"/>
  <c r="L574" i="3"/>
  <c r="L600" i="3"/>
  <c r="L626" i="3"/>
  <c r="J640" i="3"/>
  <c r="L640" i="3" s="1"/>
  <c r="L73" i="3"/>
  <c r="L240" i="3"/>
  <c r="L265" i="3"/>
  <c r="L341" i="3"/>
  <c r="L376" i="3"/>
  <c r="L492" i="3"/>
  <c r="L575" i="3"/>
  <c r="L617" i="3"/>
  <c r="J637" i="3"/>
  <c r="L637" i="3" s="1"/>
  <c r="L8" i="3"/>
  <c r="L58" i="3"/>
  <c r="L108" i="3"/>
  <c r="L158" i="3"/>
  <c r="L208" i="3"/>
  <c r="L342" i="3"/>
  <c r="L377" i="3"/>
  <c r="L442" i="3"/>
  <c r="L464" i="3"/>
  <c r="L512" i="3"/>
  <c r="L53" i="3"/>
  <c r="L103" i="3"/>
  <c r="L153" i="3"/>
  <c r="L203" i="3"/>
  <c r="L280" i="3"/>
  <c r="L308" i="3"/>
  <c r="L416" i="3"/>
  <c r="L439" i="3"/>
  <c r="L509" i="3"/>
  <c r="L525" i="3"/>
  <c r="L567" i="3"/>
  <c r="L48" i="3"/>
  <c r="L98" i="3"/>
  <c r="L198" i="3"/>
  <c r="L487" i="3"/>
  <c r="L503" i="3"/>
  <c r="L250" i="3"/>
  <c r="L275" i="3"/>
  <c r="L484" i="3"/>
  <c r="L500" i="3"/>
  <c r="J643" i="3"/>
  <c r="L643" i="3" s="1"/>
  <c r="L38" i="3"/>
  <c r="L138" i="3"/>
  <c r="L188" i="3"/>
  <c r="L396" i="3"/>
  <c r="L402" i="3"/>
  <c r="L431" i="3"/>
  <c r="L440" i="3"/>
  <c r="L462" i="3"/>
  <c r="L478" i="3"/>
  <c r="L631" i="3"/>
  <c r="L646" i="3"/>
  <c r="L545" i="3"/>
  <c r="L570" i="3"/>
  <c r="L595" i="3"/>
  <c r="L614" i="3"/>
  <c r="L451" i="3"/>
  <c r="L501" i="3"/>
  <c r="L526" i="3"/>
  <c r="L551" i="3"/>
  <c r="L576" i="3"/>
  <c r="L615" i="3"/>
  <c r="J665" i="3"/>
  <c r="L665" i="3" s="1"/>
  <c r="J668" i="3"/>
  <c r="L668" i="3" s="1"/>
  <c r="L621" i="3"/>
  <c r="L641" i="3"/>
  <c r="L496" i="3"/>
  <c r="L521" i="3"/>
  <c r="L546" i="3"/>
  <c r="L560" i="3"/>
  <c r="L585" i="3"/>
  <c r="L644" i="3"/>
  <c r="J669" i="3"/>
  <c r="L669" i="3" s="1"/>
  <c r="L680" i="3"/>
  <c r="L683" i="3"/>
  <c r="L306" i="3"/>
  <c r="L356" i="3"/>
  <c r="L392" i="3"/>
  <c r="L491" i="3"/>
  <c r="L541" i="3"/>
  <c r="L566" i="3"/>
  <c r="L638" i="3"/>
  <c r="L653" i="3"/>
  <c r="L406" i="3"/>
  <c r="L455" i="3"/>
  <c r="L480" i="3"/>
  <c r="L555" i="3"/>
  <c r="L605" i="3"/>
  <c r="L636" i="3"/>
  <c r="L651" i="3"/>
  <c r="L346" i="3"/>
  <c r="L412" i="3"/>
  <c r="L436" i="3"/>
  <c r="L461" i="3"/>
  <c r="L486" i="3"/>
  <c r="L536" i="3"/>
  <c r="L561" i="3"/>
  <c r="L586" i="3"/>
  <c r="L611" i="3"/>
  <c r="L625" i="3"/>
  <c r="L664" i="3"/>
  <c r="L672" i="3"/>
  <c r="L675" i="3"/>
  <c r="W48" i="1"/>
  <c r="X48" i="1" s="1"/>
  <c r="W198" i="1"/>
  <c r="X198" i="1" s="1"/>
  <c r="W428" i="1"/>
  <c r="X428" i="1" s="1"/>
  <c r="W89" i="1"/>
  <c r="X89" i="1" s="1"/>
  <c r="B581" i="3" s="1"/>
  <c r="W139" i="1"/>
  <c r="X139" i="1" s="1"/>
  <c r="U429" i="1"/>
  <c r="I429" i="1" s="1"/>
  <c r="U10" i="1"/>
  <c r="I10" i="1" s="1"/>
  <c r="W170" i="1"/>
  <c r="X170" i="1" s="1"/>
  <c r="W11" i="1"/>
  <c r="X11" i="1" s="1"/>
  <c r="U121" i="1"/>
  <c r="U489" i="1"/>
  <c r="I489" i="1" s="1"/>
  <c r="W22" i="1"/>
  <c r="X22" i="1" s="1"/>
  <c r="W372" i="1"/>
  <c r="X372" i="1" s="1"/>
  <c r="W737" i="1"/>
  <c r="X737" i="1" s="1"/>
  <c r="B656" i="3" s="1"/>
  <c r="W2" i="1"/>
  <c r="X2" i="1" s="1"/>
  <c r="W104" i="1"/>
  <c r="X104" i="1" s="1"/>
  <c r="U154" i="1"/>
  <c r="I154" i="1" s="1"/>
  <c r="W174" i="1"/>
  <c r="X174" i="1" s="1"/>
  <c r="W49" i="1"/>
  <c r="X49" i="1" s="1"/>
  <c r="U49" i="1"/>
  <c r="I49" i="1" s="1"/>
  <c r="U317" i="1"/>
  <c r="I317" i="1" s="1"/>
  <c r="W317" i="1"/>
  <c r="X317" i="1" s="1"/>
  <c r="U268" i="1"/>
  <c r="I268" i="1" s="1"/>
  <c r="W268" i="1"/>
  <c r="X268" i="1" s="1"/>
  <c r="W675" i="1"/>
  <c r="X675" i="1" s="1"/>
  <c r="U675" i="1"/>
  <c r="W90" i="1"/>
  <c r="X90" i="1" s="1"/>
  <c r="U90" i="1"/>
  <c r="I90" i="1" s="1"/>
  <c r="W120" i="1"/>
  <c r="X120" i="1" s="1"/>
  <c r="U120" i="1"/>
  <c r="I120" i="1" s="1"/>
  <c r="U170" i="1"/>
  <c r="I170" i="1" s="1"/>
  <c r="W488" i="1"/>
  <c r="X488" i="1" s="1"/>
  <c r="U488" i="1"/>
  <c r="I488" i="1" s="1"/>
  <c r="U107" i="1"/>
  <c r="W107" i="1"/>
  <c r="X107" i="1" s="1"/>
  <c r="U615" i="1"/>
  <c r="W615" i="1"/>
  <c r="X615" i="1" s="1"/>
  <c r="W676" i="1"/>
  <c r="X676" i="1" s="1"/>
  <c r="B598" i="3" s="1"/>
  <c r="U676" i="1"/>
  <c r="W37" i="1"/>
  <c r="X37" i="1" s="1"/>
  <c r="U37" i="1"/>
  <c r="I37" i="1" s="1"/>
  <c r="U157" i="1"/>
  <c r="I157" i="1" s="1"/>
  <c r="W157" i="1"/>
  <c r="X157" i="1" s="1"/>
  <c r="U198" i="1"/>
  <c r="I198" i="1" s="1"/>
  <c r="W736" i="1"/>
  <c r="X736" i="1" s="1"/>
  <c r="U736" i="1"/>
  <c r="U227" i="1"/>
  <c r="I227" i="1" s="1"/>
  <c r="W227" i="1"/>
  <c r="X227" i="1" s="1"/>
  <c r="U551" i="1"/>
  <c r="I551" i="1" s="1"/>
  <c r="W551" i="1"/>
  <c r="X551" i="1" s="1"/>
  <c r="W23" i="1"/>
  <c r="X23" i="1" s="1"/>
  <c r="U23" i="1"/>
  <c r="I23" i="1" s="1"/>
  <c r="U373" i="1"/>
  <c r="I373" i="1" s="1"/>
  <c r="W373" i="1"/>
  <c r="X373" i="1" s="1"/>
  <c r="W77" i="1"/>
  <c r="X77" i="1" s="1"/>
  <c r="U77" i="1"/>
  <c r="I77" i="1" s="1"/>
  <c r="U48" i="1"/>
  <c r="I48" i="1" s="1"/>
  <c r="W550" i="1"/>
  <c r="X550" i="1" s="1"/>
  <c r="U550" i="1"/>
  <c r="I550" i="1" s="1"/>
  <c r="U794" i="1"/>
  <c r="W34" i="1"/>
  <c r="X34" i="1" s="1"/>
  <c r="U34" i="1"/>
  <c r="I34" i="1" s="1"/>
  <c r="W74" i="1"/>
  <c r="X74" i="1" s="1"/>
  <c r="U74" i="1"/>
  <c r="I74" i="1" s="1"/>
  <c r="W197" i="1"/>
  <c r="X197" i="1" s="1"/>
  <c r="U197" i="1"/>
  <c r="I197" i="1" s="1"/>
  <c r="U318" i="1"/>
  <c r="I318" i="1" s="1"/>
  <c r="W318" i="1"/>
  <c r="X318" i="1" s="1"/>
  <c r="W795" i="1"/>
  <c r="X795" i="1" s="1"/>
  <c r="U795" i="1"/>
  <c r="U228" i="1"/>
  <c r="I228" i="1" s="1"/>
  <c r="W228" i="1"/>
  <c r="X228" i="1" s="1"/>
  <c r="W612" i="1"/>
  <c r="X612" i="1" s="1"/>
  <c r="U612" i="1"/>
  <c r="W562" i="1"/>
  <c r="X562" i="1" s="1"/>
  <c r="U562" i="1"/>
  <c r="I562" i="1" s="1"/>
  <c r="W60" i="1"/>
  <c r="X60" i="1" s="1"/>
  <c r="U60" i="1"/>
  <c r="I60" i="1" s="1"/>
  <c r="U138" i="1"/>
  <c r="I138" i="1" s="1"/>
  <c r="W138" i="1"/>
  <c r="X138" i="1" s="1"/>
  <c r="U267" i="1"/>
  <c r="I267" i="1" s="1"/>
  <c r="W267" i="1"/>
  <c r="X267" i="1" s="1"/>
  <c r="W861" i="1"/>
  <c r="X861" i="1" s="1"/>
  <c r="U861" i="1"/>
  <c r="I861" i="1" s="1"/>
  <c r="W61" i="1"/>
  <c r="X61" i="1" s="1"/>
  <c r="U61" i="1"/>
  <c r="I61" i="1" s="1"/>
  <c r="W863" i="1"/>
  <c r="X863" i="1" s="1"/>
  <c r="B732" i="3" s="1"/>
  <c r="U863" i="1"/>
  <c r="I863" i="1" s="1"/>
  <c r="W662" i="1"/>
  <c r="X662" i="1" s="1"/>
  <c r="U662" i="1"/>
  <c r="W710" i="1"/>
  <c r="X710" i="1" s="1"/>
  <c r="U710" i="1"/>
  <c r="W760" i="1"/>
  <c r="X760" i="1" s="1"/>
  <c r="B648" i="3" s="1"/>
  <c r="U760" i="1"/>
  <c r="W806" i="1"/>
  <c r="X806" i="1" s="1"/>
  <c r="U806" i="1"/>
  <c r="W836" i="1"/>
  <c r="X836" i="1" s="1"/>
  <c r="B666" i="3" s="1"/>
  <c r="U836" i="1"/>
  <c r="I836" i="1" s="1"/>
  <c r="W512" i="1"/>
  <c r="X512" i="1" s="1"/>
  <c r="U512" i="1"/>
  <c r="I512" i="1" s="1"/>
  <c r="U5" i="1"/>
  <c r="I5" i="1" s="1"/>
  <c r="U2" i="1"/>
  <c r="I2" i="1" s="1"/>
  <c r="L704" i="1"/>
  <c r="AB704" i="1" s="1"/>
  <c r="L808" i="1"/>
  <c r="AB808" i="1" s="1"/>
  <c r="L828" i="1"/>
  <c r="AB828" i="1" s="1"/>
  <c r="L792" i="1"/>
  <c r="AB792" i="1" s="1"/>
  <c r="L755" i="1"/>
  <c r="AB755" i="1" s="1"/>
  <c r="L775" i="1"/>
  <c r="AB775" i="1" s="1"/>
  <c r="L760" i="1"/>
  <c r="AB760" i="1" s="1"/>
  <c r="L651" i="1"/>
  <c r="AB651" i="1" s="1"/>
  <c r="L122" i="1"/>
  <c r="AB122" i="1" s="1"/>
  <c r="AA922" i="1" l="1"/>
  <c r="W922" i="1"/>
  <c r="X922" i="1" s="1"/>
  <c r="U922" i="1"/>
  <c r="AB922" i="1"/>
  <c r="AB892" i="1"/>
  <c r="L732" i="3"/>
  <c r="W489" i="1"/>
  <c r="X489" i="1" s="1"/>
  <c r="U428" i="1"/>
  <c r="I428" i="1" s="1"/>
  <c r="W154" i="1"/>
  <c r="X154" i="1" s="1"/>
  <c r="W121" i="1"/>
  <c r="X121" i="1" s="1"/>
  <c r="U104" i="1"/>
  <c r="I104" i="1" s="1"/>
  <c r="U11" i="1"/>
  <c r="I11" i="1" s="1"/>
  <c r="U372" i="1"/>
  <c r="I372" i="1" s="1"/>
  <c r="U174" i="1"/>
  <c r="I174" i="1" s="1"/>
  <c r="U22" i="1"/>
  <c r="I22" i="1" s="1"/>
  <c r="W10" i="1"/>
  <c r="X10" i="1" s="1"/>
  <c r="W429" i="1"/>
  <c r="X429" i="1" s="1"/>
  <c r="W5" i="1"/>
  <c r="X5" i="1" s="1"/>
  <c r="B716" i="3" s="1"/>
  <c r="U737" i="1"/>
  <c r="U139" i="1"/>
  <c r="I139" i="1" s="1"/>
  <c r="U89" i="1"/>
  <c r="I89" i="1" s="1"/>
  <c r="U202" i="1"/>
  <c r="I202" i="1" s="1"/>
  <c r="W202" i="1"/>
  <c r="X202" i="1" s="1"/>
  <c r="W161" i="1"/>
  <c r="X161" i="1" s="1"/>
  <c r="U161" i="1"/>
  <c r="I161" i="1" s="1"/>
  <c r="W56" i="1"/>
  <c r="X56" i="1" s="1"/>
  <c r="U56" i="1"/>
  <c r="I56" i="1" s="1"/>
  <c r="U253" i="1"/>
  <c r="I253" i="1" s="1"/>
  <c r="W253" i="1"/>
  <c r="X253" i="1" s="1"/>
  <c r="B668" i="3" s="1"/>
  <c r="W779" i="1"/>
  <c r="X779" i="1" s="1"/>
  <c r="U779" i="1"/>
  <c r="W845" i="1"/>
  <c r="X845" i="1" s="1"/>
  <c r="U845" i="1"/>
  <c r="I845" i="1" s="1"/>
  <c r="U768" i="1"/>
  <c r="W768" i="1"/>
  <c r="X768" i="1" s="1"/>
  <c r="B640" i="3" s="1"/>
  <c r="U628" i="1"/>
  <c r="W628" i="1"/>
  <c r="X628" i="1" s="1"/>
  <c r="W685" i="1"/>
  <c r="X685" i="1" s="1"/>
  <c r="U685" i="1"/>
  <c r="U407" i="1"/>
  <c r="I407" i="1" s="1"/>
  <c r="W407" i="1"/>
  <c r="X407" i="1" s="1"/>
  <c r="U412" i="1"/>
  <c r="I412" i="1" s="1"/>
  <c r="W412" i="1"/>
  <c r="X412" i="1" s="1"/>
  <c r="W102" i="1"/>
  <c r="X102" i="1" s="1"/>
  <c r="U102" i="1"/>
  <c r="I102" i="1" s="1"/>
  <c r="W459" i="1"/>
  <c r="X459" i="1" s="1"/>
  <c r="U459" i="1"/>
  <c r="I459" i="1" s="1"/>
  <c r="W41" i="1"/>
  <c r="X41" i="1" s="1"/>
  <c r="U41" i="1"/>
  <c r="I41" i="1" s="1"/>
  <c r="U430" i="1"/>
  <c r="I430" i="1" s="1"/>
  <c r="W430" i="1"/>
  <c r="X430" i="1" s="1"/>
  <c r="B615" i="3" s="1"/>
  <c r="W230" i="1"/>
  <c r="X230" i="1" s="1"/>
  <c r="U230" i="1"/>
  <c r="I230" i="1" s="1"/>
  <c r="U627" i="1"/>
  <c r="W627" i="1"/>
  <c r="X627" i="1" s="1"/>
  <c r="W329" i="1"/>
  <c r="X329" i="1" s="1"/>
  <c r="U329" i="1"/>
  <c r="I329" i="1" s="1"/>
  <c r="W119" i="1"/>
  <c r="X119" i="1" s="1"/>
  <c r="U119" i="1"/>
  <c r="I119" i="1" s="1"/>
  <c r="W156" i="1"/>
  <c r="X156" i="1" s="1"/>
  <c r="U156" i="1"/>
  <c r="I156" i="1" s="1"/>
  <c r="W85" i="1"/>
  <c r="X85" i="1" s="1"/>
  <c r="U85" i="1"/>
  <c r="I85" i="1" s="1"/>
  <c r="W114" i="1"/>
  <c r="X114" i="1" s="1"/>
  <c r="U114" i="1"/>
  <c r="I114" i="1" s="1"/>
  <c r="W749" i="1"/>
  <c r="X749" i="1" s="1"/>
  <c r="U749" i="1"/>
  <c r="U353" i="1"/>
  <c r="I353" i="1" s="1"/>
  <c r="W353" i="1"/>
  <c r="X353" i="1" s="1"/>
  <c r="U153" i="1"/>
  <c r="I153" i="1" s="1"/>
  <c r="W153" i="1"/>
  <c r="X153" i="1" s="1"/>
  <c r="W817" i="1"/>
  <c r="X817" i="1" s="1"/>
  <c r="U817" i="1"/>
  <c r="W584" i="1"/>
  <c r="X584" i="1" s="1"/>
  <c r="U584" i="1"/>
  <c r="W386" i="1"/>
  <c r="X386" i="1" s="1"/>
  <c r="U386" i="1"/>
  <c r="I386" i="1" s="1"/>
  <c r="W691" i="1"/>
  <c r="X691" i="1" s="1"/>
  <c r="U691" i="1"/>
  <c r="W493" i="1"/>
  <c r="X493" i="1" s="1"/>
  <c r="B643" i="3" s="1"/>
  <c r="U493" i="1"/>
  <c r="I493" i="1" s="1"/>
  <c r="W375" i="1"/>
  <c r="X375" i="1" s="1"/>
  <c r="U375" i="1"/>
  <c r="I375" i="1" s="1"/>
  <c r="W720" i="1"/>
  <c r="X720" i="1" s="1"/>
  <c r="U720" i="1"/>
  <c r="W344" i="1"/>
  <c r="X344" i="1" s="1"/>
  <c r="U344" i="1"/>
  <c r="I344" i="1" s="1"/>
  <c r="W769" i="1"/>
  <c r="X769" i="1" s="1"/>
  <c r="U769" i="1"/>
  <c r="I872" i="1"/>
  <c r="W872" i="1"/>
  <c r="X872" i="1" s="1"/>
  <c r="U520" i="1"/>
  <c r="I520" i="1" s="1"/>
  <c r="W520" i="1"/>
  <c r="X520" i="1" s="1"/>
  <c r="W649" i="1"/>
  <c r="X649" i="1" s="1"/>
  <c r="B726" i="3" s="1"/>
  <c r="U649" i="1"/>
  <c r="W756" i="1"/>
  <c r="X756" i="1" s="1"/>
  <c r="U756" i="1"/>
  <c r="W755" i="1"/>
  <c r="X755" i="1" s="1"/>
  <c r="U755" i="1"/>
  <c r="W878" i="1"/>
  <c r="X878" i="1" s="1"/>
  <c r="I878" i="1"/>
  <c r="W576" i="1"/>
  <c r="X576" i="1" s="1"/>
  <c r="U576" i="1"/>
  <c r="U368" i="1"/>
  <c r="I368" i="1" s="1"/>
  <c r="W368" i="1"/>
  <c r="X368" i="1" s="1"/>
  <c r="W118" i="1"/>
  <c r="X118" i="1" s="1"/>
  <c r="U118" i="1"/>
  <c r="I118" i="1" s="1"/>
  <c r="W809" i="1"/>
  <c r="X809" i="1" s="1"/>
  <c r="U809" i="1"/>
  <c r="W605" i="1"/>
  <c r="X605" i="1" s="1"/>
  <c r="U605" i="1"/>
  <c r="U167" i="1"/>
  <c r="I167" i="1" s="1"/>
  <c r="W167" i="1"/>
  <c r="X167" i="1" s="1"/>
  <c r="U510" i="1"/>
  <c r="I510" i="1" s="1"/>
  <c r="W510" i="1"/>
  <c r="X510" i="1" s="1"/>
  <c r="W688" i="1"/>
  <c r="X688" i="1" s="1"/>
  <c r="U688" i="1"/>
  <c r="W361" i="1"/>
  <c r="X361" i="1" s="1"/>
  <c r="U361" i="1"/>
  <c r="I361" i="1" s="1"/>
  <c r="W638" i="1"/>
  <c r="X638" i="1" s="1"/>
  <c r="U638" i="1"/>
  <c r="W330" i="1"/>
  <c r="X330" i="1" s="1"/>
  <c r="U330" i="1"/>
  <c r="I330" i="1" s="1"/>
  <c r="W110" i="1"/>
  <c r="X110" i="1" s="1"/>
  <c r="U110" i="1"/>
  <c r="I110" i="1" s="1"/>
  <c r="W439" i="1"/>
  <c r="X439" i="1" s="1"/>
  <c r="U439" i="1"/>
  <c r="I439" i="1" s="1"/>
  <c r="W229" i="1"/>
  <c r="X229" i="1" s="1"/>
  <c r="U229" i="1"/>
  <c r="I229" i="1" s="1"/>
  <c r="W185" i="1"/>
  <c r="X185" i="1" s="1"/>
  <c r="U185" i="1"/>
  <c r="I185" i="1" s="1"/>
  <c r="W384" i="1"/>
  <c r="X384" i="1" s="1"/>
  <c r="U384" i="1"/>
  <c r="I384" i="1" s="1"/>
  <c r="U461" i="1"/>
  <c r="I461" i="1" s="1"/>
  <c r="W461" i="1"/>
  <c r="X461" i="1" s="1"/>
  <c r="U53" i="1"/>
  <c r="I53" i="1" s="1"/>
  <c r="W53" i="1"/>
  <c r="X53" i="1" s="1"/>
  <c r="W876" i="1"/>
  <c r="X876" i="1" s="1"/>
  <c r="I876" i="1"/>
  <c r="W683" i="1"/>
  <c r="X683" i="1" s="1"/>
  <c r="U683" i="1"/>
  <c r="W484" i="1"/>
  <c r="X484" i="1" s="1"/>
  <c r="U484" i="1"/>
  <c r="I484" i="1" s="1"/>
  <c r="W286" i="1"/>
  <c r="X286" i="1" s="1"/>
  <c r="U286" i="1"/>
  <c r="I286" i="1" s="1"/>
  <c r="W593" i="1"/>
  <c r="X593" i="1" s="1"/>
  <c r="U593" i="1"/>
  <c r="W275" i="1"/>
  <c r="X275" i="1" s="1"/>
  <c r="U275" i="1"/>
  <c r="I275" i="1" s="1"/>
  <c r="W592" i="1"/>
  <c r="X592" i="1" s="1"/>
  <c r="L772" i="3" s="1"/>
  <c r="U592" i="1"/>
  <c r="W472" i="1"/>
  <c r="X472" i="1" s="1"/>
  <c r="U472" i="1"/>
  <c r="I472" i="1" s="1"/>
  <c r="W244" i="1"/>
  <c r="X244" i="1" s="1"/>
  <c r="U244" i="1"/>
  <c r="I244" i="1" s="1"/>
  <c r="U641" i="1"/>
  <c r="W641" i="1"/>
  <c r="X641" i="1" s="1"/>
  <c r="U640" i="1"/>
  <c r="W640" i="1"/>
  <c r="X640" i="1" s="1"/>
  <c r="W767" i="1"/>
  <c r="X767" i="1" s="1"/>
  <c r="U767" i="1"/>
  <c r="W870" i="1"/>
  <c r="X870" i="1" s="1"/>
  <c r="I870" i="1"/>
  <c r="W879" i="1"/>
  <c r="X879" i="1" s="1"/>
  <c r="I879" i="1"/>
  <c r="W637" i="1"/>
  <c r="X637" i="1" s="1"/>
  <c r="U637" i="1"/>
  <c r="W781" i="1"/>
  <c r="X781" i="1" s="1"/>
  <c r="U781" i="1"/>
  <c r="W476" i="1"/>
  <c r="X476" i="1" s="1"/>
  <c r="U476" i="1"/>
  <c r="I476" i="1" s="1"/>
  <c r="W248" i="1"/>
  <c r="X248" i="1" s="1"/>
  <c r="U248" i="1"/>
  <c r="I248" i="1" s="1"/>
  <c r="W8" i="1"/>
  <c r="X8" i="1" s="1"/>
  <c r="U8" i="1"/>
  <c r="I8" i="1" s="1"/>
  <c r="W713" i="1"/>
  <c r="X713" i="1" s="1"/>
  <c r="U713" i="1"/>
  <c r="W505" i="1"/>
  <c r="X505" i="1" s="1"/>
  <c r="U505" i="1"/>
  <c r="I505" i="1" s="1"/>
  <c r="W297" i="1"/>
  <c r="X297" i="1" s="1"/>
  <c r="U297" i="1"/>
  <c r="I297" i="1" s="1"/>
  <c r="W27" i="1"/>
  <c r="X27" i="1" s="1"/>
  <c r="U27" i="1"/>
  <c r="I27" i="1" s="1"/>
  <c r="U302" i="1"/>
  <c r="I302" i="1" s="1"/>
  <c r="W302" i="1"/>
  <c r="X302" i="1" s="1"/>
  <c r="W261" i="1"/>
  <c r="X261" i="1" s="1"/>
  <c r="U261" i="1"/>
  <c r="I261" i="1" s="1"/>
  <c r="W875" i="1"/>
  <c r="X875" i="1" s="1"/>
  <c r="I875" i="1"/>
  <c r="W742" i="1"/>
  <c r="X742" i="1" s="1"/>
  <c r="U742" i="1"/>
  <c r="W644" i="1"/>
  <c r="X644" i="1" s="1"/>
  <c r="U644" i="1"/>
  <c r="W544" i="1"/>
  <c r="X544" i="1" s="1"/>
  <c r="U544" i="1"/>
  <c r="I544" i="1" s="1"/>
  <c r="W446" i="1"/>
  <c r="X446" i="1" s="1"/>
  <c r="B592" i="3" s="1"/>
  <c r="U446" i="1"/>
  <c r="I446" i="1" s="1"/>
  <c r="W346" i="1"/>
  <c r="X346" i="1" s="1"/>
  <c r="U346" i="1"/>
  <c r="W246" i="1"/>
  <c r="X246" i="1" s="1"/>
  <c r="B700" i="3" s="1"/>
  <c r="U246" i="1"/>
  <c r="I246" i="1" s="1"/>
  <c r="W235" i="1"/>
  <c r="X235" i="1" s="1"/>
  <c r="U235" i="1"/>
  <c r="I235" i="1" s="1"/>
  <c r="W786" i="1"/>
  <c r="X786" i="1" s="1"/>
  <c r="B698" i="3" s="1"/>
  <c r="U786" i="1"/>
  <c r="W671" i="1"/>
  <c r="X671" i="1" s="1"/>
  <c r="B623" i="3" s="1"/>
  <c r="U671" i="1"/>
  <c r="W542" i="1"/>
  <c r="X542" i="1" s="1"/>
  <c r="U542" i="1"/>
  <c r="I542" i="1" s="1"/>
  <c r="W424" i="1"/>
  <c r="X424" i="1" s="1"/>
  <c r="B579" i="3" s="1"/>
  <c r="U424" i="1"/>
  <c r="I424" i="1" s="1"/>
  <c r="W304" i="1"/>
  <c r="X304" i="1" s="1"/>
  <c r="U304" i="1"/>
  <c r="I304" i="1" s="1"/>
  <c r="W719" i="1"/>
  <c r="X719" i="1" s="1"/>
  <c r="B685" i="3" s="1"/>
  <c r="U719" i="1"/>
  <c r="U591" i="1"/>
  <c r="W591" i="1"/>
  <c r="X591" i="1" s="1"/>
  <c r="U834" i="1"/>
  <c r="I834" i="1" s="1"/>
  <c r="W834" i="1"/>
  <c r="X834" i="1" s="1"/>
  <c r="U718" i="1"/>
  <c r="W718" i="1"/>
  <c r="X718" i="1" s="1"/>
  <c r="U590" i="1"/>
  <c r="W590" i="1"/>
  <c r="X590" i="1" s="1"/>
  <c r="W833" i="1"/>
  <c r="X833" i="1" s="1"/>
  <c r="U833" i="1"/>
  <c r="I833" i="1" s="1"/>
  <c r="W717" i="1"/>
  <c r="X717" i="1" s="1"/>
  <c r="U717" i="1"/>
  <c r="W599" i="1"/>
  <c r="X599" i="1" s="1"/>
  <c r="U599" i="1"/>
  <c r="W832" i="1"/>
  <c r="X832" i="1" s="1"/>
  <c r="U832" i="1"/>
  <c r="I832" i="1" s="1"/>
  <c r="W706" i="1"/>
  <c r="X706" i="1" s="1"/>
  <c r="U706" i="1"/>
  <c r="W578" i="1"/>
  <c r="X578" i="1" s="1"/>
  <c r="U578" i="1"/>
  <c r="W831" i="1"/>
  <c r="X831" i="1" s="1"/>
  <c r="B722" i="3" s="1"/>
  <c r="U831" i="1"/>
  <c r="I831" i="1" s="1"/>
  <c r="W705" i="1"/>
  <c r="X705" i="1" s="1"/>
  <c r="B629" i="3" s="1"/>
  <c r="U705" i="1"/>
  <c r="W587" i="1"/>
  <c r="X587" i="1" s="1"/>
  <c r="U587" i="1"/>
  <c r="W840" i="1"/>
  <c r="X840" i="1" s="1"/>
  <c r="B719" i="3" s="1"/>
  <c r="U840" i="1"/>
  <c r="I840" i="1" s="1"/>
  <c r="W744" i="1"/>
  <c r="X744" i="1" s="1"/>
  <c r="U744" i="1"/>
  <c r="W636" i="1"/>
  <c r="X636" i="1" s="1"/>
  <c r="B721" i="3" s="1"/>
  <c r="U636" i="1"/>
  <c r="W536" i="1"/>
  <c r="X536" i="1" s="1"/>
  <c r="U536" i="1"/>
  <c r="I536" i="1" s="1"/>
  <c r="W438" i="1"/>
  <c r="X438" i="1" s="1"/>
  <c r="U438" i="1"/>
  <c r="I438" i="1" s="1"/>
  <c r="U328" i="1"/>
  <c r="I328" i="1" s="1"/>
  <c r="W328" i="1"/>
  <c r="X328" i="1" s="1"/>
  <c r="W188" i="1"/>
  <c r="X188" i="1" s="1"/>
  <c r="U188" i="1"/>
  <c r="I188" i="1" s="1"/>
  <c r="W78" i="1"/>
  <c r="X78" i="1" s="1"/>
  <c r="U78" i="1"/>
  <c r="I78" i="1" s="1"/>
  <c r="X867" i="1"/>
  <c r="B693" i="3" s="1"/>
  <c r="I867" i="1"/>
  <c r="W770" i="1"/>
  <c r="X770" i="1" s="1"/>
  <c r="U770" i="1"/>
  <c r="W674" i="1"/>
  <c r="X674" i="1" s="1"/>
  <c r="B626" i="3" s="1"/>
  <c r="U674" i="1"/>
  <c r="U565" i="1"/>
  <c r="I565" i="1" s="1"/>
  <c r="W565" i="1"/>
  <c r="X565" i="1" s="1"/>
  <c r="U465" i="1"/>
  <c r="I465" i="1" s="1"/>
  <c r="W465" i="1"/>
  <c r="X465" i="1" s="1"/>
  <c r="U367" i="1"/>
  <c r="I367" i="1" s="1"/>
  <c r="W367" i="1"/>
  <c r="X367" i="1" s="1"/>
  <c r="W247" i="1"/>
  <c r="X247" i="1" s="1"/>
  <c r="U247" i="1"/>
  <c r="I247" i="1" s="1"/>
  <c r="U117" i="1"/>
  <c r="I117" i="1" s="1"/>
  <c r="W117" i="1"/>
  <c r="X117" i="1" s="1"/>
  <c r="W216" i="1"/>
  <c r="X216" i="1" s="1"/>
  <c r="U216" i="1"/>
  <c r="I216" i="1" s="1"/>
  <c r="W116" i="1"/>
  <c r="X116" i="1" s="1"/>
  <c r="U116" i="1"/>
  <c r="I116" i="1" s="1"/>
  <c r="W16" i="1"/>
  <c r="X16" i="1" s="1"/>
  <c r="U16" i="1"/>
  <c r="I16" i="1" s="1"/>
  <c r="W145" i="1"/>
  <c r="X145" i="1" s="1"/>
  <c r="U145" i="1"/>
  <c r="I145" i="1" s="1"/>
  <c r="W45" i="1"/>
  <c r="X45" i="1" s="1"/>
  <c r="U45" i="1"/>
  <c r="I45" i="1" s="1"/>
  <c r="W194" i="1"/>
  <c r="X194" i="1" s="1"/>
  <c r="U194" i="1"/>
  <c r="I194" i="1" s="1"/>
  <c r="W54" i="1"/>
  <c r="X54" i="1" s="1"/>
  <c r="U54" i="1"/>
  <c r="I54" i="1" s="1"/>
  <c r="U521" i="1"/>
  <c r="W521" i="1"/>
  <c r="X521" i="1" s="1"/>
  <c r="U423" i="1"/>
  <c r="I423" i="1" s="1"/>
  <c r="W423" i="1"/>
  <c r="X423" i="1" s="1"/>
  <c r="U313" i="1"/>
  <c r="I313" i="1" s="1"/>
  <c r="W313" i="1"/>
  <c r="X313" i="1" s="1"/>
  <c r="U213" i="1"/>
  <c r="I213" i="1" s="1"/>
  <c r="W213" i="1"/>
  <c r="X213" i="1" s="1"/>
  <c r="U113" i="1"/>
  <c r="I113" i="1" s="1"/>
  <c r="W113" i="1"/>
  <c r="X113" i="1" s="1"/>
  <c r="W3" i="1"/>
  <c r="X3" i="1" s="1"/>
  <c r="U3" i="1"/>
  <c r="I3" i="1" s="1"/>
  <c r="U470" i="1"/>
  <c r="I470" i="1" s="1"/>
  <c r="W470" i="1"/>
  <c r="X470" i="1" s="1"/>
  <c r="U362" i="1"/>
  <c r="I362" i="1" s="1"/>
  <c r="W362" i="1"/>
  <c r="X362" i="1" s="1"/>
  <c r="U262" i="1"/>
  <c r="I262" i="1" s="1"/>
  <c r="W262" i="1"/>
  <c r="X262" i="1" s="1"/>
  <c r="W162" i="1"/>
  <c r="X162" i="1" s="1"/>
  <c r="B611" i="3" s="1"/>
  <c r="U162" i="1"/>
  <c r="I162" i="1" s="1"/>
  <c r="W62" i="1"/>
  <c r="X62" i="1" s="1"/>
  <c r="U62" i="1"/>
  <c r="I62" i="1" s="1"/>
  <c r="W529" i="1"/>
  <c r="X529" i="1" s="1"/>
  <c r="U529" i="1"/>
  <c r="I529" i="1" s="1"/>
  <c r="W421" i="1"/>
  <c r="X421" i="1" s="1"/>
  <c r="U421" i="1"/>
  <c r="I421" i="1" s="1"/>
  <c r="W321" i="1"/>
  <c r="X321" i="1" s="1"/>
  <c r="U321" i="1"/>
  <c r="I321" i="1" s="1"/>
  <c r="W221" i="1"/>
  <c r="X221" i="1" s="1"/>
  <c r="U221" i="1"/>
  <c r="I221" i="1" s="1"/>
  <c r="W111" i="1"/>
  <c r="X111" i="1" s="1"/>
  <c r="U111" i="1"/>
  <c r="I111" i="1" s="1"/>
  <c r="W498" i="1"/>
  <c r="X498" i="1" s="1"/>
  <c r="U498" i="1"/>
  <c r="I498" i="1" s="1"/>
  <c r="W390" i="1"/>
  <c r="X390" i="1" s="1"/>
  <c r="U390" i="1"/>
  <c r="I390" i="1" s="1"/>
  <c r="W290" i="1"/>
  <c r="X290" i="1" s="1"/>
  <c r="U290" i="1"/>
  <c r="I290" i="1" s="1"/>
  <c r="W190" i="1"/>
  <c r="X190" i="1" s="1"/>
  <c r="U190" i="1"/>
  <c r="I190" i="1" s="1"/>
  <c r="W50" i="1"/>
  <c r="X50" i="1" s="1"/>
  <c r="U50" i="1"/>
  <c r="I50" i="1" s="1"/>
  <c r="W497" i="1"/>
  <c r="X497" i="1" s="1"/>
  <c r="U497" i="1"/>
  <c r="I497" i="1" s="1"/>
  <c r="W389" i="1"/>
  <c r="X389" i="1" s="1"/>
  <c r="U389" i="1"/>
  <c r="I389" i="1" s="1"/>
  <c r="W289" i="1"/>
  <c r="X289" i="1" s="1"/>
  <c r="U289" i="1"/>
  <c r="I289" i="1" s="1"/>
  <c r="W189" i="1"/>
  <c r="X189" i="1" s="1"/>
  <c r="U189" i="1"/>
  <c r="I189" i="1" s="1"/>
  <c r="W69" i="1"/>
  <c r="X69" i="1" s="1"/>
  <c r="U69" i="1"/>
  <c r="I69" i="1" s="1"/>
  <c r="W807" i="1"/>
  <c r="X807" i="1" s="1"/>
  <c r="U807" i="1"/>
  <c r="W574" i="1"/>
  <c r="X574" i="1" s="1"/>
  <c r="U574" i="1"/>
  <c r="W583" i="1"/>
  <c r="X583" i="1" s="1"/>
  <c r="U583" i="1"/>
  <c r="W265" i="1"/>
  <c r="X265" i="1" s="1"/>
  <c r="U265" i="1"/>
  <c r="I265" i="1" s="1"/>
  <c r="W453" i="1"/>
  <c r="X453" i="1" s="1"/>
  <c r="U453" i="1"/>
  <c r="I453" i="1" s="1"/>
  <c r="U862" i="1"/>
  <c r="I862" i="1" s="1"/>
  <c r="W862" i="1"/>
  <c r="X862" i="1" s="1"/>
  <c r="U630" i="1"/>
  <c r="W630" i="1"/>
  <c r="X630" i="1" s="1"/>
  <c r="W860" i="1"/>
  <c r="X860" i="1" s="1"/>
  <c r="B720" i="3" s="1"/>
  <c r="U860" i="1"/>
  <c r="I860" i="1" s="1"/>
  <c r="W745" i="1"/>
  <c r="X745" i="1" s="1"/>
  <c r="B652" i="3" s="1"/>
  <c r="U745" i="1"/>
  <c r="W666" i="1"/>
  <c r="X666" i="1" s="1"/>
  <c r="B622" i="3" s="1"/>
  <c r="U666" i="1"/>
  <c r="U358" i="1"/>
  <c r="I358" i="1" s="1"/>
  <c r="W358" i="1"/>
  <c r="X358" i="1" s="1"/>
  <c r="B672" i="3" s="1"/>
  <c r="W703" i="1"/>
  <c r="X703" i="1" s="1"/>
  <c r="U703" i="1"/>
  <c r="W397" i="1"/>
  <c r="X397" i="1" s="1"/>
  <c r="U397" i="1"/>
  <c r="I397" i="1" s="1"/>
  <c r="W146" i="1"/>
  <c r="X146" i="1" s="1"/>
  <c r="U146" i="1"/>
  <c r="I146" i="1" s="1"/>
  <c r="W224" i="1"/>
  <c r="X224" i="1" s="1"/>
  <c r="U224" i="1"/>
  <c r="I224" i="1" s="1"/>
  <c r="U243" i="1"/>
  <c r="I243" i="1" s="1"/>
  <c r="W243" i="1"/>
  <c r="X243" i="1" s="1"/>
  <c r="L739" i="3" s="1"/>
  <c r="U402" i="1"/>
  <c r="I402" i="1" s="1"/>
  <c r="W402" i="1"/>
  <c r="X402" i="1" s="1"/>
  <c r="W92" i="1"/>
  <c r="X92" i="1" s="1"/>
  <c r="L774" i="3" s="1"/>
  <c r="U92" i="1"/>
  <c r="I92" i="1" s="1"/>
  <c r="W31" i="1"/>
  <c r="X31" i="1" s="1"/>
  <c r="U31" i="1"/>
  <c r="I31" i="1" s="1"/>
  <c r="W577" i="1"/>
  <c r="X577" i="1" s="1"/>
  <c r="U577" i="1"/>
  <c r="W797" i="1"/>
  <c r="X797" i="1" s="1"/>
  <c r="U797" i="1"/>
  <c r="W464" i="1"/>
  <c r="X464" i="1" s="1"/>
  <c r="U464" i="1"/>
  <c r="I464" i="1" s="1"/>
  <c r="W672" i="1"/>
  <c r="X672" i="1" s="1"/>
  <c r="B624" i="3" s="1"/>
  <c r="U672" i="1"/>
  <c r="W255" i="1"/>
  <c r="X255" i="1" s="1"/>
  <c r="U255" i="1"/>
  <c r="I255" i="1" s="1"/>
  <c r="W873" i="1"/>
  <c r="X873" i="1" s="1"/>
  <c r="I873" i="1"/>
  <c r="U738" i="1"/>
  <c r="W738" i="1"/>
  <c r="X738" i="1" s="1"/>
  <c r="W747" i="1"/>
  <c r="X747" i="1" s="1"/>
  <c r="B645" i="3" s="1"/>
  <c r="U747" i="1"/>
  <c r="W608" i="1"/>
  <c r="X608" i="1" s="1"/>
  <c r="U608" i="1"/>
  <c r="W607" i="1"/>
  <c r="X607" i="1" s="1"/>
  <c r="U607" i="1"/>
  <c r="W556" i="1"/>
  <c r="X556" i="1" s="1"/>
  <c r="U556" i="1"/>
  <c r="I556" i="1" s="1"/>
  <c r="W98" i="1"/>
  <c r="X98" i="1" s="1"/>
  <c r="U98" i="1"/>
  <c r="I98" i="1" s="1"/>
  <c r="W693" i="1"/>
  <c r="X693" i="1" s="1"/>
  <c r="U693" i="1"/>
  <c r="U277" i="1"/>
  <c r="I277" i="1" s="1"/>
  <c r="W277" i="1"/>
  <c r="X277" i="1" s="1"/>
  <c r="W36" i="1"/>
  <c r="X36" i="1" s="1"/>
  <c r="U36" i="1"/>
  <c r="I36" i="1" s="1"/>
  <c r="W214" i="1"/>
  <c r="X214" i="1" s="1"/>
  <c r="U214" i="1"/>
  <c r="I214" i="1" s="1"/>
  <c r="U443" i="1"/>
  <c r="I443" i="1" s="1"/>
  <c r="W443" i="1"/>
  <c r="X443" i="1" s="1"/>
  <c r="U133" i="1"/>
  <c r="I133" i="1" s="1"/>
  <c r="W133" i="1"/>
  <c r="X133" i="1" s="1"/>
  <c r="W182" i="1"/>
  <c r="X182" i="1" s="1"/>
  <c r="U182" i="1"/>
  <c r="I182" i="1" s="1"/>
  <c r="W141" i="1"/>
  <c r="X141" i="1" s="1"/>
  <c r="U141" i="1"/>
  <c r="I141" i="1" s="1"/>
  <c r="U752" i="1"/>
  <c r="W752" i="1"/>
  <c r="X752" i="1" s="1"/>
  <c r="W454" i="1"/>
  <c r="X454" i="1" s="1"/>
  <c r="U454" i="1"/>
  <c r="I454" i="1" s="1"/>
  <c r="W563" i="1"/>
  <c r="X563" i="1" s="1"/>
  <c r="U563" i="1"/>
  <c r="I563" i="1" s="1"/>
  <c r="W796" i="1"/>
  <c r="X796" i="1" s="1"/>
  <c r="U796" i="1"/>
  <c r="W434" i="1"/>
  <c r="X434" i="1" s="1"/>
  <c r="U434" i="1"/>
  <c r="I434" i="1" s="1"/>
  <c r="W729" i="1"/>
  <c r="X729" i="1" s="1"/>
  <c r="B603" i="3" s="1"/>
  <c r="U729" i="1"/>
  <c r="U610" i="1"/>
  <c r="W610" i="1"/>
  <c r="X610" i="1" s="1"/>
  <c r="W842" i="1"/>
  <c r="X842" i="1" s="1"/>
  <c r="U842" i="1"/>
  <c r="I842" i="1" s="1"/>
  <c r="W715" i="1"/>
  <c r="X715" i="1" s="1"/>
  <c r="U715" i="1"/>
  <c r="W646" i="1"/>
  <c r="X646" i="1" s="1"/>
  <c r="U646" i="1"/>
  <c r="W877" i="1"/>
  <c r="X877" i="1" s="1"/>
  <c r="I877" i="1"/>
  <c r="W475" i="1"/>
  <c r="X475" i="1" s="1"/>
  <c r="U475" i="1"/>
  <c r="I475" i="1" s="1"/>
  <c r="W55" i="1"/>
  <c r="X55" i="1" s="1"/>
  <c r="U55" i="1"/>
  <c r="I55" i="1" s="1"/>
  <c r="W64" i="1"/>
  <c r="X64" i="1" s="1"/>
  <c r="U64" i="1"/>
  <c r="I64" i="1" s="1"/>
  <c r="U323" i="1"/>
  <c r="I323" i="1" s="1"/>
  <c r="W323" i="1"/>
  <c r="X323" i="1" s="1"/>
  <c r="W13" i="1"/>
  <c r="X13" i="1" s="1"/>
  <c r="U13" i="1"/>
  <c r="I13" i="1" s="1"/>
  <c r="U272" i="1"/>
  <c r="I272" i="1" s="1"/>
  <c r="W272" i="1"/>
  <c r="X272" i="1" s="1"/>
  <c r="W431" i="1"/>
  <c r="X431" i="1" s="1"/>
  <c r="U431" i="1"/>
  <c r="I431" i="1" s="1"/>
  <c r="W131" i="1"/>
  <c r="X131" i="1" s="1"/>
  <c r="U131" i="1"/>
  <c r="I131" i="1" s="1"/>
  <c r="W300" i="1"/>
  <c r="X300" i="1" s="1"/>
  <c r="U300" i="1"/>
  <c r="I300" i="1" s="1"/>
  <c r="W299" i="1"/>
  <c r="X299" i="1" s="1"/>
  <c r="U299" i="1"/>
  <c r="I299" i="1" s="1"/>
  <c r="W838" i="1"/>
  <c r="X838" i="1" s="1"/>
  <c r="U838" i="1"/>
  <c r="I838" i="1" s="1"/>
  <c r="W653" i="1"/>
  <c r="X653" i="1" s="1"/>
  <c r="U653" i="1"/>
  <c r="W732" i="1"/>
  <c r="X732" i="1" s="1"/>
  <c r="B655" i="3" s="1"/>
  <c r="U732" i="1"/>
  <c r="W436" i="1"/>
  <c r="X436" i="1" s="1"/>
  <c r="U436" i="1"/>
  <c r="I436" i="1" s="1"/>
  <c r="W336" i="1"/>
  <c r="X336" i="1" s="1"/>
  <c r="U336" i="1"/>
  <c r="I336" i="1" s="1"/>
  <c r="W236" i="1"/>
  <c r="X236" i="1" s="1"/>
  <c r="U236" i="1"/>
  <c r="I236" i="1" s="1"/>
  <c r="W543" i="1"/>
  <c r="X543" i="1" s="1"/>
  <c r="U543" i="1"/>
  <c r="I543" i="1" s="1"/>
  <c r="W225" i="1"/>
  <c r="X225" i="1" s="1"/>
  <c r="U225" i="1"/>
  <c r="I225" i="1" s="1"/>
  <c r="W777" i="1"/>
  <c r="X777" i="1" s="1"/>
  <c r="U777" i="1"/>
  <c r="W652" i="1"/>
  <c r="X652" i="1" s="1"/>
  <c r="U652" i="1"/>
  <c r="W532" i="1"/>
  <c r="X532" i="1" s="1"/>
  <c r="B617" i="3" s="1"/>
  <c r="U532" i="1"/>
  <c r="I532" i="1" s="1"/>
  <c r="W414" i="1"/>
  <c r="X414" i="1" s="1"/>
  <c r="U414" i="1"/>
  <c r="I414" i="1" s="1"/>
  <c r="W294" i="1"/>
  <c r="X294" i="1" s="1"/>
  <c r="U294" i="1"/>
  <c r="I294" i="1" s="1"/>
  <c r="W825" i="1"/>
  <c r="X825" i="1" s="1"/>
  <c r="U825" i="1"/>
  <c r="W709" i="1"/>
  <c r="X709" i="1" s="1"/>
  <c r="U709" i="1"/>
  <c r="U581" i="1"/>
  <c r="W581" i="1"/>
  <c r="X581" i="1" s="1"/>
  <c r="U824" i="1"/>
  <c r="W824" i="1"/>
  <c r="X824" i="1" s="1"/>
  <c r="B724" i="3" s="1"/>
  <c r="U708" i="1"/>
  <c r="W708" i="1"/>
  <c r="X708" i="1" s="1"/>
  <c r="U580" i="1"/>
  <c r="W580" i="1"/>
  <c r="X580" i="1" s="1"/>
  <c r="W823" i="1"/>
  <c r="X823" i="1" s="1"/>
  <c r="U823" i="1"/>
  <c r="W707" i="1"/>
  <c r="X707" i="1" s="1"/>
  <c r="U707" i="1"/>
  <c r="W579" i="1"/>
  <c r="X579" i="1" s="1"/>
  <c r="U579" i="1"/>
  <c r="W812" i="1"/>
  <c r="X812" i="1" s="1"/>
  <c r="U812" i="1"/>
  <c r="W696" i="1"/>
  <c r="X696" i="1" s="1"/>
  <c r="U696" i="1"/>
  <c r="W568" i="1"/>
  <c r="X568" i="1" s="1"/>
  <c r="U568" i="1"/>
  <c r="I568" i="1" s="1"/>
  <c r="W811" i="1"/>
  <c r="X811" i="1" s="1"/>
  <c r="U811" i="1"/>
  <c r="W695" i="1"/>
  <c r="X695" i="1" s="1"/>
  <c r="U695" i="1"/>
  <c r="W567" i="1"/>
  <c r="X567" i="1" s="1"/>
  <c r="U567" i="1"/>
  <c r="I567" i="1" s="1"/>
  <c r="W830" i="1"/>
  <c r="X830" i="1" s="1"/>
  <c r="B718" i="3" s="1"/>
  <c r="U830" i="1"/>
  <c r="I830" i="1" s="1"/>
  <c r="W734" i="1"/>
  <c r="X734" i="1" s="1"/>
  <c r="U734" i="1"/>
  <c r="W626" i="1"/>
  <c r="X626" i="1" s="1"/>
  <c r="U626" i="1"/>
  <c r="W526" i="1"/>
  <c r="X526" i="1" s="1"/>
  <c r="U526" i="1"/>
  <c r="I526" i="1" s="1"/>
  <c r="U418" i="1"/>
  <c r="I418" i="1" s="1"/>
  <c r="W418" i="1"/>
  <c r="X418" i="1" s="1"/>
  <c r="W308" i="1"/>
  <c r="X308" i="1" s="1"/>
  <c r="U308" i="1"/>
  <c r="I308" i="1" s="1"/>
  <c r="W178" i="1"/>
  <c r="X178" i="1" s="1"/>
  <c r="U178" i="1"/>
  <c r="I178" i="1" s="1"/>
  <c r="U68" i="1"/>
  <c r="I68" i="1" s="1"/>
  <c r="W68" i="1"/>
  <c r="X68" i="1" s="1"/>
  <c r="W858" i="1"/>
  <c r="X858" i="1" s="1"/>
  <c r="U858" i="1"/>
  <c r="W763" i="1"/>
  <c r="X763" i="1" s="1"/>
  <c r="B641" i="3" s="1"/>
  <c r="U763" i="1"/>
  <c r="W665" i="1"/>
  <c r="X665" i="1" s="1"/>
  <c r="U665" i="1"/>
  <c r="W555" i="1"/>
  <c r="X555" i="1" s="1"/>
  <c r="U555" i="1"/>
  <c r="I555" i="1" s="1"/>
  <c r="W455" i="1"/>
  <c r="X455" i="1" s="1"/>
  <c r="U455" i="1"/>
  <c r="I455" i="1" s="1"/>
  <c r="U357" i="1"/>
  <c r="I357" i="1" s="1"/>
  <c r="W357" i="1"/>
  <c r="X357" i="1" s="1"/>
  <c r="B605" i="3" s="1"/>
  <c r="W237" i="1"/>
  <c r="X237" i="1" s="1"/>
  <c r="U237" i="1"/>
  <c r="I237" i="1" s="1"/>
  <c r="W97" i="1"/>
  <c r="X97" i="1" s="1"/>
  <c r="U97" i="1"/>
  <c r="I97" i="1" s="1"/>
  <c r="W206" i="1"/>
  <c r="X206" i="1" s="1"/>
  <c r="U206" i="1"/>
  <c r="I206" i="1" s="1"/>
  <c r="W106" i="1"/>
  <c r="X106" i="1" s="1"/>
  <c r="U106" i="1"/>
  <c r="I106" i="1" s="1"/>
  <c r="W6" i="1"/>
  <c r="X6" i="1" s="1"/>
  <c r="U6" i="1"/>
  <c r="I6" i="1" s="1"/>
  <c r="W135" i="1"/>
  <c r="X135" i="1" s="1"/>
  <c r="U135" i="1"/>
  <c r="I135" i="1" s="1"/>
  <c r="W35" i="1"/>
  <c r="X35" i="1" s="1"/>
  <c r="U35" i="1"/>
  <c r="I35" i="1" s="1"/>
  <c r="W184" i="1"/>
  <c r="X184" i="1" s="1"/>
  <c r="U184" i="1"/>
  <c r="I184" i="1" s="1"/>
  <c r="W44" i="1"/>
  <c r="X44" i="1" s="1"/>
  <c r="U44" i="1"/>
  <c r="I44" i="1" s="1"/>
  <c r="U511" i="1"/>
  <c r="I511" i="1" s="1"/>
  <c r="W511" i="1"/>
  <c r="X511" i="1" s="1"/>
  <c r="U413" i="1"/>
  <c r="I413" i="1" s="1"/>
  <c r="W413" i="1"/>
  <c r="X413" i="1" s="1"/>
  <c r="U303" i="1"/>
  <c r="I303" i="1" s="1"/>
  <c r="W303" i="1"/>
  <c r="X303" i="1" s="1"/>
  <c r="L776" i="3" s="1"/>
  <c r="U203" i="1"/>
  <c r="I203" i="1" s="1"/>
  <c r="W203" i="1"/>
  <c r="X203" i="1" s="1"/>
  <c r="B583" i="3" s="1"/>
  <c r="U103" i="1"/>
  <c r="I103" i="1" s="1"/>
  <c r="W103" i="1"/>
  <c r="X103" i="1" s="1"/>
  <c r="U460" i="1"/>
  <c r="I460" i="1" s="1"/>
  <c r="W460" i="1"/>
  <c r="X460" i="1" s="1"/>
  <c r="U352" i="1"/>
  <c r="I352" i="1" s="1"/>
  <c r="W352" i="1"/>
  <c r="X352" i="1" s="1"/>
  <c r="B588" i="3" s="1"/>
  <c r="U252" i="1"/>
  <c r="I252" i="1" s="1"/>
  <c r="W252" i="1"/>
  <c r="X252" i="1" s="1"/>
  <c r="W152" i="1"/>
  <c r="X152" i="1" s="1"/>
  <c r="U152" i="1"/>
  <c r="I152" i="1" s="1"/>
  <c r="W52" i="1"/>
  <c r="X52" i="1" s="1"/>
  <c r="U52" i="1"/>
  <c r="I52" i="1" s="1"/>
  <c r="W519" i="1"/>
  <c r="X519" i="1" s="1"/>
  <c r="U519" i="1"/>
  <c r="W411" i="1"/>
  <c r="X411" i="1" s="1"/>
  <c r="U411" i="1"/>
  <c r="I411" i="1" s="1"/>
  <c r="W311" i="1"/>
  <c r="X311" i="1" s="1"/>
  <c r="U311" i="1"/>
  <c r="I311" i="1" s="1"/>
  <c r="W211" i="1"/>
  <c r="X211" i="1" s="1"/>
  <c r="U211" i="1"/>
  <c r="I211" i="1" s="1"/>
  <c r="W101" i="1"/>
  <c r="X101" i="1" s="1"/>
  <c r="U101" i="1"/>
  <c r="I101" i="1" s="1"/>
  <c r="U478" i="1"/>
  <c r="I478" i="1" s="1"/>
  <c r="W478" i="1"/>
  <c r="X478" i="1" s="1"/>
  <c r="B577" i="3" s="1"/>
  <c r="W380" i="1"/>
  <c r="X380" i="1" s="1"/>
  <c r="U380" i="1"/>
  <c r="I380" i="1" s="1"/>
  <c r="W280" i="1"/>
  <c r="X280" i="1" s="1"/>
  <c r="U280" i="1"/>
  <c r="I280" i="1" s="1"/>
  <c r="W180" i="1"/>
  <c r="X180" i="1" s="1"/>
  <c r="U180" i="1"/>
  <c r="I180" i="1" s="1"/>
  <c r="U40" i="1"/>
  <c r="I40" i="1" s="1"/>
  <c r="W40" i="1"/>
  <c r="X40" i="1" s="1"/>
  <c r="W487" i="1"/>
  <c r="X487" i="1" s="1"/>
  <c r="U487" i="1"/>
  <c r="I487" i="1" s="1"/>
  <c r="W379" i="1"/>
  <c r="X379" i="1" s="1"/>
  <c r="U379" i="1"/>
  <c r="I379" i="1" s="1"/>
  <c r="W279" i="1"/>
  <c r="X279" i="1" s="1"/>
  <c r="U279" i="1"/>
  <c r="I279" i="1" s="1"/>
  <c r="W179" i="1"/>
  <c r="X179" i="1" s="1"/>
  <c r="U179" i="1"/>
  <c r="I179" i="1" s="1"/>
  <c r="W59" i="1"/>
  <c r="X59" i="1" s="1"/>
  <c r="U59" i="1"/>
  <c r="I59" i="1" s="1"/>
  <c r="W682" i="1"/>
  <c r="X682" i="1" s="1"/>
  <c r="B678" i="3" s="1"/>
  <c r="U682" i="1"/>
  <c r="W826" i="1"/>
  <c r="X826" i="1" s="1"/>
  <c r="B725" i="3" s="1"/>
  <c r="U826" i="1"/>
  <c r="I826" i="1" s="1"/>
  <c r="W334" i="1"/>
  <c r="X334" i="1" s="1"/>
  <c r="U334" i="1"/>
  <c r="I334" i="1" s="1"/>
  <c r="U631" i="1"/>
  <c r="W631" i="1"/>
  <c r="X631" i="1" s="1"/>
  <c r="B620" i="3" s="1"/>
  <c r="W757" i="1"/>
  <c r="X757" i="1" s="1"/>
  <c r="U757" i="1"/>
  <c r="X869" i="1"/>
  <c r="I869" i="1"/>
  <c r="W771" i="1"/>
  <c r="X771" i="1" s="1"/>
  <c r="B676" i="3" s="1"/>
  <c r="U771" i="1"/>
  <c r="W238" i="1"/>
  <c r="X238" i="1" s="1"/>
  <c r="U238" i="1"/>
  <c r="I238" i="1" s="1"/>
  <c r="W495" i="1"/>
  <c r="X495" i="1" s="1"/>
  <c r="U495" i="1"/>
  <c r="I495" i="1" s="1"/>
  <c r="W17" i="1"/>
  <c r="X17" i="1" s="1"/>
  <c r="U17" i="1"/>
  <c r="I17" i="1" s="1"/>
  <c r="W75" i="1"/>
  <c r="X75" i="1" s="1"/>
  <c r="U75" i="1"/>
  <c r="I75" i="1" s="1"/>
  <c r="W699" i="1"/>
  <c r="X699" i="1" s="1"/>
  <c r="B628" i="3" s="1"/>
  <c r="U699" i="1"/>
  <c r="W500" i="1"/>
  <c r="X500" i="1" s="1"/>
  <c r="U500" i="1"/>
  <c r="I500" i="1" s="1"/>
  <c r="W639" i="1"/>
  <c r="X639" i="1" s="1"/>
  <c r="U639" i="1"/>
  <c r="W251" i="1"/>
  <c r="X251" i="1" s="1"/>
  <c r="U251" i="1"/>
  <c r="I251" i="1" s="1"/>
  <c r="W420" i="1"/>
  <c r="X420" i="1" s="1"/>
  <c r="U420" i="1"/>
  <c r="I420" i="1" s="1"/>
  <c r="W100" i="1"/>
  <c r="X100" i="1" s="1"/>
  <c r="U100" i="1"/>
  <c r="I100" i="1" s="1"/>
  <c r="W319" i="1"/>
  <c r="X319" i="1" s="1"/>
  <c r="U319" i="1"/>
  <c r="I319" i="1" s="1"/>
  <c r="W762" i="1"/>
  <c r="X762" i="1" s="1"/>
  <c r="B642" i="3" s="1"/>
  <c r="U762" i="1"/>
  <c r="W366" i="1"/>
  <c r="X366" i="1" s="1"/>
  <c r="U366" i="1"/>
  <c r="I366" i="1" s="1"/>
  <c r="W473" i="1"/>
  <c r="X473" i="1" s="1"/>
  <c r="U473" i="1"/>
  <c r="I473" i="1" s="1"/>
  <c r="W324" i="1"/>
  <c r="X324" i="1" s="1"/>
  <c r="U324" i="1"/>
  <c r="I324" i="1" s="1"/>
  <c r="U853" i="1"/>
  <c r="I853" i="1" s="1"/>
  <c r="W853" i="1"/>
  <c r="X853" i="1" s="1"/>
  <c r="W619" i="1"/>
  <c r="X619" i="1" s="1"/>
  <c r="U619" i="1"/>
  <c r="W859" i="1"/>
  <c r="X859" i="1" s="1"/>
  <c r="U859" i="1"/>
  <c r="I859" i="1" s="1"/>
  <c r="W764" i="1"/>
  <c r="X764" i="1" s="1"/>
  <c r="B639" i="3" s="1"/>
  <c r="U764" i="1"/>
  <c r="W348" i="1"/>
  <c r="X348" i="1" s="1"/>
  <c r="U348" i="1"/>
  <c r="I348" i="1" s="1"/>
  <c r="W585" i="1"/>
  <c r="X585" i="1" s="1"/>
  <c r="U585" i="1"/>
  <c r="U137" i="1"/>
  <c r="I137" i="1" s="1"/>
  <c r="W137" i="1"/>
  <c r="X137" i="1" s="1"/>
  <c r="U233" i="1"/>
  <c r="I233" i="1" s="1"/>
  <c r="W233" i="1"/>
  <c r="X233" i="1" s="1"/>
  <c r="U490" i="1"/>
  <c r="I490" i="1" s="1"/>
  <c r="W490" i="1"/>
  <c r="X490" i="1" s="1"/>
  <c r="B594" i="3" s="1"/>
  <c r="U282" i="1"/>
  <c r="I282" i="1" s="1"/>
  <c r="W282" i="1"/>
  <c r="X282" i="1" s="1"/>
  <c r="U441" i="1"/>
  <c r="I441" i="1" s="1"/>
  <c r="W441" i="1"/>
  <c r="X441" i="1" s="1"/>
  <c r="W21" i="1"/>
  <c r="X21" i="1" s="1"/>
  <c r="U21" i="1"/>
  <c r="I21" i="1" s="1"/>
  <c r="W310" i="1"/>
  <c r="X310" i="1" s="1"/>
  <c r="U310" i="1"/>
  <c r="I310" i="1" s="1"/>
  <c r="W409" i="1"/>
  <c r="X409" i="1" s="1"/>
  <c r="U409" i="1"/>
  <c r="I409" i="1" s="1"/>
  <c r="W209" i="1"/>
  <c r="X209" i="1" s="1"/>
  <c r="U209" i="1"/>
  <c r="I209" i="1" s="1"/>
  <c r="W787" i="1"/>
  <c r="X787" i="1" s="1"/>
  <c r="B697" i="3" s="1"/>
  <c r="U787" i="1"/>
  <c r="U554" i="1"/>
  <c r="I554" i="1" s="1"/>
  <c r="W554" i="1"/>
  <c r="X554" i="1" s="1"/>
  <c r="W663" i="1"/>
  <c r="X663" i="1" s="1"/>
  <c r="U663" i="1"/>
  <c r="W245" i="1"/>
  <c r="X245" i="1" s="1"/>
  <c r="U245" i="1"/>
  <c r="I245" i="1" s="1"/>
  <c r="W314" i="1"/>
  <c r="X314" i="1" s="1"/>
  <c r="U314" i="1"/>
  <c r="I314" i="1" s="1"/>
  <c r="W844" i="1"/>
  <c r="X844" i="1" s="1"/>
  <c r="U844" i="1"/>
  <c r="I844" i="1" s="1"/>
  <c r="W843" i="1"/>
  <c r="X843" i="1" s="1"/>
  <c r="B664" i="3" s="1"/>
  <c r="U843" i="1"/>
  <c r="I843" i="1" s="1"/>
  <c r="W598" i="1"/>
  <c r="X598" i="1" s="1"/>
  <c r="U598" i="1"/>
  <c r="W849" i="1"/>
  <c r="X849" i="1" s="1"/>
  <c r="B729" i="3" s="1"/>
  <c r="U849" i="1"/>
  <c r="I849" i="1" s="1"/>
  <c r="W546" i="1"/>
  <c r="X546" i="1" s="1"/>
  <c r="U546" i="1"/>
  <c r="I546" i="1" s="1"/>
  <c r="W208" i="1"/>
  <c r="X208" i="1" s="1"/>
  <c r="U208" i="1"/>
  <c r="I208" i="1" s="1"/>
  <c r="W684" i="1"/>
  <c r="X684" i="1" s="1"/>
  <c r="U684" i="1"/>
  <c r="U257" i="1"/>
  <c r="I257" i="1" s="1"/>
  <c r="W257" i="1"/>
  <c r="X257" i="1" s="1"/>
  <c r="W155" i="1"/>
  <c r="X155" i="1" s="1"/>
  <c r="U155" i="1"/>
  <c r="I155" i="1" s="1"/>
  <c r="U223" i="1"/>
  <c r="I223" i="1" s="1"/>
  <c r="W223" i="1"/>
  <c r="X223" i="1" s="1"/>
  <c r="U382" i="1"/>
  <c r="I382" i="1" s="1"/>
  <c r="W382" i="1"/>
  <c r="X382" i="1" s="1"/>
  <c r="W72" i="1"/>
  <c r="X72" i="1" s="1"/>
  <c r="U72" i="1"/>
  <c r="I72" i="1" s="1"/>
  <c r="W231" i="1"/>
  <c r="X231" i="1" s="1"/>
  <c r="U231" i="1"/>
  <c r="W400" i="1"/>
  <c r="X400" i="1" s="1"/>
  <c r="U400" i="1"/>
  <c r="I400" i="1" s="1"/>
  <c r="W70" i="1"/>
  <c r="X70" i="1" s="1"/>
  <c r="U70" i="1"/>
  <c r="I70" i="1" s="1"/>
  <c r="W399" i="1"/>
  <c r="X399" i="1" s="1"/>
  <c r="U399" i="1"/>
  <c r="I399" i="1" s="1"/>
  <c r="W79" i="1"/>
  <c r="X79" i="1" s="1"/>
  <c r="U79" i="1"/>
  <c r="I79" i="1" s="1"/>
  <c r="W778" i="1"/>
  <c r="X778" i="1" s="1"/>
  <c r="U778" i="1"/>
  <c r="W553" i="1"/>
  <c r="X553" i="1" s="1"/>
  <c r="L747" i="3" s="1"/>
  <c r="U553" i="1"/>
  <c r="I553" i="1" s="1"/>
  <c r="W534" i="1"/>
  <c r="X534" i="1" s="1"/>
  <c r="U534" i="1"/>
  <c r="I534" i="1" s="1"/>
  <c r="W445" i="1"/>
  <c r="X445" i="1" s="1"/>
  <c r="U445" i="1"/>
  <c r="I445" i="1" s="1"/>
  <c r="W856" i="1"/>
  <c r="X856" i="1" s="1"/>
  <c r="U856" i="1"/>
  <c r="I856" i="1" s="1"/>
  <c r="W761" i="1"/>
  <c r="X761" i="1" s="1"/>
  <c r="U761" i="1"/>
  <c r="W818" i="1"/>
  <c r="X818" i="1" s="1"/>
  <c r="U818" i="1"/>
  <c r="W722" i="1"/>
  <c r="X722" i="1" s="1"/>
  <c r="U722" i="1"/>
  <c r="W624" i="1"/>
  <c r="X624" i="1" s="1"/>
  <c r="U624" i="1"/>
  <c r="W524" i="1"/>
  <c r="X524" i="1" s="1"/>
  <c r="U524" i="1"/>
  <c r="I524" i="1" s="1"/>
  <c r="W426" i="1"/>
  <c r="X426" i="1" s="1"/>
  <c r="U426" i="1"/>
  <c r="I426" i="1" s="1"/>
  <c r="W326" i="1"/>
  <c r="X326" i="1" s="1"/>
  <c r="U326" i="1"/>
  <c r="I326" i="1" s="1"/>
  <c r="W226" i="1"/>
  <c r="X226" i="1" s="1"/>
  <c r="U226" i="1"/>
  <c r="I226" i="1" s="1"/>
  <c r="W633" i="1"/>
  <c r="X633" i="1" s="1"/>
  <c r="U633" i="1"/>
  <c r="W533" i="1"/>
  <c r="X533" i="1" s="1"/>
  <c r="U533" i="1"/>
  <c r="I533" i="1" s="1"/>
  <c r="W435" i="1"/>
  <c r="X435" i="1" s="1"/>
  <c r="U435" i="1"/>
  <c r="I435" i="1" s="1"/>
  <c r="W315" i="1"/>
  <c r="X315" i="1" s="1"/>
  <c r="U315" i="1"/>
  <c r="I315" i="1" s="1"/>
  <c r="W215" i="1"/>
  <c r="X215" i="1" s="1"/>
  <c r="U215" i="1"/>
  <c r="I215" i="1" s="1"/>
  <c r="W642" i="1"/>
  <c r="X642" i="1" s="1"/>
  <c r="B688" i="3" s="1"/>
  <c r="U642" i="1"/>
  <c r="W522" i="1"/>
  <c r="X522" i="1" s="1"/>
  <c r="U522" i="1"/>
  <c r="I522" i="1" s="1"/>
  <c r="W404" i="1"/>
  <c r="X404" i="1" s="1"/>
  <c r="U404" i="1"/>
  <c r="I404" i="1" s="1"/>
  <c r="W284" i="1"/>
  <c r="X284" i="1" s="1"/>
  <c r="U284" i="1"/>
  <c r="I284" i="1" s="1"/>
  <c r="W815" i="1"/>
  <c r="X815" i="1" s="1"/>
  <c r="U815" i="1"/>
  <c r="W690" i="1"/>
  <c r="X690" i="1" s="1"/>
  <c r="U690" i="1"/>
  <c r="U571" i="1"/>
  <c r="W571" i="1"/>
  <c r="X571" i="1" s="1"/>
  <c r="U814" i="1"/>
  <c r="W814" i="1"/>
  <c r="X814" i="1" s="1"/>
  <c r="U689" i="1"/>
  <c r="W689" i="1"/>
  <c r="X689" i="1" s="1"/>
  <c r="U570" i="1"/>
  <c r="W570" i="1"/>
  <c r="X570" i="1" s="1"/>
  <c r="B644" i="3" s="1"/>
  <c r="W813" i="1"/>
  <c r="X813" i="1" s="1"/>
  <c r="U813" i="1"/>
  <c r="W697" i="1"/>
  <c r="X697" i="1" s="1"/>
  <c r="B627" i="3" s="1"/>
  <c r="U697" i="1"/>
  <c r="W569" i="1"/>
  <c r="X569" i="1" s="1"/>
  <c r="U569" i="1"/>
  <c r="W802" i="1"/>
  <c r="X802" i="1" s="1"/>
  <c r="U802" i="1"/>
  <c r="W677" i="1"/>
  <c r="X677" i="1" s="1"/>
  <c r="B599" i="3" s="1"/>
  <c r="U677" i="1"/>
  <c r="W558" i="1"/>
  <c r="X558" i="1" s="1"/>
  <c r="U558" i="1"/>
  <c r="I558" i="1" s="1"/>
  <c r="W801" i="1"/>
  <c r="X801" i="1" s="1"/>
  <c r="U801" i="1"/>
  <c r="W686" i="1"/>
  <c r="X686" i="1" s="1"/>
  <c r="U686" i="1"/>
  <c r="W557" i="1"/>
  <c r="X557" i="1" s="1"/>
  <c r="U557" i="1"/>
  <c r="I557" i="1" s="1"/>
  <c r="W820" i="1"/>
  <c r="X820" i="1" s="1"/>
  <c r="U820" i="1"/>
  <c r="W724" i="1"/>
  <c r="X724" i="1" s="1"/>
  <c r="U724" i="1"/>
  <c r="U616" i="1"/>
  <c r="W616" i="1"/>
  <c r="X616" i="1" s="1"/>
  <c r="B687" i="3" s="1"/>
  <c r="W516" i="1"/>
  <c r="X516" i="1" s="1"/>
  <c r="U516" i="1"/>
  <c r="I516" i="1" s="1"/>
  <c r="U408" i="1"/>
  <c r="I408" i="1" s="1"/>
  <c r="W408" i="1"/>
  <c r="X408" i="1" s="1"/>
  <c r="W298" i="1"/>
  <c r="X298" i="1" s="1"/>
  <c r="U298" i="1"/>
  <c r="I298" i="1" s="1"/>
  <c r="U168" i="1"/>
  <c r="I168" i="1" s="1"/>
  <c r="W168" i="1"/>
  <c r="X168" i="1" s="1"/>
  <c r="W58" i="1"/>
  <c r="X58" i="1" s="1"/>
  <c r="U58" i="1"/>
  <c r="I58" i="1" s="1"/>
  <c r="U848" i="1"/>
  <c r="I848" i="1" s="1"/>
  <c r="W848" i="1"/>
  <c r="X848" i="1" s="1"/>
  <c r="B730" i="3" s="1"/>
  <c r="W753" i="1"/>
  <c r="X753" i="1" s="1"/>
  <c r="B657" i="3" s="1"/>
  <c r="U753" i="1"/>
  <c r="U655" i="1"/>
  <c r="W655" i="1"/>
  <c r="X655" i="1" s="1"/>
  <c r="B669" i="3" s="1"/>
  <c r="W545" i="1"/>
  <c r="X545" i="1" s="1"/>
  <c r="U545" i="1"/>
  <c r="I545" i="1" s="1"/>
  <c r="W447" i="1"/>
  <c r="X447" i="1" s="1"/>
  <c r="U447" i="1"/>
  <c r="I447" i="1" s="1"/>
  <c r="W347" i="1"/>
  <c r="X347" i="1" s="1"/>
  <c r="U347" i="1"/>
  <c r="I347" i="1" s="1"/>
  <c r="U217" i="1"/>
  <c r="I217" i="1" s="1"/>
  <c r="W217" i="1"/>
  <c r="X217" i="1" s="1"/>
  <c r="W87" i="1"/>
  <c r="X87" i="1" s="1"/>
  <c r="U87" i="1"/>
  <c r="I87" i="1" s="1"/>
  <c r="W196" i="1"/>
  <c r="X196" i="1" s="1"/>
  <c r="U196" i="1"/>
  <c r="I196" i="1" s="1"/>
  <c r="W96" i="1"/>
  <c r="X96" i="1" s="1"/>
  <c r="U96" i="1"/>
  <c r="I96" i="1" s="1"/>
  <c r="W405" i="1"/>
  <c r="X405" i="1" s="1"/>
  <c r="U405" i="1"/>
  <c r="I405" i="1" s="1"/>
  <c r="W125" i="1"/>
  <c r="X125" i="1" s="1"/>
  <c r="U125" i="1"/>
  <c r="I125" i="1" s="1"/>
  <c r="W25" i="1"/>
  <c r="X25" i="1" s="1"/>
  <c r="U25" i="1"/>
  <c r="I25" i="1" s="1"/>
  <c r="W164" i="1"/>
  <c r="X164" i="1" s="1"/>
  <c r="U164" i="1"/>
  <c r="I164" i="1" s="1"/>
  <c r="W24" i="1"/>
  <c r="X24" i="1" s="1"/>
  <c r="U24" i="1"/>
  <c r="I24" i="1" s="1"/>
  <c r="U501" i="1"/>
  <c r="I501" i="1" s="1"/>
  <c r="W501" i="1"/>
  <c r="X501" i="1" s="1"/>
  <c r="B595" i="3" s="1"/>
  <c r="U403" i="1"/>
  <c r="I403" i="1" s="1"/>
  <c r="W403" i="1"/>
  <c r="X403" i="1" s="1"/>
  <c r="U293" i="1"/>
  <c r="I293" i="1" s="1"/>
  <c r="W293" i="1"/>
  <c r="X293" i="1" s="1"/>
  <c r="U193" i="1"/>
  <c r="I193" i="1" s="1"/>
  <c r="W193" i="1"/>
  <c r="X193" i="1" s="1"/>
  <c r="U93" i="1"/>
  <c r="I93" i="1" s="1"/>
  <c r="W93" i="1"/>
  <c r="X93" i="1" s="1"/>
  <c r="U748" i="1"/>
  <c r="W748" i="1"/>
  <c r="X748" i="1" s="1"/>
  <c r="B646" i="3" s="1"/>
  <c r="W451" i="1"/>
  <c r="X451" i="1" s="1"/>
  <c r="U451" i="1"/>
  <c r="I451" i="1" s="1"/>
  <c r="U342" i="1"/>
  <c r="I342" i="1" s="1"/>
  <c r="W342" i="1"/>
  <c r="X342" i="1" s="1"/>
  <c r="U242" i="1"/>
  <c r="I242" i="1" s="1"/>
  <c r="W242" i="1"/>
  <c r="X242" i="1" s="1"/>
  <c r="B701" i="3" s="1"/>
  <c r="W142" i="1"/>
  <c r="X142" i="1" s="1"/>
  <c r="U142" i="1"/>
  <c r="I142" i="1" s="1"/>
  <c r="W42" i="1"/>
  <c r="X42" i="1" s="1"/>
  <c r="U42" i="1"/>
  <c r="I42" i="1" s="1"/>
  <c r="W509" i="1"/>
  <c r="X509" i="1" s="1"/>
  <c r="B682" i="3" s="1"/>
  <c r="U509" i="1"/>
  <c r="I509" i="1" s="1"/>
  <c r="W401" i="1"/>
  <c r="X401" i="1" s="1"/>
  <c r="U401" i="1"/>
  <c r="I401" i="1" s="1"/>
  <c r="W301" i="1"/>
  <c r="X301" i="1" s="1"/>
  <c r="U301" i="1"/>
  <c r="I301" i="1" s="1"/>
  <c r="W201" i="1"/>
  <c r="X201" i="1" s="1"/>
  <c r="U201" i="1"/>
  <c r="I201" i="1" s="1"/>
  <c r="W91" i="1"/>
  <c r="X91" i="1" s="1"/>
  <c r="U91" i="1"/>
  <c r="I91" i="1" s="1"/>
  <c r="W468" i="1"/>
  <c r="X468" i="1" s="1"/>
  <c r="U468" i="1"/>
  <c r="I468" i="1" s="1"/>
  <c r="W370" i="1"/>
  <c r="X370" i="1" s="1"/>
  <c r="U370" i="1"/>
  <c r="I370" i="1" s="1"/>
  <c r="W270" i="1"/>
  <c r="X270" i="1" s="1"/>
  <c r="U270" i="1"/>
  <c r="I270" i="1" s="1"/>
  <c r="W160" i="1"/>
  <c r="X160" i="1" s="1"/>
  <c r="U160" i="1"/>
  <c r="I160" i="1" s="1"/>
  <c r="U30" i="1"/>
  <c r="I30" i="1" s="1"/>
  <c r="W30" i="1"/>
  <c r="X30" i="1" s="1"/>
  <c r="W850" i="1"/>
  <c r="X850" i="1" s="1"/>
  <c r="B667" i="3" s="1"/>
  <c r="U850" i="1"/>
  <c r="I850" i="1" s="1"/>
  <c r="U477" i="1"/>
  <c r="I477" i="1" s="1"/>
  <c r="W477" i="1"/>
  <c r="X477" i="1" s="1"/>
  <c r="W369" i="1"/>
  <c r="X369" i="1" s="1"/>
  <c r="U369" i="1"/>
  <c r="I369" i="1" s="1"/>
  <c r="W269" i="1"/>
  <c r="X269" i="1" s="1"/>
  <c r="U269" i="1"/>
  <c r="I269" i="1" s="1"/>
  <c r="W169" i="1"/>
  <c r="X169" i="1" s="1"/>
  <c r="U169" i="1"/>
  <c r="I169" i="1" s="1"/>
  <c r="U39" i="1"/>
  <c r="I39" i="1" s="1"/>
  <c r="W39" i="1"/>
  <c r="X39" i="1" s="1"/>
  <c r="U673" i="1"/>
  <c r="W673" i="1"/>
  <c r="X673" i="1" s="1"/>
  <c r="B625" i="3" s="1"/>
  <c r="W376" i="1"/>
  <c r="X376" i="1" s="1"/>
  <c r="U376" i="1"/>
  <c r="I376" i="1" s="1"/>
  <c r="W483" i="1"/>
  <c r="X483" i="1" s="1"/>
  <c r="U483" i="1"/>
  <c r="I483" i="1" s="1"/>
  <c r="W700" i="1"/>
  <c r="X700" i="1" s="1"/>
  <c r="U700" i="1"/>
  <c r="W234" i="1"/>
  <c r="X234" i="1" s="1"/>
  <c r="U234" i="1"/>
  <c r="I234" i="1" s="1"/>
  <c r="U758" i="1"/>
  <c r="W758" i="1"/>
  <c r="X758" i="1" s="1"/>
  <c r="W629" i="1"/>
  <c r="X629" i="1" s="1"/>
  <c r="U629" i="1"/>
  <c r="W746" i="1"/>
  <c r="X746" i="1" s="1"/>
  <c r="U746" i="1"/>
  <c r="X868" i="1"/>
  <c r="I868" i="1"/>
  <c r="U566" i="1"/>
  <c r="I566" i="1" s="1"/>
  <c r="W566" i="1"/>
  <c r="X566" i="1" s="1"/>
  <c r="U108" i="1"/>
  <c r="W108" i="1"/>
  <c r="X108" i="1" s="1"/>
  <c r="W595" i="1"/>
  <c r="X595" i="1" s="1"/>
  <c r="U595" i="1"/>
  <c r="W147" i="1"/>
  <c r="X147" i="1" s="1"/>
  <c r="U147" i="1"/>
  <c r="I147" i="1" s="1"/>
  <c r="W175" i="1"/>
  <c r="X175" i="1" s="1"/>
  <c r="U175" i="1"/>
  <c r="I175" i="1" s="1"/>
  <c r="U343" i="1"/>
  <c r="I343" i="1" s="1"/>
  <c r="W343" i="1"/>
  <c r="X343" i="1" s="1"/>
  <c r="U143" i="1"/>
  <c r="I143" i="1" s="1"/>
  <c r="W143" i="1"/>
  <c r="X143" i="1" s="1"/>
  <c r="U292" i="1"/>
  <c r="I292" i="1" s="1"/>
  <c r="W292" i="1"/>
  <c r="X292" i="1" s="1"/>
  <c r="W450" i="1"/>
  <c r="X450" i="1" s="1"/>
  <c r="L771" i="3" s="1"/>
  <c r="U450" i="1"/>
  <c r="I450" i="1" s="1"/>
  <c r="W588" i="1"/>
  <c r="X588" i="1" s="1"/>
  <c r="U588" i="1"/>
  <c r="W220" i="1"/>
  <c r="X220" i="1" s="1"/>
  <c r="U220" i="1"/>
  <c r="I220" i="1" s="1"/>
  <c r="W419" i="1"/>
  <c r="X419" i="1" s="1"/>
  <c r="U419" i="1"/>
  <c r="I419" i="1" s="1"/>
  <c r="W109" i="1"/>
  <c r="X109" i="1" s="1"/>
  <c r="U109" i="1"/>
  <c r="I109" i="1" s="1"/>
  <c r="W857" i="1"/>
  <c r="X857" i="1" s="1"/>
  <c r="B636" i="3" s="1"/>
  <c r="U857" i="1"/>
  <c r="I857" i="1" s="1"/>
  <c r="W564" i="1"/>
  <c r="X564" i="1" s="1"/>
  <c r="U564" i="1"/>
  <c r="I564" i="1" s="1"/>
  <c r="W266" i="1"/>
  <c r="X266" i="1" s="1"/>
  <c r="U266" i="1"/>
  <c r="I266" i="1" s="1"/>
  <c r="W355" i="1"/>
  <c r="X355" i="1" s="1"/>
  <c r="U355" i="1"/>
  <c r="I355" i="1" s="1"/>
  <c r="W572" i="1"/>
  <c r="X572" i="1" s="1"/>
  <c r="U572" i="1"/>
  <c r="W739" i="1"/>
  <c r="X739" i="1" s="1"/>
  <c r="U739" i="1"/>
  <c r="U620" i="1"/>
  <c r="W620" i="1"/>
  <c r="X620" i="1" s="1"/>
  <c r="W851" i="1"/>
  <c r="X851" i="1" s="1"/>
  <c r="U851" i="1"/>
  <c r="I851" i="1" s="1"/>
  <c r="W735" i="1"/>
  <c r="X735" i="1" s="1"/>
  <c r="U735" i="1"/>
  <c r="W656" i="1"/>
  <c r="X656" i="1" s="1"/>
  <c r="U656" i="1"/>
  <c r="U218" i="1"/>
  <c r="I218" i="1" s="1"/>
  <c r="W218" i="1"/>
  <c r="X218" i="1" s="1"/>
  <c r="W789" i="1"/>
  <c r="X789" i="1" s="1"/>
  <c r="B694" i="3" s="1"/>
  <c r="U789" i="1"/>
  <c r="W387" i="1"/>
  <c r="X387" i="1" s="1"/>
  <c r="U387" i="1"/>
  <c r="I387" i="1" s="1"/>
  <c r="W7" i="1"/>
  <c r="X7" i="1" s="1"/>
  <c r="U7" i="1"/>
  <c r="I7" i="1" s="1"/>
  <c r="W165" i="1"/>
  <c r="X165" i="1" s="1"/>
  <c r="U165" i="1"/>
  <c r="I165" i="1" s="1"/>
  <c r="W84" i="1"/>
  <c r="X84" i="1" s="1"/>
  <c r="U84" i="1"/>
  <c r="I84" i="1" s="1"/>
  <c r="U333" i="1"/>
  <c r="I333" i="1" s="1"/>
  <c r="W333" i="1"/>
  <c r="X333" i="1" s="1"/>
  <c r="U392" i="1"/>
  <c r="I392" i="1" s="1"/>
  <c r="W392" i="1"/>
  <c r="X392" i="1" s="1"/>
  <c r="W82" i="1"/>
  <c r="X82" i="1" s="1"/>
  <c r="B632" i="3" s="1"/>
  <c r="U82" i="1"/>
  <c r="I82" i="1" s="1"/>
  <c r="W241" i="1"/>
  <c r="X241" i="1" s="1"/>
  <c r="B585" i="3" s="1"/>
  <c r="U241" i="1"/>
  <c r="I241" i="1" s="1"/>
  <c r="W410" i="1"/>
  <c r="X410" i="1" s="1"/>
  <c r="U410" i="1"/>
  <c r="I410" i="1" s="1"/>
  <c r="W80" i="1"/>
  <c r="X80" i="1" s="1"/>
  <c r="U80" i="1"/>
  <c r="I80" i="1" s="1"/>
  <c r="W309" i="1"/>
  <c r="X309" i="1" s="1"/>
  <c r="U309" i="1"/>
  <c r="I309" i="1" s="1"/>
  <c r="U654" i="1"/>
  <c r="W654" i="1"/>
  <c r="X654" i="1" s="1"/>
  <c r="W256" i="1"/>
  <c r="X256" i="1" s="1"/>
  <c r="U256" i="1"/>
  <c r="I256" i="1" s="1"/>
  <c r="W345" i="1"/>
  <c r="X345" i="1" s="1"/>
  <c r="U345" i="1"/>
  <c r="I345" i="1" s="1"/>
  <c r="W552" i="1"/>
  <c r="X552" i="1" s="1"/>
  <c r="U552" i="1"/>
  <c r="I552" i="1" s="1"/>
  <c r="U611" i="1"/>
  <c r="W611" i="1"/>
  <c r="X611" i="1" s="1"/>
  <c r="W727" i="1"/>
  <c r="X727" i="1" s="1"/>
  <c r="B602" i="3" s="1"/>
  <c r="U727" i="1"/>
  <c r="W841" i="1"/>
  <c r="X841" i="1" s="1"/>
  <c r="U841" i="1"/>
  <c r="I841" i="1" s="1"/>
  <c r="W754" i="1"/>
  <c r="X754" i="1" s="1"/>
  <c r="U754" i="1"/>
  <c r="W338" i="1"/>
  <c r="X338" i="1" s="1"/>
  <c r="U338" i="1"/>
  <c r="I338" i="1" s="1"/>
  <c r="W780" i="1"/>
  <c r="X780" i="1" s="1"/>
  <c r="U780" i="1"/>
  <c r="U377" i="1"/>
  <c r="I377" i="1" s="1"/>
  <c r="W377" i="1"/>
  <c r="X377" i="1" s="1"/>
  <c r="W26" i="1"/>
  <c r="X26" i="1" s="1"/>
  <c r="U26" i="1"/>
  <c r="I26" i="1" s="1"/>
  <c r="U601" i="1"/>
  <c r="W601" i="1"/>
  <c r="X601" i="1" s="1"/>
  <c r="U123" i="1"/>
  <c r="I123" i="1" s="1"/>
  <c r="W123" i="1"/>
  <c r="X123" i="1" s="1"/>
  <c r="W172" i="1"/>
  <c r="X172" i="1" s="1"/>
  <c r="U172" i="1"/>
  <c r="I172" i="1" s="1"/>
  <c r="W331" i="1"/>
  <c r="X331" i="1" s="1"/>
  <c r="U331" i="1"/>
  <c r="I331" i="1" s="1"/>
  <c r="W508" i="1"/>
  <c r="X508" i="1" s="1"/>
  <c r="U508" i="1"/>
  <c r="I508" i="1" s="1"/>
  <c r="W507" i="1"/>
  <c r="X507" i="1" s="1"/>
  <c r="U507" i="1"/>
  <c r="I507" i="1" s="1"/>
  <c r="W199" i="1"/>
  <c r="X199" i="1" s="1"/>
  <c r="U199" i="1"/>
  <c r="I199" i="1" s="1"/>
  <c r="W865" i="1"/>
  <c r="X865" i="1" s="1"/>
  <c r="U865" i="1"/>
  <c r="I865" i="1" s="1"/>
  <c r="W634" i="1"/>
  <c r="X634" i="1" s="1"/>
  <c r="B691" i="3" s="1"/>
  <c r="U634" i="1"/>
  <c r="W325" i="1"/>
  <c r="X325" i="1" s="1"/>
  <c r="U325" i="1"/>
  <c r="I325" i="1" s="1"/>
  <c r="W846" i="1"/>
  <c r="X846" i="1" s="1"/>
  <c r="B665" i="3" s="1"/>
  <c r="U846" i="1"/>
  <c r="I846" i="1" s="1"/>
  <c r="W751" i="1"/>
  <c r="X751" i="1" s="1"/>
  <c r="B647" i="3" s="1"/>
  <c r="U751" i="1"/>
  <c r="W808" i="1"/>
  <c r="X808" i="1" s="1"/>
  <c r="U808" i="1"/>
  <c r="W712" i="1"/>
  <c r="X712" i="1" s="1"/>
  <c r="B630" i="3" s="1"/>
  <c r="U712" i="1"/>
  <c r="W614" i="1"/>
  <c r="X614" i="1" s="1"/>
  <c r="U614" i="1"/>
  <c r="W514" i="1"/>
  <c r="X514" i="1" s="1"/>
  <c r="U514" i="1"/>
  <c r="I514" i="1" s="1"/>
  <c r="W416" i="1"/>
  <c r="X416" i="1" s="1"/>
  <c r="U416" i="1"/>
  <c r="I416" i="1" s="1"/>
  <c r="W316" i="1"/>
  <c r="X316" i="1" s="1"/>
  <c r="U316" i="1"/>
  <c r="I316" i="1" s="1"/>
  <c r="W721" i="1"/>
  <c r="X721" i="1" s="1"/>
  <c r="U721" i="1"/>
  <c r="W623" i="1"/>
  <c r="X623" i="1" s="1"/>
  <c r="U623" i="1"/>
  <c r="W523" i="1"/>
  <c r="X523" i="1" s="1"/>
  <c r="U523" i="1"/>
  <c r="I523" i="1" s="1"/>
  <c r="W425" i="1"/>
  <c r="X425" i="1" s="1"/>
  <c r="U425" i="1"/>
  <c r="I425" i="1" s="1"/>
  <c r="W305" i="1"/>
  <c r="X305" i="1" s="1"/>
  <c r="U305" i="1"/>
  <c r="I305" i="1" s="1"/>
  <c r="W874" i="1"/>
  <c r="X874" i="1" s="1"/>
  <c r="I874" i="1"/>
  <c r="W750" i="1"/>
  <c r="X750" i="1" s="1"/>
  <c r="U750" i="1"/>
  <c r="W632" i="1"/>
  <c r="X632" i="1" s="1"/>
  <c r="U632" i="1"/>
  <c r="W502" i="1"/>
  <c r="X502" i="1" s="1"/>
  <c r="U502" i="1"/>
  <c r="I502" i="1" s="1"/>
  <c r="W374" i="1"/>
  <c r="X374" i="1" s="1"/>
  <c r="U374" i="1"/>
  <c r="I374" i="1" s="1"/>
  <c r="W274" i="1"/>
  <c r="X274" i="1" s="1"/>
  <c r="U274" i="1"/>
  <c r="I274" i="1" s="1"/>
  <c r="W805" i="1"/>
  <c r="X805" i="1" s="1"/>
  <c r="U805" i="1"/>
  <c r="W680" i="1"/>
  <c r="X680" i="1" s="1"/>
  <c r="U680" i="1"/>
  <c r="U561" i="1"/>
  <c r="I561" i="1" s="1"/>
  <c r="W561" i="1"/>
  <c r="X561" i="1" s="1"/>
  <c r="B686" i="3" s="1"/>
  <c r="U804" i="1"/>
  <c r="W804" i="1"/>
  <c r="X804" i="1" s="1"/>
  <c r="U679" i="1"/>
  <c r="W679" i="1"/>
  <c r="X679" i="1" s="1"/>
  <c r="B600" i="3" s="1"/>
  <c r="U560" i="1"/>
  <c r="I560" i="1" s="1"/>
  <c r="W560" i="1"/>
  <c r="X560" i="1" s="1"/>
  <c r="W803" i="1"/>
  <c r="X803" i="1" s="1"/>
  <c r="U803" i="1"/>
  <c r="W678" i="1"/>
  <c r="X678" i="1" s="1"/>
  <c r="U678" i="1"/>
  <c r="W559" i="1"/>
  <c r="X559" i="1" s="1"/>
  <c r="U559" i="1"/>
  <c r="I559" i="1" s="1"/>
  <c r="W792" i="1"/>
  <c r="X792" i="1" s="1"/>
  <c r="B608" i="3" s="1"/>
  <c r="U792" i="1"/>
  <c r="W667" i="1"/>
  <c r="X667" i="1" s="1"/>
  <c r="U667" i="1"/>
  <c r="W548" i="1"/>
  <c r="X548" i="1" s="1"/>
  <c r="U548" i="1"/>
  <c r="I548" i="1" s="1"/>
  <c r="W791" i="1"/>
  <c r="X791" i="1" s="1"/>
  <c r="U791" i="1"/>
  <c r="W547" i="1"/>
  <c r="X547" i="1" s="1"/>
  <c r="U547" i="1"/>
  <c r="I547" i="1" s="1"/>
  <c r="W810" i="1"/>
  <c r="X810" i="1" s="1"/>
  <c r="U810" i="1"/>
  <c r="W714" i="1"/>
  <c r="X714" i="1" s="1"/>
  <c r="U714" i="1"/>
  <c r="W606" i="1"/>
  <c r="X606" i="1" s="1"/>
  <c r="U606" i="1"/>
  <c r="W506" i="1"/>
  <c r="X506" i="1" s="1"/>
  <c r="U506" i="1"/>
  <c r="I506" i="1" s="1"/>
  <c r="W398" i="1"/>
  <c r="X398" i="1" s="1"/>
  <c r="U398" i="1"/>
  <c r="I398" i="1" s="1"/>
  <c r="W288" i="1"/>
  <c r="X288" i="1" s="1"/>
  <c r="U288" i="1"/>
  <c r="I288" i="1" s="1"/>
  <c r="U158" i="1"/>
  <c r="I158" i="1" s="1"/>
  <c r="W158" i="1"/>
  <c r="X158" i="1" s="1"/>
  <c r="W38" i="1"/>
  <c r="X38" i="1" s="1"/>
  <c r="U38" i="1"/>
  <c r="I38" i="1" s="1"/>
  <c r="W839" i="1"/>
  <c r="X839" i="1" s="1"/>
  <c r="U839" i="1"/>
  <c r="I839" i="1" s="1"/>
  <c r="W743" i="1"/>
  <c r="X743" i="1" s="1"/>
  <c r="U743" i="1"/>
  <c r="W645" i="1"/>
  <c r="X645" i="1" s="1"/>
  <c r="U645" i="1"/>
  <c r="W535" i="1"/>
  <c r="X535" i="1" s="1"/>
  <c r="U535" i="1"/>
  <c r="I535" i="1" s="1"/>
  <c r="W437" i="1"/>
  <c r="X437" i="1" s="1"/>
  <c r="U437" i="1"/>
  <c r="I437" i="1" s="1"/>
  <c r="W337" i="1"/>
  <c r="X337" i="1" s="1"/>
  <c r="U337" i="1"/>
  <c r="I337" i="1" s="1"/>
  <c r="U207" i="1"/>
  <c r="I207" i="1" s="1"/>
  <c r="W207" i="1"/>
  <c r="X207" i="1" s="1"/>
  <c r="W67" i="1"/>
  <c r="X67" i="1" s="1"/>
  <c r="U67" i="1"/>
  <c r="I67" i="1" s="1"/>
  <c r="W186" i="1"/>
  <c r="X186" i="1" s="1"/>
  <c r="U186" i="1"/>
  <c r="I186" i="1" s="1"/>
  <c r="W86" i="1"/>
  <c r="X86" i="1" s="1"/>
  <c r="U86" i="1"/>
  <c r="I86" i="1" s="1"/>
  <c r="W395" i="1"/>
  <c r="X395" i="1" s="1"/>
  <c r="B589" i="3" s="1"/>
  <c r="U395" i="1"/>
  <c r="I395" i="1" s="1"/>
  <c r="W115" i="1"/>
  <c r="X115" i="1" s="1"/>
  <c r="U115" i="1"/>
  <c r="I115" i="1" s="1"/>
  <c r="W15" i="1"/>
  <c r="X15" i="1" s="1"/>
  <c r="U15" i="1"/>
  <c r="I15" i="1" s="1"/>
  <c r="W144" i="1"/>
  <c r="X144" i="1" s="1"/>
  <c r="U144" i="1"/>
  <c r="I144" i="1" s="1"/>
  <c r="W14" i="1"/>
  <c r="X14" i="1" s="1"/>
  <c r="U14" i="1"/>
  <c r="I14" i="1" s="1"/>
  <c r="U491" i="1"/>
  <c r="I491" i="1" s="1"/>
  <c r="W491" i="1"/>
  <c r="X491" i="1" s="1"/>
  <c r="U393" i="1"/>
  <c r="I393" i="1" s="1"/>
  <c r="W393" i="1"/>
  <c r="X393" i="1" s="1"/>
  <c r="U283" i="1"/>
  <c r="I283" i="1" s="1"/>
  <c r="W283" i="1"/>
  <c r="X283" i="1" s="1"/>
  <c r="U183" i="1"/>
  <c r="I183" i="1" s="1"/>
  <c r="W183" i="1"/>
  <c r="X183" i="1" s="1"/>
  <c r="U83" i="1"/>
  <c r="I83" i="1" s="1"/>
  <c r="W83" i="1"/>
  <c r="X83" i="1" s="1"/>
  <c r="U698" i="1"/>
  <c r="W698" i="1"/>
  <c r="X698" i="1" s="1"/>
  <c r="U442" i="1"/>
  <c r="I442" i="1" s="1"/>
  <c r="W442" i="1"/>
  <c r="X442" i="1" s="1"/>
  <c r="U332" i="1"/>
  <c r="I332" i="1" s="1"/>
  <c r="W332" i="1"/>
  <c r="X332" i="1" s="1"/>
  <c r="U232" i="1"/>
  <c r="I232" i="1" s="1"/>
  <c r="W232" i="1"/>
  <c r="X232" i="1" s="1"/>
  <c r="W132" i="1"/>
  <c r="X132" i="1" s="1"/>
  <c r="U132" i="1"/>
  <c r="I132" i="1" s="1"/>
  <c r="W32" i="1"/>
  <c r="X32" i="1" s="1"/>
  <c r="U32" i="1"/>
  <c r="I32" i="1" s="1"/>
  <c r="W499" i="1"/>
  <c r="X499" i="1" s="1"/>
  <c r="U499" i="1"/>
  <c r="I499" i="1" s="1"/>
  <c r="W391" i="1"/>
  <c r="X391" i="1" s="1"/>
  <c r="U391" i="1"/>
  <c r="I391" i="1" s="1"/>
  <c r="W291" i="1"/>
  <c r="X291" i="1" s="1"/>
  <c r="B703" i="3" s="1"/>
  <c r="U291" i="1"/>
  <c r="I291" i="1" s="1"/>
  <c r="W191" i="1"/>
  <c r="X191" i="1" s="1"/>
  <c r="U191" i="1"/>
  <c r="I191" i="1" s="1"/>
  <c r="W81" i="1"/>
  <c r="X81" i="1" s="1"/>
  <c r="U81" i="1"/>
  <c r="I81" i="1" s="1"/>
  <c r="W822" i="1"/>
  <c r="X822" i="1" s="1"/>
  <c r="U822" i="1"/>
  <c r="W458" i="1"/>
  <c r="X458" i="1" s="1"/>
  <c r="U458" i="1"/>
  <c r="I458" i="1" s="1"/>
  <c r="W360" i="1"/>
  <c r="X360" i="1" s="1"/>
  <c r="U360" i="1"/>
  <c r="I360" i="1" s="1"/>
  <c r="W260" i="1"/>
  <c r="X260" i="1" s="1"/>
  <c r="U260" i="1"/>
  <c r="I260" i="1" s="1"/>
  <c r="W150" i="1"/>
  <c r="X150" i="1" s="1"/>
  <c r="U150" i="1"/>
  <c r="I150" i="1" s="1"/>
  <c r="W20" i="1"/>
  <c r="X20" i="1" s="1"/>
  <c r="U20" i="1"/>
  <c r="I20" i="1" s="1"/>
  <c r="W821" i="1"/>
  <c r="X821" i="1" s="1"/>
  <c r="U821" i="1"/>
  <c r="W467" i="1"/>
  <c r="X467" i="1" s="1"/>
  <c r="U467" i="1"/>
  <c r="I467" i="1" s="1"/>
  <c r="W359" i="1"/>
  <c r="X359" i="1" s="1"/>
  <c r="U359" i="1"/>
  <c r="I359" i="1" s="1"/>
  <c r="W259" i="1"/>
  <c r="X259" i="1" s="1"/>
  <c r="U259" i="1"/>
  <c r="I259" i="1" s="1"/>
  <c r="W159" i="1"/>
  <c r="X159" i="1" s="1"/>
  <c r="U159" i="1"/>
  <c r="I159" i="1" s="1"/>
  <c r="U29" i="1"/>
  <c r="I29" i="1" s="1"/>
  <c r="W29" i="1"/>
  <c r="X29" i="1" s="1"/>
  <c r="W866" i="1"/>
  <c r="X866" i="1" s="1"/>
  <c r="U866" i="1"/>
  <c r="I866" i="1" s="1"/>
  <c r="W474" i="1"/>
  <c r="X474" i="1" s="1"/>
  <c r="U474" i="1"/>
  <c r="I474" i="1" s="1"/>
  <c r="W276" i="1"/>
  <c r="X276" i="1" s="1"/>
  <c r="U276" i="1"/>
  <c r="I276" i="1" s="1"/>
  <c r="W365" i="1"/>
  <c r="X365" i="1" s="1"/>
  <c r="U365" i="1"/>
  <c r="I365" i="1" s="1"/>
  <c r="W582" i="1"/>
  <c r="X582" i="1" s="1"/>
  <c r="U582" i="1"/>
  <c r="W759" i="1"/>
  <c r="X759" i="1" s="1"/>
  <c r="U759" i="1"/>
  <c r="W871" i="1"/>
  <c r="X871" i="1" s="1"/>
  <c r="I871" i="1"/>
  <c r="W618" i="1"/>
  <c r="X618" i="1" s="1"/>
  <c r="U618" i="1"/>
  <c r="W617" i="1"/>
  <c r="X617" i="1" s="1"/>
  <c r="U617" i="1"/>
  <c r="U466" i="1"/>
  <c r="I466" i="1" s="1"/>
  <c r="W466" i="1"/>
  <c r="X466" i="1" s="1"/>
  <c r="W799" i="1"/>
  <c r="X799" i="1" s="1"/>
  <c r="U799" i="1"/>
  <c r="W287" i="1"/>
  <c r="X287" i="1" s="1"/>
  <c r="U287" i="1"/>
  <c r="I287" i="1" s="1"/>
  <c r="W46" i="1"/>
  <c r="X46" i="1" s="1"/>
  <c r="U46" i="1"/>
  <c r="I46" i="1" s="1"/>
  <c r="W94" i="1"/>
  <c r="X94" i="1" s="1"/>
  <c r="U94" i="1"/>
  <c r="I94" i="1" s="1"/>
  <c r="U452" i="1"/>
  <c r="I452" i="1" s="1"/>
  <c r="W452" i="1"/>
  <c r="X452" i="1" s="1"/>
  <c r="W43" i="1"/>
  <c r="X43" i="1" s="1"/>
  <c r="U43" i="1"/>
  <c r="I43" i="1" s="1"/>
  <c r="W192" i="1"/>
  <c r="X192" i="1" s="1"/>
  <c r="U192" i="1"/>
  <c r="I192" i="1" s="1"/>
  <c r="W351" i="1"/>
  <c r="X351" i="1" s="1"/>
  <c r="U351" i="1"/>
  <c r="I351" i="1" s="1"/>
  <c r="W151" i="1"/>
  <c r="X151" i="1" s="1"/>
  <c r="U151" i="1"/>
  <c r="I151" i="1" s="1"/>
  <c r="W320" i="1"/>
  <c r="X320" i="1" s="1"/>
  <c r="U320" i="1"/>
  <c r="I320" i="1" s="1"/>
  <c r="W219" i="1"/>
  <c r="X219" i="1" s="1"/>
  <c r="U219" i="1"/>
  <c r="I219" i="1" s="1"/>
  <c r="W664" i="1"/>
  <c r="X664" i="1" s="1"/>
  <c r="U664" i="1"/>
  <c r="W573" i="1"/>
  <c r="X573" i="1" s="1"/>
  <c r="U573" i="1"/>
  <c r="W816" i="1"/>
  <c r="X816" i="1" s="1"/>
  <c r="U816" i="1"/>
  <c r="W444" i="1"/>
  <c r="X444" i="1" s="1"/>
  <c r="U444" i="1"/>
  <c r="I444" i="1" s="1"/>
  <c r="U621" i="1"/>
  <c r="W621" i="1"/>
  <c r="X621" i="1" s="1"/>
  <c r="W852" i="1"/>
  <c r="X852" i="1" s="1"/>
  <c r="U852" i="1"/>
  <c r="I852" i="1" s="1"/>
  <c r="W726" i="1"/>
  <c r="X726" i="1" s="1"/>
  <c r="B692" i="3" s="1"/>
  <c r="U726" i="1"/>
  <c r="W456" i="1"/>
  <c r="X456" i="1" s="1"/>
  <c r="U456" i="1"/>
  <c r="I456" i="1" s="1"/>
  <c r="W485" i="1"/>
  <c r="X485" i="1" s="1"/>
  <c r="U485" i="1"/>
  <c r="I485" i="1" s="1"/>
  <c r="W136" i="1"/>
  <c r="X136" i="1" s="1"/>
  <c r="U136" i="1"/>
  <c r="I136" i="1" s="1"/>
  <c r="W65" i="1"/>
  <c r="X65" i="1" s="1"/>
  <c r="U65" i="1"/>
  <c r="I65" i="1" s="1"/>
  <c r="W651" i="1"/>
  <c r="X651" i="1" s="1"/>
  <c r="U651" i="1"/>
  <c r="W33" i="1"/>
  <c r="X33" i="1" s="1"/>
  <c r="U33" i="1"/>
  <c r="I33" i="1" s="1"/>
  <c r="U589" i="1"/>
  <c r="W589" i="1"/>
  <c r="X589" i="1" s="1"/>
  <c r="W341" i="1"/>
  <c r="X341" i="1" s="1"/>
  <c r="U341" i="1"/>
  <c r="I341" i="1" s="1"/>
  <c r="W538" i="1"/>
  <c r="X538" i="1" s="1"/>
  <c r="U538" i="1"/>
  <c r="I538" i="1" s="1"/>
  <c r="W210" i="1"/>
  <c r="X210" i="1" s="1"/>
  <c r="U210" i="1"/>
  <c r="I210" i="1" s="1"/>
  <c r="U527" i="1"/>
  <c r="I527" i="1" s="1"/>
  <c r="W527" i="1"/>
  <c r="X527" i="1" s="1"/>
  <c r="W99" i="1"/>
  <c r="X99" i="1" s="1"/>
  <c r="U99" i="1"/>
  <c r="I99" i="1" s="1"/>
  <c r="W847" i="1"/>
  <c r="X847" i="1" s="1"/>
  <c r="B728" i="3" s="1"/>
  <c r="U847" i="1"/>
  <c r="I847" i="1" s="1"/>
  <c r="W356" i="1"/>
  <c r="X356" i="1" s="1"/>
  <c r="U356" i="1"/>
  <c r="I356" i="1" s="1"/>
  <c r="W463" i="1"/>
  <c r="X463" i="1" s="1"/>
  <c r="B683" i="3" s="1"/>
  <c r="U463" i="1"/>
  <c r="I463" i="1" s="1"/>
  <c r="W681" i="1"/>
  <c r="X681" i="1" s="1"/>
  <c r="U681" i="1"/>
  <c r="W854" i="1"/>
  <c r="X854" i="1" s="1"/>
  <c r="U854" i="1"/>
  <c r="I854" i="1" s="1"/>
  <c r="U728" i="1"/>
  <c r="W728" i="1"/>
  <c r="X728" i="1" s="1"/>
  <c r="B699" i="3" s="1"/>
  <c r="W609" i="1"/>
  <c r="X609" i="1" s="1"/>
  <c r="U609" i="1"/>
  <c r="W716" i="1"/>
  <c r="X716" i="1" s="1"/>
  <c r="B689" i="3" s="1"/>
  <c r="U716" i="1"/>
  <c r="W597" i="1"/>
  <c r="X597" i="1" s="1"/>
  <c r="U597" i="1"/>
  <c r="W448" i="1"/>
  <c r="X448" i="1" s="1"/>
  <c r="U448" i="1"/>
  <c r="I448" i="1" s="1"/>
  <c r="W88" i="1"/>
  <c r="X88" i="1" s="1"/>
  <c r="U88" i="1"/>
  <c r="I88" i="1" s="1"/>
  <c r="W575" i="1"/>
  <c r="X575" i="1" s="1"/>
  <c r="U575" i="1"/>
  <c r="U127" i="1"/>
  <c r="I127" i="1" s="1"/>
  <c r="W127" i="1"/>
  <c r="X127" i="1" s="1"/>
  <c r="W126" i="1"/>
  <c r="X126" i="1" s="1"/>
  <c r="L775" i="3" s="1"/>
  <c r="U126" i="1"/>
  <c r="I126" i="1" s="1"/>
  <c r="W204" i="1"/>
  <c r="X204" i="1" s="1"/>
  <c r="U204" i="1"/>
  <c r="I204" i="1" s="1"/>
  <c r="U433" i="1"/>
  <c r="I433" i="1" s="1"/>
  <c r="W433" i="1"/>
  <c r="X433" i="1" s="1"/>
  <c r="U480" i="1"/>
  <c r="I480" i="1" s="1"/>
  <c r="W480" i="1"/>
  <c r="X480" i="1" s="1"/>
  <c r="U539" i="1"/>
  <c r="I539" i="1" s="1"/>
  <c r="W539" i="1"/>
  <c r="X539" i="1" s="1"/>
  <c r="W200" i="1"/>
  <c r="X200" i="1" s="1"/>
  <c r="U200" i="1"/>
  <c r="I200" i="1" s="1"/>
  <c r="W335" i="1"/>
  <c r="X335" i="1" s="1"/>
  <c r="U335" i="1"/>
  <c r="I335" i="1" s="1"/>
  <c r="W828" i="1"/>
  <c r="X828" i="1" s="1"/>
  <c r="B662" i="3" s="1"/>
  <c r="U828" i="1"/>
  <c r="I828" i="1" s="1"/>
  <c r="W643" i="1"/>
  <c r="X643" i="1" s="1"/>
  <c r="U643" i="1"/>
  <c r="W837" i="1"/>
  <c r="X837" i="1" s="1"/>
  <c r="U837" i="1"/>
  <c r="I837" i="1" s="1"/>
  <c r="W741" i="1"/>
  <c r="X741" i="1" s="1"/>
  <c r="U741" i="1"/>
  <c r="W798" i="1"/>
  <c r="X798" i="1" s="1"/>
  <c r="U798" i="1"/>
  <c r="W702" i="1"/>
  <c r="X702" i="1" s="1"/>
  <c r="U702" i="1"/>
  <c r="U604" i="1"/>
  <c r="W604" i="1"/>
  <c r="X604" i="1" s="1"/>
  <c r="B618" i="3" s="1"/>
  <c r="U504" i="1"/>
  <c r="I504" i="1" s="1"/>
  <c r="W504" i="1"/>
  <c r="X504" i="1" s="1"/>
  <c r="W406" i="1"/>
  <c r="X406" i="1" s="1"/>
  <c r="U406" i="1"/>
  <c r="I406" i="1" s="1"/>
  <c r="W306" i="1"/>
  <c r="X306" i="1" s="1"/>
  <c r="U306" i="1"/>
  <c r="I306" i="1" s="1"/>
  <c r="W711" i="1"/>
  <c r="X711" i="1" s="1"/>
  <c r="U711" i="1"/>
  <c r="W613" i="1"/>
  <c r="X613" i="1" s="1"/>
  <c r="U613" i="1"/>
  <c r="W513" i="1"/>
  <c r="X513" i="1" s="1"/>
  <c r="B596" i="3" s="1"/>
  <c r="U513" i="1"/>
  <c r="I513" i="1" s="1"/>
  <c r="W415" i="1"/>
  <c r="X415" i="1" s="1"/>
  <c r="B673" i="3" s="1"/>
  <c r="U415" i="1"/>
  <c r="I415" i="1" s="1"/>
  <c r="W295" i="1"/>
  <c r="X295" i="1" s="1"/>
  <c r="B586" i="3" s="1"/>
  <c r="U295" i="1"/>
  <c r="I295" i="1" s="1"/>
  <c r="W864" i="1"/>
  <c r="X864" i="1" s="1"/>
  <c r="U864" i="1"/>
  <c r="I864" i="1" s="1"/>
  <c r="W740" i="1"/>
  <c r="X740" i="1" s="1"/>
  <c r="U740" i="1"/>
  <c r="W622" i="1"/>
  <c r="X622" i="1" s="1"/>
  <c r="U622" i="1"/>
  <c r="W492" i="1"/>
  <c r="X492" i="1" s="1"/>
  <c r="B619" i="3" s="1"/>
  <c r="U492" i="1"/>
  <c r="I492" i="1" s="1"/>
  <c r="W364" i="1"/>
  <c r="X364" i="1" s="1"/>
  <c r="U364" i="1"/>
  <c r="I364" i="1" s="1"/>
  <c r="W264" i="1"/>
  <c r="X264" i="1" s="1"/>
  <c r="U264" i="1"/>
  <c r="I264" i="1" s="1"/>
  <c r="W785" i="1"/>
  <c r="X785" i="1" s="1"/>
  <c r="B680" i="3" s="1"/>
  <c r="U785" i="1"/>
  <c r="W670" i="1"/>
  <c r="X670" i="1" s="1"/>
  <c r="U670" i="1"/>
  <c r="U541" i="1"/>
  <c r="I541" i="1" s="1"/>
  <c r="W541" i="1"/>
  <c r="X541" i="1" s="1"/>
  <c r="U784" i="1"/>
  <c r="W784" i="1"/>
  <c r="X784" i="1" s="1"/>
  <c r="B638" i="3" s="1"/>
  <c r="U669" i="1"/>
  <c r="W669" i="1"/>
  <c r="X669" i="1" s="1"/>
  <c r="B675" i="3" s="1"/>
  <c r="U540" i="1"/>
  <c r="I540" i="1" s="1"/>
  <c r="W540" i="1"/>
  <c r="X540" i="1" s="1"/>
  <c r="W793" i="1"/>
  <c r="X793" i="1" s="1"/>
  <c r="U793" i="1"/>
  <c r="W668" i="1"/>
  <c r="X668" i="1" s="1"/>
  <c r="B674" i="3" s="1"/>
  <c r="U668" i="1"/>
  <c r="W549" i="1"/>
  <c r="X549" i="1" s="1"/>
  <c r="U549" i="1"/>
  <c r="I549" i="1" s="1"/>
  <c r="W773" i="1"/>
  <c r="X773" i="1" s="1"/>
  <c r="B650" i="3" s="1"/>
  <c r="U773" i="1"/>
  <c r="W658" i="1"/>
  <c r="X658" i="1" s="1"/>
  <c r="U658" i="1"/>
  <c r="U528" i="1"/>
  <c r="I528" i="1" s="1"/>
  <c r="W528" i="1"/>
  <c r="X528" i="1" s="1"/>
  <c r="W782" i="1"/>
  <c r="X782" i="1" s="1"/>
  <c r="B651" i="3" s="1"/>
  <c r="U782" i="1"/>
  <c r="W657" i="1"/>
  <c r="X657" i="1" s="1"/>
  <c r="U657" i="1"/>
  <c r="W537" i="1"/>
  <c r="X537" i="1" s="1"/>
  <c r="U537" i="1"/>
  <c r="I537" i="1" s="1"/>
  <c r="W800" i="1"/>
  <c r="X800" i="1" s="1"/>
  <c r="U800" i="1"/>
  <c r="W704" i="1"/>
  <c r="X704" i="1" s="1"/>
  <c r="U704" i="1"/>
  <c r="W596" i="1"/>
  <c r="X596" i="1" s="1"/>
  <c r="U596" i="1"/>
  <c r="W496" i="1"/>
  <c r="X496" i="1" s="1"/>
  <c r="U496" i="1"/>
  <c r="I496" i="1" s="1"/>
  <c r="W388" i="1"/>
  <c r="X388" i="1" s="1"/>
  <c r="U388" i="1"/>
  <c r="I388" i="1" s="1"/>
  <c r="U278" i="1"/>
  <c r="I278" i="1" s="1"/>
  <c r="W278" i="1"/>
  <c r="X278" i="1" s="1"/>
  <c r="W148" i="1"/>
  <c r="X148" i="1" s="1"/>
  <c r="U148" i="1"/>
  <c r="I148" i="1" s="1"/>
  <c r="W28" i="1"/>
  <c r="X28" i="1" s="1"/>
  <c r="U28" i="1"/>
  <c r="I28" i="1" s="1"/>
  <c r="W829" i="1"/>
  <c r="X829" i="1" s="1"/>
  <c r="U829" i="1"/>
  <c r="I829" i="1" s="1"/>
  <c r="W733" i="1"/>
  <c r="X733" i="1" s="1"/>
  <c r="U733" i="1"/>
  <c r="W635" i="1"/>
  <c r="X635" i="1" s="1"/>
  <c r="U635" i="1"/>
  <c r="W525" i="1"/>
  <c r="X525" i="1" s="1"/>
  <c r="U525" i="1"/>
  <c r="I525" i="1" s="1"/>
  <c r="W427" i="1"/>
  <c r="X427" i="1" s="1"/>
  <c r="U427" i="1"/>
  <c r="I427" i="1" s="1"/>
  <c r="U327" i="1"/>
  <c r="I327" i="1" s="1"/>
  <c r="W327" i="1"/>
  <c r="X327" i="1" s="1"/>
  <c r="W187" i="1"/>
  <c r="X187" i="1" s="1"/>
  <c r="U187" i="1"/>
  <c r="I187" i="1" s="1"/>
  <c r="U57" i="1"/>
  <c r="I57" i="1" s="1"/>
  <c r="W57" i="1"/>
  <c r="X57" i="1" s="1"/>
  <c r="W176" i="1"/>
  <c r="X176" i="1" s="1"/>
  <c r="U176" i="1"/>
  <c r="I176" i="1" s="1"/>
  <c r="W76" i="1"/>
  <c r="X76" i="1" s="1"/>
  <c r="U76" i="1"/>
  <c r="I76" i="1" s="1"/>
  <c r="W205" i="1"/>
  <c r="X205" i="1" s="1"/>
  <c r="U205" i="1"/>
  <c r="I205" i="1" s="1"/>
  <c r="W105" i="1"/>
  <c r="X105" i="1" s="1"/>
  <c r="U105" i="1"/>
  <c r="I105" i="1" s="1"/>
  <c r="W462" i="1"/>
  <c r="X462" i="1" s="1"/>
  <c r="U462" i="1"/>
  <c r="I462" i="1" s="1"/>
  <c r="W134" i="1"/>
  <c r="X134" i="1" s="1"/>
  <c r="U134" i="1"/>
  <c r="I134" i="1" s="1"/>
  <c r="W4" i="1"/>
  <c r="X4" i="1" s="1"/>
  <c r="U4" i="1"/>
  <c r="I4" i="1" s="1"/>
  <c r="U481" i="1"/>
  <c r="I481" i="1" s="1"/>
  <c r="W481" i="1"/>
  <c r="X481" i="1" s="1"/>
  <c r="U383" i="1"/>
  <c r="I383" i="1" s="1"/>
  <c r="W383" i="1"/>
  <c r="X383" i="1" s="1"/>
  <c r="U273" i="1"/>
  <c r="I273" i="1" s="1"/>
  <c r="W273" i="1"/>
  <c r="X273" i="1" s="1"/>
  <c r="U173" i="1"/>
  <c r="I173" i="1" s="1"/>
  <c r="W173" i="1"/>
  <c r="X173" i="1" s="1"/>
  <c r="U73" i="1"/>
  <c r="I73" i="1" s="1"/>
  <c r="W73" i="1"/>
  <c r="X73" i="1" s="1"/>
  <c r="W650" i="1"/>
  <c r="X650" i="1" s="1"/>
  <c r="U650" i="1"/>
  <c r="U432" i="1"/>
  <c r="I432" i="1" s="1"/>
  <c r="W432" i="1"/>
  <c r="X432" i="1" s="1"/>
  <c r="U322" i="1"/>
  <c r="I322" i="1" s="1"/>
  <c r="W322" i="1"/>
  <c r="X322" i="1" s="1"/>
  <c r="U222" i="1"/>
  <c r="I222" i="1" s="1"/>
  <c r="W222" i="1"/>
  <c r="X222" i="1" s="1"/>
  <c r="W122" i="1"/>
  <c r="X122" i="1" s="1"/>
  <c r="U122" i="1"/>
  <c r="I122" i="1" s="1"/>
  <c r="W12" i="1"/>
  <c r="X12" i="1" s="1"/>
  <c r="U12" i="1"/>
  <c r="I12" i="1" s="1"/>
  <c r="W479" i="1"/>
  <c r="X479" i="1" s="1"/>
  <c r="U479" i="1"/>
  <c r="I479" i="1" s="1"/>
  <c r="W381" i="1"/>
  <c r="X381" i="1" s="1"/>
  <c r="U381" i="1"/>
  <c r="I381" i="1" s="1"/>
  <c r="W281" i="1"/>
  <c r="X281" i="1" s="1"/>
  <c r="U281" i="1"/>
  <c r="I281" i="1" s="1"/>
  <c r="W181" i="1"/>
  <c r="X181" i="1" s="1"/>
  <c r="U181" i="1"/>
  <c r="I181" i="1" s="1"/>
  <c r="W71" i="1"/>
  <c r="X71" i="1" s="1"/>
  <c r="U71" i="1"/>
  <c r="I71" i="1" s="1"/>
  <c r="W783" i="1"/>
  <c r="X783" i="1" s="1"/>
  <c r="U783" i="1"/>
  <c r="W350" i="1"/>
  <c r="X350" i="1" s="1"/>
  <c r="U350" i="1"/>
  <c r="I350" i="1" s="1"/>
  <c r="W250" i="1"/>
  <c r="X250" i="1" s="1"/>
  <c r="U250" i="1"/>
  <c r="I250" i="1" s="1"/>
  <c r="W140" i="1"/>
  <c r="X140" i="1" s="1"/>
  <c r="U140" i="1"/>
  <c r="I140" i="1" s="1"/>
  <c r="W772" i="1"/>
  <c r="X772" i="1" s="1"/>
  <c r="U772" i="1"/>
  <c r="W457" i="1"/>
  <c r="X457" i="1" s="1"/>
  <c r="U457" i="1"/>
  <c r="I457" i="1" s="1"/>
  <c r="W349" i="1"/>
  <c r="X349" i="1" s="1"/>
  <c r="U349" i="1"/>
  <c r="I349" i="1" s="1"/>
  <c r="W249" i="1"/>
  <c r="X249" i="1" s="1"/>
  <c r="U249" i="1"/>
  <c r="I249" i="1" s="1"/>
  <c r="W149" i="1"/>
  <c r="X149" i="1" s="1"/>
  <c r="U149" i="1"/>
  <c r="I149" i="1" s="1"/>
  <c r="W19" i="1"/>
  <c r="X19" i="1" s="1"/>
  <c r="U19" i="1"/>
  <c r="I19" i="1" s="1"/>
  <c r="W827" i="1"/>
  <c r="X827" i="1" s="1"/>
  <c r="U827" i="1"/>
  <c r="I827" i="1" s="1"/>
  <c r="W731" i="1"/>
  <c r="X731" i="1" s="1"/>
  <c r="B654" i="3" s="1"/>
  <c r="U731" i="1"/>
  <c r="W788" i="1"/>
  <c r="X788" i="1" s="1"/>
  <c r="B635" i="3" s="1"/>
  <c r="U788" i="1"/>
  <c r="W692" i="1"/>
  <c r="X692" i="1" s="1"/>
  <c r="U692" i="1"/>
  <c r="W594" i="1"/>
  <c r="X594" i="1" s="1"/>
  <c r="B704" i="3" s="1"/>
  <c r="U594" i="1"/>
  <c r="W494" i="1"/>
  <c r="X494" i="1" s="1"/>
  <c r="U494" i="1"/>
  <c r="I494" i="1" s="1"/>
  <c r="W396" i="1"/>
  <c r="X396" i="1" s="1"/>
  <c r="B590" i="3" s="1"/>
  <c r="U396" i="1"/>
  <c r="I396" i="1" s="1"/>
  <c r="W296" i="1"/>
  <c r="X296" i="1" s="1"/>
  <c r="U296" i="1"/>
  <c r="I296" i="1" s="1"/>
  <c r="W701" i="1"/>
  <c r="X701" i="1" s="1"/>
  <c r="U701" i="1"/>
  <c r="W603" i="1"/>
  <c r="X603" i="1" s="1"/>
  <c r="U603" i="1"/>
  <c r="W503" i="1"/>
  <c r="X503" i="1" s="1"/>
  <c r="U503" i="1"/>
  <c r="I503" i="1" s="1"/>
  <c r="W385" i="1"/>
  <c r="X385" i="1" s="1"/>
  <c r="U385" i="1"/>
  <c r="I385" i="1" s="1"/>
  <c r="W285" i="1"/>
  <c r="X285" i="1" s="1"/>
  <c r="U285" i="1"/>
  <c r="I285" i="1" s="1"/>
  <c r="W855" i="1"/>
  <c r="X855" i="1" s="1"/>
  <c r="U855" i="1"/>
  <c r="I855" i="1" s="1"/>
  <c r="W730" i="1"/>
  <c r="X730" i="1" s="1"/>
  <c r="B604" i="3" s="1"/>
  <c r="U730" i="1"/>
  <c r="W602" i="1"/>
  <c r="X602" i="1" s="1"/>
  <c r="U602" i="1"/>
  <c r="W482" i="1"/>
  <c r="X482" i="1" s="1"/>
  <c r="U482" i="1"/>
  <c r="I482" i="1" s="1"/>
  <c r="W354" i="1"/>
  <c r="X354" i="1" s="1"/>
  <c r="U354" i="1"/>
  <c r="I354" i="1" s="1"/>
  <c r="W254" i="1"/>
  <c r="X254" i="1" s="1"/>
  <c r="U254" i="1"/>
  <c r="I254" i="1" s="1"/>
  <c r="W776" i="1"/>
  <c r="X776" i="1" s="1"/>
  <c r="U776" i="1"/>
  <c r="W661" i="1"/>
  <c r="X661" i="1" s="1"/>
  <c r="U661" i="1"/>
  <c r="U531" i="1"/>
  <c r="I531" i="1" s="1"/>
  <c r="W531" i="1"/>
  <c r="X531" i="1" s="1"/>
  <c r="U775" i="1"/>
  <c r="W775" i="1"/>
  <c r="X775" i="1" s="1"/>
  <c r="B637" i="3" s="1"/>
  <c r="U660" i="1"/>
  <c r="W660" i="1"/>
  <c r="X660" i="1" s="1"/>
  <c r="U530" i="1"/>
  <c r="I530" i="1" s="1"/>
  <c r="W530" i="1"/>
  <c r="X530" i="1" s="1"/>
  <c r="W774" i="1"/>
  <c r="X774" i="1" s="1"/>
  <c r="B671" i="3" s="1"/>
  <c r="U774" i="1"/>
  <c r="W659" i="1"/>
  <c r="X659" i="1" s="1"/>
  <c r="U659" i="1"/>
  <c r="W880" i="1"/>
  <c r="X880" i="1" s="1"/>
  <c r="I880" i="1"/>
  <c r="W766" i="1"/>
  <c r="X766" i="1" s="1"/>
  <c r="U766" i="1"/>
  <c r="W648" i="1"/>
  <c r="X648" i="1" s="1"/>
  <c r="U648" i="1"/>
  <c r="W518" i="1"/>
  <c r="X518" i="1" s="1"/>
  <c r="U518" i="1"/>
  <c r="I518" i="1" s="1"/>
  <c r="W765" i="1"/>
  <c r="X765" i="1" s="1"/>
  <c r="B653" i="3" s="1"/>
  <c r="U765" i="1"/>
  <c r="W647" i="1"/>
  <c r="X647" i="1" s="1"/>
  <c r="U647" i="1"/>
  <c r="W517" i="1"/>
  <c r="X517" i="1" s="1"/>
  <c r="U517" i="1"/>
  <c r="I517" i="1" s="1"/>
  <c r="W790" i="1"/>
  <c r="X790" i="1" s="1"/>
  <c r="B695" i="3" s="1"/>
  <c r="U790" i="1"/>
  <c r="W694" i="1"/>
  <c r="X694" i="1" s="1"/>
  <c r="U694" i="1"/>
  <c r="W586" i="1"/>
  <c r="X586" i="1" s="1"/>
  <c r="U586" i="1"/>
  <c r="W486" i="1"/>
  <c r="X486" i="1" s="1"/>
  <c r="U486" i="1"/>
  <c r="I486" i="1" s="1"/>
  <c r="U378" i="1"/>
  <c r="I378" i="1" s="1"/>
  <c r="W378" i="1"/>
  <c r="X378" i="1" s="1"/>
  <c r="W258" i="1"/>
  <c r="X258" i="1" s="1"/>
  <c r="U258" i="1"/>
  <c r="I258" i="1" s="1"/>
  <c r="U128" i="1"/>
  <c r="I128" i="1" s="1"/>
  <c r="W128" i="1"/>
  <c r="X128" i="1" s="1"/>
  <c r="B582" i="3" s="1"/>
  <c r="W18" i="1"/>
  <c r="X18" i="1" s="1"/>
  <c r="U18" i="1"/>
  <c r="I18" i="1" s="1"/>
  <c r="W819" i="1"/>
  <c r="X819" i="1" s="1"/>
  <c r="B661" i="3" s="1"/>
  <c r="U819" i="1"/>
  <c r="W723" i="1"/>
  <c r="X723" i="1" s="1"/>
  <c r="B705" i="3" s="1"/>
  <c r="U723" i="1"/>
  <c r="W625" i="1"/>
  <c r="X625" i="1" s="1"/>
  <c r="U625" i="1"/>
  <c r="W515" i="1"/>
  <c r="X515" i="1" s="1"/>
  <c r="U515" i="1"/>
  <c r="I515" i="1" s="1"/>
  <c r="U417" i="1"/>
  <c r="I417" i="1" s="1"/>
  <c r="W417" i="1"/>
  <c r="X417" i="1" s="1"/>
  <c r="B591" i="3" s="1"/>
  <c r="U307" i="1"/>
  <c r="I307" i="1" s="1"/>
  <c r="W307" i="1"/>
  <c r="X307" i="1" s="1"/>
  <c r="B633" i="3" s="1"/>
  <c r="W177" i="1"/>
  <c r="X177" i="1" s="1"/>
  <c r="U177" i="1"/>
  <c r="I177" i="1" s="1"/>
  <c r="W47" i="1"/>
  <c r="X47" i="1" s="1"/>
  <c r="U47" i="1"/>
  <c r="I47" i="1" s="1"/>
  <c r="W166" i="1"/>
  <c r="X166" i="1" s="1"/>
  <c r="U166" i="1"/>
  <c r="I166" i="1" s="1"/>
  <c r="W66" i="1"/>
  <c r="X66" i="1" s="1"/>
  <c r="U66" i="1"/>
  <c r="I66" i="1" s="1"/>
  <c r="W195" i="1"/>
  <c r="X195" i="1" s="1"/>
  <c r="U195" i="1"/>
  <c r="I195" i="1" s="1"/>
  <c r="W95" i="1"/>
  <c r="X95" i="1" s="1"/>
  <c r="U95" i="1"/>
  <c r="I95" i="1" s="1"/>
  <c r="W394" i="1"/>
  <c r="X394" i="1" s="1"/>
  <c r="U394" i="1"/>
  <c r="I394" i="1" s="1"/>
  <c r="W124" i="1"/>
  <c r="X124" i="1" s="1"/>
  <c r="U124" i="1"/>
  <c r="I124" i="1" s="1"/>
  <c r="W835" i="1"/>
  <c r="X835" i="1" s="1"/>
  <c r="B663" i="3" s="1"/>
  <c r="U835" i="1"/>
  <c r="I835" i="1" s="1"/>
  <c r="U471" i="1"/>
  <c r="I471" i="1" s="1"/>
  <c r="W471" i="1"/>
  <c r="X471" i="1" s="1"/>
  <c r="U363" i="1"/>
  <c r="I363" i="1" s="1"/>
  <c r="W363" i="1"/>
  <c r="X363" i="1" s="1"/>
  <c r="U263" i="1"/>
  <c r="I263" i="1" s="1"/>
  <c r="W263" i="1"/>
  <c r="X263" i="1" s="1"/>
  <c r="U163" i="1"/>
  <c r="I163" i="1" s="1"/>
  <c r="W163" i="1"/>
  <c r="X163" i="1" s="1"/>
  <c r="U63" i="1"/>
  <c r="I63" i="1" s="1"/>
  <c r="W63" i="1"/>
  <c r="X63" i="1" s="1"/>
  <c r="W600" i="1"/>
  <c r="X600" i="1" s="1"/>
  <c r="U600" i="1"/>
  <c r="U422" i="1"/>
  <c r="I422" i="1" s="1"/>
  <c r="W422" i="1"/>
  <c r="X422" i="1" s="1"/>
  <c r="U312" i="1"/>
  <c r="I312" i="1" s="1"/>
  <c r="W312" i="1"/>
  <c r="X312" i="1" s="1"/>
  <c r="U212" i="1"/>
  <c r="I212" i="1" s="1"/>
  <c r="W212" i="1"/>
  <c r="X212" i="1" s="1"/>
  <c r="W112" i="1"/>
  <c r="X112" i="1" s="1"/>
  <c r="B614" i="3" s="1"/>
  <c r="U112" i="1"/>
  <c r="I112" i="1" s="1"/>
  <c r="W469" i="1"/>
  <c r="X469" i="1" s="1"/>
  <c r="U469" i="1"/>
  <c r="I469" i="1" s="1"/>
  <c r="W371" i="1"/>
  <c r="X371" i="1" s="1"/>
  <c r="U371" i="1"/>
  <c r="I371" i="1" s="1"/>
  <c r="W271" i="1"/>
  <c r="X271" i="1" s="1"/>
  <c r="U271" i="1"/>
  <c r="I271" i="1" s="1"/>
  <c r="W171" i="1"/>
  <c r="X171" i="1" s="1"/>
  <c r="U171" i="1"/>
  <c r="I171" i="1" s="1"/>
  <c r="W51" i="1"/>
  <c r="X51" i="1" s="1"/>
  <c r="U51" i="1"/>
  <c r="I51" i="1" s="1"/>
  <c r="W687" i="1"/>
  <c r="X687" i="1" s="1"/>
  <c r="U687" i="1"/>
  <c r="W440" i="1"/>
  <c r="X440" i="1" s="1"/>
  <c r="U440" i="1"/>
  <c r="I440" i="1" s="1"/>
  <c r="W340" i="1"/>
  <c r="X340" i="1" s="1"/>
  <c r="U340" i="1"/>
  <c r="I340" i="1" s="1"/>
  <c r="W240" i="1"/>
  <c r="X240" i="1" s="1"/>
  <c r="U240" i="1"/>
  <c r="I240" i="1" s="1"/>
  <c r="W130" i="1"/>
  <c r="X130" i="1" s="1"/>
  <c r="U130" i="1"/>
  <c r="I130" i="1" s="1"/>
  <c r="W725" i="1"/>
  <c r="X725" i="1" s="1"/>
  <c r="U725" i="1"/>
  <c r="W449" i="1"/>
  <c r="X449" i="1" s="1"/>
  <c r="U449" i="1"/>
  <c r="I449" i="1" s="1"/>
  <c r="W339" i="1"/>
  <c r="X339" i="1" s="1"/>
  <c r="U339" i="1"/>
  <c r="I339" i="1" s="1"/>
  <c r="W239" i="1"/>
  <c r="X239" i="1" s="1"/>
  <c r="U239" i="1"/>
  <c r="I239" i="1" s="1"/>
  <c r="W129" i="1"/>
  <c r="X129" i="1" s="1"/>
  <c r="U129" i="1"/>
  <c r="I129" i="1" s="1"/>
  <c r="U9" i="1"/>
  <c r="I9" i="1" s="1"/>
  <c r="W9" i="1"/>
  <c r="X9" i="1" s="1"/>
  <c r="L777" i="3" l="1"/>
  <c r="B677" i="3"/>
  <c r="L779" i="3"/>
  <c r="B597" i="3"/>
  <c r="B621" i="3"/>
  <c r="B634" i="3"/>
  <c r="B696" i="3"/>
  <c r="B616" i="3"/>
  <c r="B593" i="3"/>
  <c r="B612" i="3"/>
  <c r="B613" i="3"/>
  <c r="B580" i="3"/>
  <c r="L707" i="3"/>
  <c r="B707" i="3"/>
  <c r="B670" i="3"/>
  <c r="B727" i="3"/>
  <c r="B607" i="3"/>
  <c r="B690" i="3"/>
  <c r="L708" i="3"/>
  <c r="B708" i="3"/>
  <c r="B631" i="3"/>
  <c r="B717" i="3"/>
  <c r="L710" i="3"/>
  <c r="B710" i="3"/>
  <c r="B584" i="3"/>
  <c r="B702" i="3"/>
  <c r="B681" i="3"/>
  <c r="B684" i="3"/>
  <c r="B658" i="3"/>
  <c r="B659" i="3"/>
  <c r="B679" i="3"/>
  <c r="B723" i="3"/>
  <c r="B731" i="3"/>
  <c r="L715" i="3"/>
  <c r="B715" i="3"/>
  <c r="L711" i="3"/>
  <c r="B711" i="3"/>
  <c r="B609" i="3"/>
  <c r="B601" i="3"/>
  <c r="B660" i="3"/>
  <c r="B649" i="3"/>
  <c r="L713" i="3"/>
  <c r="B713" i="3"/>
  <c r="B610" i="3"/>
  <c r="B587" i="3"/>
  <c r="B606" i="3"/>
  <c r="L709" i="3"/>
  <c r="B709" i="3"/>
  <c r="L706" i="3"/>
  <c r="B706" i="3"/>
  <c r="L712" i="3"/>
  <c r="B712" i="3"/>
  <c r="L714" i="3"/>
  <c r="B714" i="3"/>
  <c r="L730" i="3"/>
  <c r="I3" i="3"/>
  <c r="L3" i="3" l="1"/>
  <c r="B381" i="4"/>
  <c r="B382" i="4"/>
  <c r="B383" i="4"/>
  <c r="B384" i="4"/>
  <c r="B385" i="4"/>
  <c r="B386" i="4"/>
  <c r="B387" i="4"/>
  <c r="B388" i="4"/>
  <c r="B389" i="4"/>
  <c r="B390" i="4"/>
  <c r="B391" i="4"/>
  <c r="B392" i="4"/>
  <c r="B393" i="4"/>
  <c r="B394" i="4"/>
  <c r="B395" i="4"/>
  <c r="B396" i="4"/>
  <c r="B397" i="4"/>
  <c r="B398" i="4"/>
  <c r="B399" i="4"/>
  <c r="B400" i="4"/>
  <c r="B401" i="4"/>
  <c r="B402" i="4"/>
  <c r="B403" i="4"/>
  <c r="B404" i="4"/>
  <c r="B405" i="4"/>
  <c r="B406" i="4"/>
  <c r="B407" i="4"/>
  <c r="B408" i="4"/>
  <c r="B409" i="4"/>
  <c r="B410" i="4"/>
  <c r="B411" i="4"/>
  <c r="B412" i="4"/>
  <c r="B413" i="4"/>
  <c r="B414" i="4"/>
  <c r="B415" i="4"/>
  <c r="B416" i="4"/>
  <c r="B417" i="4"/>
  <c r="B418" i="4"/>
  <c r="B419" i="4"/>
  <c r="B420" i="4"/>
  <c r="B421" i="4"/>
  <c r="B422" i="4"/>
  <c r="B423" i="4"/>
  <c r="B424" i="4"/>
  <c r="B425" i="4"/>
  <c r="B426" i="4"/>
  <c r="B427" i="4"/>
  <c r="B428" i="4"/>
  <c r="B429" i="4"/>
  <c r="B430" i="4"/>
  <c r="B431" i="4"/>
  <c r="B432" i="4"/>
  <c r="B433" i="4"/>
  <c r="B434" i="4"/>
  <c r="B435" i="4"/>
  <c r="B436" i="4"/>
  <c r="B437" i="4"/>
  <c r="B438" i="4"/>
  <c r="B439" i="4"/>
  <c r="B440" i="4"/>
  <c r="B441" i="4"/>
  <c r="B442" i="4"/>
  <c r="B443" i="4"/>
  <c r="B444" i="4"/>
  <c r="B445" i="4"/>
  <c r="B446" i="4"/>
  <c r="B447" i="4"/>
  <c r="B448" i="4"/>
  <c r="B449" i="4"/>
  <c r="B450" i="4"/>
  <c r="B451" i="4"/>
  <c r="B452" i="4"/>
  <c r="B453" i="4"/>
  <c r="B454" i="4"/>
  <c r="B455" i="4"/>
  <c r="B456" i="4"/>
  <c r="B457" i="4"/>
  <c r="B458" i="4"/>
  <c r="B459" i="4"/>
  <c r="B460" i="4"/>
  <c r="B461" i="4"/>
  <c r="B462" i="4"/>
  <c r="B463" i="4"/>
  <c r="B464" i="4"/>
  <c r="B465" i="4"/>
  <c r="B466" i="4"/>
  <c r="B467" i="4"/>
  <c r="B468" i="4"/>
  <c r="B469" i="4"/>
  <c r="B470" i="4"/>
  <c r="B471" i="4"/>
  <c r="B472" i="4"/>
  <c r="B473" i="4"/>
  <c r="B474" i="4"/>
  <c r="B475" i="4"/>
  <c r="B476" i="4"/>
  <c r="B477" i="4"/>
  <c r="B478" i="4"/>
  <c r="B479" i="4"/>
  <c r="B480" i="4"/>
  <c r="B481" i="4"/>
  <c r="B482" i="4"/>
  <c r="B483" i="4"/>
  <c r="B484" i="4"/>
  <c r="B485" i="4"/>
  <c r="B486" i="4"/>
  <c r="B487" i="4"/>
  <c r="B488" i="4"/>
  <c r="B489" i="4"/>
  <c r="B490" i="4"/>
  <c r="B491" i="4"/>
  <c r="B492" i="4"/>
  <c r="B493" i="4"/>
  <c r="B494" i="4"/>
  <c r="B495" i="4"/>
  <c r="B496" i="4"/>
  <c r="B497" i="4"/>
  <c r="B498" i="4"/>
  <c r="B499" i="4"/>
  <c r="B500" i="4"/>
  <c r="B501" i="4"/>
  <c r="B502" i="4"/>
  <c r="B503" i="4"/>
  <c r="B504" i="4"/>
  <c r="B505" i="4"/>
  <c r="B506" i="4"/>
  <c r="B507" i="4"/>
  <c r="B508" i="4"/>
  <c r="B509" i="4"/>
  <c r="B510" i="4"/>
  <c r="B511" i="4"/>
  <c r="B512" i="4"/>
  <c r="B513" i="4"/>
  <c r="B514" i="4"/>
  <c r="B515" i="4"/>
  <c r="B516" i="4"/>
  <c r="B517" i="4"/>
  <c r="B518" i="4"/>
  <c r="B519" i="4"/>
  <c r="B520" i="4"/>
  <c r="B521" i="4"/>
  <c r="B522" i="4"/>
  <c r="B523" i="4"/>
  <c r="B524" i="4"/>
  <c r="B525" i="4"/>
  <c r="B526" i="4"/>
  <c r="B527" i="4"/>
  <c r="B528" i="4"/>
  <c r="B529" i="4"/>
  <c r="B530" i="4"/>
  <c r="B531" i="4"/>
  <c r="B532" i="4"/>
  <c r="B533" i="4"/>
  <c r="B534" i="4"/>
  <c r="B535" i="4"/>
  <c r="B536" i="4"/>
  <c r="B537" i="4"/>
  <c r="B538" i="4"/>
  <c r="B539" i="4"/>
  <c r="B540" i="4"/>
  <c r="B541" i="4"/>
  <c r="B542" i="4"/>
  <c r="B543" i="4"/>
  <c r="B544" i="4"/>
  <c r="B545" i="4"/>
  <c r="B546" i="4"/>
  <c r="B547" i="4"/>
  <c r="B548" i="4"/>
  <c r="B549" i="4"/>
  <c r="B550" i="4"/>
  <c r="B551" i="4"/>
  <c r="B552" i="4"/>
  <c r="B553" i="4"/>
  <c r="B554" i="4"/>
  <c r="B555" i="4"/>
  <c r="B556" i="4"/>
  <c r="B557" i="4"/>
  <c r="B558" i="4"/>
  <c r="B559" i="4"/>
  <c r="B560" i="4"/>
  <c r="B561" i="4"/>
  <c r="B562" i="4"/>
  <c r="B563" i="4"/>
  <c r="B564" i="4"/>
  <c r="B565" i="4"/>
  <c r="B566" i="4"/>
  <c r="B567" i="4"/>
  <c r="B568" i="4"/>
  <c r="B569" i="4"/>
  <c r="B380" i="4"/>
  <c r="W547" i="7"/>
  <c r="T547" i="7"/>
  <c r="Q547" i="7"/>
  <c r="W546" i="7"/>
  <c r="T546" i="7"/>
  <c r="P546" i="7"/>
  <c r="Q546" i="7" s="1"/>
  <c r="W545" i="7"/>
  <c r="T545" i="7"/>
  <c r="P545" i="7"/>
  <c r="Q545" i="7" s="1"/>
  <c r="W544" i="7"/>
  <c r="T544" i="7"/>
  <c r="P544" i="7"/>
  <c r="Q544" i="7" s="1"/>
  <c r="W543" i="7"/>
  <c r="T543" i="7"/>
  <c r="P543" i="7"/>
  <c r="Q543" i="7" s="1"/>
  <c r="W542" i="7"/>
  <c r="T542" i="7"/>
  <c r="P542" i="7"/>
  <c r="Q542" i="7" s="1"/>
  <c r="W541" i="7"/>
  <c r="T541" i="7"/>
  <c r="P541" i="7"/>
  <c r="Q541" i="7" s="1"/>
  <c r="W540" i="7"/>
  <c r="T540" i="7"/>
  <c r="P540" i="7"/>
  <c r="Q540" i="7" s="1"/>
  <c r="W539" i="7"/>
  <c r="T539" i="7"/>
  <c r="P539" i="7"/>
  <c r="Q539" i="7" s="1"/>
  <c r="W538" i="7"/>
  <c r="Y538" i="7" s="1"/>
  <c r="Z538" i="7" s="1"/>
  <c r="T538" i="7"/>
  <c r="P538" i="7"/>
  <c r="Q538" i="7" s="1"/>
  <c r="W537" i="7"/>
  <c r="T537" i="7"/>
  <c r="P537" i="7"/>
  <c r="Q537" i="7" s="1"/>
  <c r="W536" i="7"/>
  <c r="T536" i="7"/>
  <c r="P536" i="7"/>
  <c r="Q536" i="7" s="1"/>
  <c r="W535" i="7"/>
  <c r="T535" i="7"/>
  <c r="P535" i="7"/>
  <c r="Q535" i="7" s="1"/>
  <c r="W534" i="7"/>
  <c r="T534" i="7"/>
  <c r="P534" i="7"/>
  <c r="Q534" i="7" s="1"/>
  <c r="W533" i="7"/>
  <c r="T533" i="7"/>
  <c r="P533" i="7"/>
  <c r="Q533" i="7" s="1"/>
  <c r="M533" i="7"/>
  <c r="W532" i="7"/>
  <c r="T532" i="7"/>
  <c r="P532" i="7"/>
  <c r="Q532" i="7" s="1"/>
  <c r="M532" i="7"/>
  <c r="W531" i="7"/>
  <c r="T531" i="7"/>
  <c r="P531" i="7"/>
  <c r="Q531" i="7" s="1"/>
  <c r="M531" i="7"/>
  <c r="W530" i="7"/>
  <c r="T530" i="7"/>
  <c r="P530" i="7"/>
  <c r="Q530" i="7" s="1"/>
  <c r="M530" i="7"/>
  <c r="W529" i="7"/>
  <c r="T529" i="7"/>
  <c r="P529" i="7"/>
  <c r="Q529" i="7" s="1"/>
  <c r="M529" i="7"/>
  <c r="W528" i="7"/>
  <c r="T528" i="7"/>
  <c r="P528" i="7"/>
  <c r="Q528" i="7" s="1"/>
  <c r="M528" i="7"/>
  <c r="W527" i="7"/>
  <c r="T527" i="7"/>
  <c r="P527" i="7"/>
  <c r="Q527" i="7" s="1"/>
  <c r="M527" i="7"/>
  <c r="W526" i="7"/>
  <c r="T526" i="7"/>
  <c r="P526" i="7"/>
  <c r="Q526" i="7" s="1"/>
  <c r="M526" i="7"/>
  <c r="W525" i="7"/>
  <c r="T525" i="7"/>
  <c r="P525" i="7"/>
  <c r="Q525" i="7" s="1"/>
  <c r="M525" i="7"/>
  <c r="W524" i="7"/>
  <c r="T524" i="7"/>
  <c r="P524" i="7"/>
  <c r="Q524" i="7" s="1"/>
  <c r="W523" i="7"/>
  <c r="T523" i="7"/>
  <c r="P523" i="7"/>
  <c r="Q523" i="7" s="1"/>
  <c r="M523" i="7"/>
  <c r="W522" i="7"/>
  <c r="T522" i="7"/>
  <c r="P522" i="7"/>
  <c r="Q522" i="7" s="1"/>
  <c r="M522" i="7"/>
  <c r="W521" i="7"/>
  <c r="T521" i="7"/>
  <c r="P521" i="7"/>
  <c r="Q521" i="7" s="1"/>
  <c r="M521" i="7"/>
  <c r="W520" i="7"/>
  <c r="T520" i="7"/>
  <c r="P520" i="7"/>
  <c r="Q520" i="7" s="1"/>
  <c r="W519" i="7"/>
  <c r="T519" i="7"/>
  <c r="P519" i="7"/>
  <c r="Q519" i="7" s="1"/>
  <c r="M519" i="7"/>
  <c r="W518" i="7"/>
  <c r="T518" i="7"/>
  <c r="P518" i="7"/>
  <c r="Q518" i="7" s="1"/>
  <c r="M518" i="7"/>
  <c r="W517" i="7"/>
  <c r="X517" i="7" s="1"/>
  <c r="T517" i="7"/>
  <c r="P517" i="7"/>
  <c r="Q517" i="7" s="1"/>
  <c r="M517" i="7"/>
  <c r="W516" i="7"/>
  <c r="T516" i="7"/>
  <c r="P516" i="7"/>
  <c r="Q516" i="7" s="1"/>
  <c r="M516" i="7"/>
  <c r="W515" i="7"/>
  <c r="T515" i="7"/>
  <c r="P515" i="7"/>
  <c r="Q515" i="7" s="1"/>
  <c r="M515" i="7"/>
  <c r="W514" i="7"/>
  <c r="T514" i="7"/>
  <c r="P514" i="7"/>
  <c r="Q514" i="7" s="1"/>
  <c r="M514" i="7"/>
  <c r="W513" i="7"/>
  <c r="T513" i="7"/>
  <c r="P513" i="7"/>
  <c r="Q513" i="7" s="1"/>
  <c r="M513" i="7"/>
  <c r="W512" i="7"/>
  <c r="T512" i="7"/>
  <c r="P512" i="7"/>
  <c r="Q512" i="7" s="1"/>
  <c r="M512" i="7"/>
  <c r="W511" i="7"/>
  <c r="T511" i="7"/>
  <c r="P511" i="7"/>
  <c r="Q511" i="7" s="1"/>
  <c r="M511" i="7"/>
  <c r="W510" i="7"/>
  <c r="T510" i="7"/>
  <c r="P510" i="7"/>
  <c r="Q510" i="7" s="1"/>
  <c r="M510" i="7"/>
  <c r="W509" i="7"/>
  <c r="T509" i="7"/>
  <c r="P509" i="7"/>
  <c r="Q509" i="7" s="1"/>
  <c r="M509" i="7"/>
  <c r="W508" i="7"/>
  <c r="T508" i="7"/>
  <c r="P508" i="7"/>
  <c r="Q508" i="7" s="1"/>
  <c r="M508" i="7"/>
  <c r="W507" i="7"/>
  <c r="T507" i="7"/>
  <c r="P507" i="7"/>
  <c r="Q507" i="7" s="1"/>
  <c r="M507" i="7"/>
  <c r="W506" i="7"/>
  <c r="T506" i="7"/>
  <c r="P506" i="7"/>
  <c r="Q506" i="7" s="1"/>
  <c r="M506" i="7"/>
  <c r="W505" i="7"/>
  <c r="T505" i="7"/>
  <c r="P505" i="7"/>
  <c r="Q505" i="7" s="1"/>
  <c r="M505" i="7"/>
  <c r="W504" i="7"/>
  <c r="Y504" i="7" s="1"/>
  <c r="T504" i="7"/>
  <c r="P504" i="7"/>
  <c r="Q504" i="7" s="1"/>
  <c r="M504" i="7"/>
  <c r="W503" i="7"/>
  <c r="T503" i="7"/>
  <c r="P503" i="7"/>
  <c r="Q503" i="7" s="1"/>
  <c r="M503" i="7"/>
  <c r="W502" i="7"/>
  <c r="T502" i="7"/>
  <c r="P502" i="7"/>
  <c r="Q502" i="7" s="1"/>
  <c r="M502" i="7"/>
  <c r="W501" i="7"/>
  <c r="T501" i="7"/>
  <c r="P501" i="7"/>
  <c r="Q501" i="7" s="1"/>
  <c r="M501" i="7"/>
  <c r="W500" i="7"/>
  <c r="T500" i="7"/>
  <c r="P500" i="7"/>
  <c r="Q500" i="7" s="1"/>
  <c r="M500" i="7"/>
  <c r="W499" i="7"/>
  <c r="T499" i="7"/>
  <c r="P499" i="7"/>
  <c r="Q499" i="7" s="1"/>
  <c r="M499" i="7"/>
  <c r="W498" i="7"/>
  <c r="T498" i="7"/>
  <c r="P498" i="7"/>
  <c r="Q498" i="7" s="1"/>
  <c r="M498" i="7"/>
  <c r="W497" i="7"/>
  <c r="T497" i="7"/>
  <c r="P497" i="7"/>
  <c r="Q497" i="7" s="1"/>
  <c r="M497" i="7"/>
  <c r="W496" i="7"/>
  <c r="T496" i="7"/>
  <c r="P496" i="7"/>
  <c r="Q496" i="7" s="1"/>
  <c r="W495" i="7"/>
  <c r="T495" i="7"/>
  <c r="P495" i="7"/>
  <c r="Q495" i="7" s="1"/>
  <c r="W494" i="7"/>
  <c r="T494" i="7"/>
  <c r="P494" i="7"/>
  <c r="Q494" i="7" s="1"/>
  <c r="M494" i="7"/>
  <c r="W493" i="7"/>
  <c r="T493" i="7"/>
  <c r="P493" i="7"/>
  <c r="Q493" i="7" s="1"/>
  <c r="W492" i="7"/>
  <c r="T492" i="7"/>
  <c r="P492" i="7"/>
  <c r="Q492" i="7" s="1"/>
  <c r="M492" i="7"/>
  <c r="W491" i="7"/>
  <c r="T491" i="7"/>
  <c r="P491" i="7"/>
  <c r="Q491" i="7" s="1"/>
  <c r="M491" i="7"/>
  <c r="W490" i="7"/>
  <c r="T490" i="7"/>
  <c r="P490" i="7"/>
  <c r="Q490" i="7" s="1"/>
  <c r="M490" i="7"/>
  <c r="W489" i="7"/>
  <c r="T489" i="7"/>
  <c r="X489" i="7" s="1"/>
  <c r="P489" i="7"/>
  <c r="Q489" i="7" s="1"/>
  <c r="W488" i="7"/>
  <c r="T488" i="7"/>
  <c r="P488" i="7"/>
  <c r="Q488" i="7" s="1"/>
  <c r="M488" i="7"/>
  <c r="W487" i="7"/>
  <c r="T487" i="7"/>
  <c r="P487" i="7"/>
  <c r="Q487" i="7" s="1"/>
  <c r="M487" i="7"/>
  <c r="W486" i="7"/>
  <c r="T486" i="7"/>
  <c r="P486" i="7"/>
  <c r="Q486" i="7" s="1"/>
  <c r="W485" i="7"/>
  <c r="T485" i="7"/>
  <c r="P485" i="7"/>
  <c r="Q485" i="7" s="1"/>
  <c r="M485" i="7"/>
  <c r="W484" i="7"/>
  <c r="T484" i="7"/>
  <c r="P484" i="7"/>
  <c r="Q484" i="7" s="1"/>
  <c r="M484" i="7"/>
  <c r="W483" i="7"/>
  <c r="T483" i="7"/>
  <c r="P483" i="7"/>
  <c r="Q483" i="7" s="1"/>
  <c r="M483" i="7"/>
  <c r="W482" i="7"/>
  <c r="T482" i="7"/>
  <c r="P482" i="7"/>
  <c r="Q482" i="7" s="1"/>
  <c r="M482" i="7"/>
  <c r="W481" i="7"/>
  <c r="T481" i="7"/>
  <c r="P481" i="7"/>
  <c r="Q481" i="7" s="1"/>
  <c r="M481" i="7"/>
  <c r="W480" i="7"/>
  <c r="T480" i="7"/>
  <c r="P480" i="7"/>
  <c r="Q480" i="7" s="1"/>
  <c r="M480" i="7"/>
  <c r="W479" i="7"/>
  <c r="T479" i="7"/>
  <c r="P479" i="7"/>
  <c r="Q479" i="7" s="1"/>
  <c r="W478" i="7"/>
  <c r="T478" i="7"/>
  <c r="P478" i="7"/>
  <c r="Q478" i="7" s="1"/>
  <c r="W477" i="7"/>
  <c r="T477" i="7"/>
  <c r="P477" i="7"/>
  <c r="Q477" i="7" s="1"/>
  <c r="W476" i="7"/>
  <c r="T476" i="7"/>
  <c r="P476" i="7"/>
  <c r="Q476" i="7" s="1"/>
  <c r="M476" i="7"/>
  <c r="W475" i="7"/>
  <c r="T475" i="7"/>
  <c r="P475" i="7"/>
  <c r="Q475" i="7" s="1"/>
  <c r="M475" i="7"/>
  <c r="W474" i="7"/>
  <c r="T474" i="7"/>
  <c r="P474" i="7"/>
  <c r="Q474" i="7" s="1"/>
  <c r="M474" i="7"/>
  <c r="W473" i="7"/>
  <c r="T473" i="7"/>
  <c r="P473" i="7"/>
  <c r="Q473" i="7" s="1"/>
  <c r="M473" i="7"/>
  <c r="W472" i="7"/>
  <c r="T472" i="7"/>
  <c r="P472" i="7"/>
  <c r="Q472" i="7" s="1"/>
  <c r="M472" i="7"/>
  <c r="W471" i="7"/>
  <c r="T471" i="7"/>
  <c r="P471" i="7"/>
  <c r="Q471" i="7" s="1"/>
  <c r="M471" i="7"/>
  <c r="W470" i="7"/>
  <c r="T470" i="7"/>
  <c r="P470" i="7"/>
  <c r="Q470" i="7" s="1"/>
  <c r="M470" i="7"/>
  <c r="W469" i="7"/>
  <c r="T469" i="7"/>
  <c r="P469" i="7"/>
  <c r="Q469" i="7" s="1"/>
  <c r="M469" i="7"/>
  <c r="W468" i="7"/>
  <c r="T468" i="7"/>
  <c r="P468" i="7"/>
  <c r="Q468" i="7" s="1"/>
  <c r="M468" i="7"/>
  <c r="W467" i="7"/>
  <c r="T467" i="7"/>
  <c r="P467" i="7"/>
  <c r="Q467" i="7" s="1"/>
  <c r="M467" i="7"/>
  <c r="W466" i="7"/>
  <c r="T466" i="7"/>
  <c r="P466" i="7"/>
  <c r="Q466" i="7" s="1"/>
  <c r="M466" i="7"/>
  <c r="W465" i="7"/>
  <c r="T465" i="7"/>
  <c r="P465" i="7"/>
  <c r="Q465" i="7" s="1"/>
  <c r="M465" i="7"/>
  <c r="W464" i="7"/>
  <c r="T464" i="7"/>
  <c r="P464" i="7"/>
  <c r="Q464" i="7" s="1"/>
  <c r="M464" i="7"/>
  <c r="W463" i="7"/>
  <c r="T463" i="7"/>
  <c r="P463" i="7"/>
  <c r="Q463" i="7" s="1"/>
  <c r="M463" i="7"/>
  <c r="W462" i="7"/>
  <c r="T462" i="7"/>
  <c r="P462" i="7"/>
  <c r="Q462" i="7" s="1"/>
  <c r="M462" i="7"/>
  <c r="W461" i="7"/>
  <c r="T461" i="7"/>
  <c r="P461" i="7"/>
  <c r="Q461" i="7" s="1"/>
  <c r="M461" i="7"/>
  <c r="W460" i="7"/>
  <c r="T460" i="7"/>
  <c r="P460" i="7"/>
  <c r="Q460" i="7" s="1"/>
  <c r="M460" i="7"/>
  <c r="W459" i="7"/>
  <c r="T459" i="7"/>
  <c r="P459" i="7"/>
  <c r="Q459" i="7" s="1"/>
  <c r="M459" i="7"/>
  <c r="W458" i="7"/>
  <c r="T458" i="7"/>
  <c r="P458" i="7"/>
  <c r="Q458" i="7" s="1"/>
  <c r="M458" i="7"/>
  <c r="W457" i="7"/>
  <c r="T457" i="7"/>
  <c r="P457" i="7"/>
  <c r="Q457" i="7" s="1"/>
  <c r="M457" i="7"/>
  <c r="W456" i="7"/>
  <c r="T456" i="7"/>
  <c r="P456" i="7"/>
  <c r="Q456" i="7" s="1"/>
  <c r="W455" i="7"/>
  <c r="T455" i="7"/>
  <c r="P455" i="7"/>
  <c r="Q455" i="7" s="1"/>
  <c r="M455" i="7"/>
  <c r="W454" i="7"/>
  <c r="T454" i="7"/>
  <c r="P454" i="7"/>
  <c r="Q454" i="7" s="1"/>
  <c r="M454" i="7"/>
  <c r="W453" i="7"/>
  <c r="T453" i="7"/>
  <c r="P453" i="7"/>
  <c r="Q453" i="7" s="1"/>
  <c r="M453" i="7"/>
  <c r="W452" i="7"/>
  <c r="T452" i="7"/>
  <c r="AA452" i="7" s="1"/>
  <c r="P452" i="7"/>
  <c r="Q452" i="7" s="1"/>
  <c r="M452" i="7"/>
  <c r="W450" i="7"/>
  <c r="T450" i="7"/>
  <c r="P450" i="7"/>
  <c r="Q450" i="7" s="1"/>
  <c r="M450" i="7"/>
  <c r="W449" i="7"/>
  <c r="T449" i="7"/>
  <c r="P449" i="7"/>
  <c r="Q449" i="7" s="1"/>
  <c r="M449" i="7"/>
  <c r="W448" i="7"/>
  <c r="T448" i="7"/>
  <c r="P448" i="7"/>
  <c r="Q448" i="7" s="1"/>
  <c r="M448" i="7"/>
  <c r="W447" i="7"/>
  <c r="T447" i="7"/>
  <c r="P447" i="7"/>
  <c r="Q447" i="7" s="1"/>
  <c r="M447" i="7"/>
  <c r="W446" i="7"/>
  <c r="T446" i="7"/>
  <c r="P446" i="7"/>
  <c r="Q446" i="7" s="1"/>
  <c r="M446" i="7"/>
  <c r="W445" i="7"/>
  <c r="T445" i="7"/>
  <c r="P445" i="7"/>
  <c r="Q445" i="7" s="1"/>
  <c r="M445" i="7"/>
  <c r="W444" i="7"/>
  <c r="T444" i="7"/>
  <c r="P444" i="7"/>
  <c r="Q444" i="7" s="1"/>
  <c r="M444" i="7"/>
  <c r="W443" i="7"/>
  <c r="T443" i="7"/>
  <c r="AA443" i="7" s="1"/>
  <c r="P443" i="7"/>
  <c r="Q443" i="7" s="1"/>
  <c r="M443" i="7"/>
  <c r="W442" i="7"/>
  <c r="T442" i="7"/>
  <c r="P442" i="7"/>
  <c r="Q442" i="7" s="1"/>
  <c r="M442" i="7"/>
  <c r="W441" i="7"/>
  <c r="T441" i="7"/>
  <c r="P441" i="7"/>
  <c r="Q441" i="7" s="1"/>
  <c r="M441" i="7"/>
  <c r="W440" i="7"/>
  <c r="T440" i="7"/>
  <c r="P440" i="7"/>
  <c r="Q440" i="7" s="1"/>
  <c r="M440" i="7"/>
  <c r="W439" i="7"/>
  <c r="T439" i="7"/>
  <c r="P439" i="7"/>
  <c r="Q439" i="7" s="1"/>
  <c r="M439" i="7"/>
  <c r="W438" i="7"/>
  <c r="T438" i="7"/>
  <c r="P438" i="7"/>
  <c r="Q438" i="7" s="1"/>
  <c r="M438" i="7"/>
  <c r="W437" i="7"/>
  <c r="T437" i="7"/>
  <c r="Y437" i="7" s="1"/>
  <c r="P437" i="7"/>
  <c r="Q437" i="7" s="1"/>
  <c r="M437" i="7"/>
  <c r="W436" i="7"/>
  <c r="T436" i="7"/>
  <c r="P436" i="7"/>
  <c r="Q436" i="7" s="1"/>
  <c r="M436" i="7"/>
  <c r="W435" i="7"/>
  <c r="T435" i="7"/>
  <c r="P435" i="7"/>
  <c r="Q435" i="7" s="1"/>
  <c r="M435" i="7"/>
  <c r="W434" i="7"/>
  <c r="T434" i="7"/>
  <c r="P434" i="7"/>
  <c r="Q434" i="7" s="1"/>
  <c r="M434" i="7"/>
  <c r="W433" i="7"/>
  <c r="T433" i="7"/>
  <c r="P433" i="7"/>
  <c r="Q433" i="7" s="1"/>
  <c r="M433" i="7"/>
  <c r="W432" i="7"/>
  <c r="T432" i="7"/>
  <c r="P432" i="7"/>
  <c r="Q432" i="7" s="1"/>
  <c r="M432" i="7"/>
  <c r="W431" i="7"/>
  <c r="T431" i="7"/>
  <c r="P431" i="7"/>
  <c r="Q431" i="7" s="1"/>
  <c r="M431" i="7"/>
  <c r="K431" i="7"/>
  <c r="W430" i="7"/>
  <c r="T430" i="7"/>
  <c r="P430" i="7"/>
  <c r="Q430" i="7" s="1"/>
  <c r="M430" i="7"/>
  <c r="K430" i="7"/>
  <c r="W429" i="7"/>
  <c r="T429" i="7"/>
  <c r="P429" i="7"/>
  <c r="Q429" i="7" s="1"/>
  <c r="M429" i="7"/>
  <c r="K429" i="7"/>
  <c r="W428" i="7"/>
  <c r="T428" i="7"/>
  <c r="P428" i="7"/>
  <c r="Q428" i="7" s="1"/>
  <c r="M428" i="7"/>
  <c r="K428" i="7"/>
  <c r="W427" i="7"/>
  <c r="T427" i="7"/>
  <c r="P427" i="7"/>
  <c r="Q427" i="7" s="1"/>
  <c r="M427" i="7"/>
  <c r="K427" i="7"/>
  <c r="W426" i="7"/>
  <c r="T426" i="7"/>
  <c r="P426" i="7"/>
  <c r="Q426" i="7" s="1"/>
  <c r="M426" i="7"/>
  <c r="K426" i="7"/>
  <c r="W425" i="7"/>
  <c r="T425" i="7"/>
  <c r="P425" i="7"/>
  <c r="Q425" i="7" s="1"/>
  <c r="M425" i="7"/>
  <c r="K425" i="7"/>
  <c r="W424" i="7"/>
  <c r="T424" i="7"/>
  <c r="P424" i="7"/>
  <c r="Q424" i="7" s="1"/>
  <c r="M424" i="7"/>
  <c r="K424" i="7"/>
  <c r="W423" i="7"/>
  <c r="T423" i="7"/>
  <c r="P423" i="7"/>
  <c r="Q423" i="7" s="1"/>
  <c r="W422" i="7"/>
  <c r="T422" i="7"/>
  <c r="P422" i="7"/>
  <c r="Q422" i="7" s="1"/>
  <c r="M422" i="7"/>
  <c r="W421" i="7"/>
  <c r="T421" i="7"/>
  <c r="P421" i="7"/>
  <c r="Q421" i="7" s="1"/>
  <c r="M421" i="7"/>
  <c r="W420" i="7"/>
  <c r="T420" i="7"/>
  <c r="P420" i="7"/>
  <c r="Q420" i="7" s="1"/>
  <c r="W419" i="7"/>
  <c r="T419" i="7"/>
  <c r="P419" i="7"/>
  <c r="Q419" i="7" s="1"/>
  <c r="M419" i="7"/>
  <c r="W418" i="7"/>
  <c r="T418" i="7"/>
  <c r="P418" i="7"/>
  <c r="Q418" i="7" s="1"/>
  <c r="M418" i="7"/>
  <c r="W417" i="7"/>
  <c r="T417" i="7"/>
  <c r="P417" i="7"/>
  <c r="Q417" i="7" s="1"/>
  <c r="M417" i="7"/>
  <c r="W416" i="7"/>
  <c r="T416" i="7"/>
  <c r="P416" i="7"/>
  <c r="Q416" i="7" s="1"/>
  <c r="M416" i="7"/>
  <c r="W415" i="7"/>
  <c r="T415" i="7"/>
  <c r="P415" i="7"/>
  <c r="Q415" i="7" s="1"/>
  <c r="W414" i="7"/>
  <c r="T414" i="7"/>
  <c r="P414" i="7"/>
  <c r="Q414" i="7" s="1"/>
  <c r="M414" i="7"/>
  <c r="W413" i="7"/>
  <c r="T413" i="7"/>
  <c r="P413" i="7"/>
  <c r="Q413" i="7" s="1"/>
  <c r="M413" i="7"/>
  <c r="W412" i="7"/>
  <c r="T412" i="7"/>
  <c r="P412" i="7"/>
  <c r="Q412" i="7" s="1"/>
  <c r="M412" i="7"/>
  <c r="W411" i="7"/>
  <c r="T411" i="7"/>
  <c r="P411" i="7"/>
  <c r="Q411" i="7" s="1"/>
  <c r="W410" i="7"/>
  <c r="T410" i="7"/>
  <c r="P410" i="7"/>
  <c r="Q410" i="7" s="1"/>
  <c r="W409" i="7"/>
  <c r="T409" i="7"/>
  <c r="P409" i="7"/>
  <c r="Q409" i="7" s="1"/>
  <c r="M409" i="7"/>
  <c r="W408" i="7"/>
  <c r="T408" i="7"/>
  <c r="P408" i="7"/>
  <c r="Q408" i="7" s="1"/>
  <c r="M408" i="7"/>
  <c r="W407" i="7"/>
  <c r="T407" i="7"/>
  <c r="P407" i="7"/>
  <c r="Q407" i="7" s="1"/>
  <c r="M407" i="7"/>
  <c r="W406" i="7"/>
  <c r="T406" i="7"/>
  <c r="P406" i="7"/>
  <c r="Q406" i="7" s="1"/>
  <c r="M406" i="7"/>
  <c r="K406" i="7"/>
  <c r="W405" i="7"/>
  <c r="T405" i="7"/>
  <c r="P405" i="7"/>
  <c r="Q405" i="7" s="1"/>
  <c r="M405" i="7"/>
  <c r="W404" i="7"/>
  <c r="T404" i="7"/>
  <c r="P404" i="7"/>
  <c r="Q404" i="7" s="1"/>
  <c r="M404" i="7"/>
  <c r="W403" i="7"/>
  <c r="T403" i="7"/>
  <c r="P403" i="7"/>
  <c r="Q403" i="7" s="1"/>
  <c r="M403" i="7"/>
  <c r="W402" i="7"/>
  <c r="T402" i="7"/>
  <c r="X402" i="7" s="1"/>
  <c r="P402" i="7"/>
  <c r="Q402" i="7" s="1"/>
  <c r="M402" i="7"/>
  <c r="W401" i="7"/>
  <c r="T401" i="7"/>
  <c r="P401" i="7"/>
  <c r="Q401" i="7" s="1"/>
  <c r="M401" i="7"/>
  <c r="W400" i="7"/>
  <c r="T400" i="7"/>
  <c r="P400" i="7"/>
  <c r="Q400" i="7" s="1"/>
  <c r="M400" i="7"/>
  <c r="W399" i="7"/>
  <c r="T399" i="7"/>
  <c r="AA399" i="7" s="1"/>
  <c r="P399" i="7"/>
  <c r="Q399" i="7" s="1"/>
  <c r="M399" i="7"/>
  <c r="W398" i="7"/>
  <c r="T398" i="7"/>
  <c r="P398" i="7"/>
  <c r="Q398" i="7" s="1"/>
  <c r="M398" i="7"/>
  <c r="W397" i="7"/>
  <c r="T397" i="7"/>
  <c r="P397" i="7"/>
  <c r="Q397" i="7" s="1"/>
  <c r="M397" i="7"/>
  <c r="W396" i="7"/>
  <c r="T396" i="7"/>
  <c r="P396" i="7"/>
  <c r="Q396" i="7" s="1"/>
  <c r="W395" i="7"/>
  <c r="T395" i="7"/>
  <c r="P395" i="7"/>
  <c r="Q395" i="7" s="1"/>
  <c r="M395" i="7"/>
  <c r="W394" i="7"/>
  <c r="T394" i="7"/>
  <c r="P394" i="7"/>
  <c r="Q394" i="7" s="1"/>
  <c r="M394" i="7"/>
  <c r="W393" i="7"/>
  <c r="T393" i="7"/>
  <c r="P393" i="7"/>
  <c r="Q393" i="7" s="1"/>
  <c r="M393" i="7"/>
  <c r="W392" i="7"/>
  <c r="T392" i="7"/>
  <c r="P392" i="7"/>
  <c r="Q392" i="7" s="1"/>
  <c r="M392" i="7"/>
  <c r="W391" i="7"/>
  <c r="T391" i="7"/>
  <c r="P391" i="7"/>
  <c r="Q391" i="7" s="1"/>
  <c r="M391" i="7"/>
  <c r="W390" i="7"/>
  <c r="T390" i="7"/>
  <c r="P390" i="7"/>
  <c r="Q390" i="7" s="1"/>
  <c r="M390" i="7"/>
  <c r="W389" i="7"/>
  <c r="T389" i="7"/>
  <c r="P389" i="7"/>
  <c r="Q389" i="7" s="1"/>
  <c r="M389" i="7"/>
  <c r="W388" i="7"/>
  <c r="T388" i="7"/>
  <c r="P388" i="7"/>
  <c r="Q388" i="7" s="1"/>
  <c r="M388" i="7"/>
  <c r="W387" i="7"/>
  <c r="T387" i="7"/>
  <c r="P387" i="7"/>
  <c r="Q387" i="7" s="1"/>
  <c r="M387" i="7"/>
  <c r="W386" i="7"/>
  <c r="T386" i="7"/>
  <c r="P386" i="7"/>
  <c r="Q386" i="7" s="1"/>
  <c r="M386" i="7"/>
  <c r="W385" i="7"/>
  <c r="T385" i="7"/>
  <c r="P385" i="7"/>
  <c r="Q385" i="7" s="1"/>
  <c r="M385" i="7"/>
  <c r="W384" i="7"/>
  <c r="T384" i="7"/>
  <c r="P384" i="7"/>
  <c r="Q384" i="7" s="1"/>
  <c r="M384" i="7"/>
  <c r="W383" i="7"/>
  <c r="T383" i="7"/>
  <c r="P383" i="7"/>
  <c r="Q383" i="7" s="1"/>
  <c r="M383" i="7"/>
  <c r="W382" i="7"/>
  <c r="T382" i="7"/>
  <c r="P382" i="7"/>
  <c r="Q382" i="7" s="1"/>
  <c r="M382" i="7"/>
  <c r="W381" i="7"/>
  <c r="T381" i="7"/>
  <c r="P381" i="7"/>
  <c r="Q381" i="7" s="1"/>
  <c r="M381" i="7"/>
  <c r="W380" i="7"/>
  <c r="T380" i="7"/>
  <c r="P380" i="7"/>
  <c r="Q380" i="7" s="1"/>
  <c r="M380" i="7"/>
  <c r="W379" i="7"/>
  <c r="T379" i="7"/>
  <c r="P379" i="7"/>
  <c r="Q379" i="7" s="1"/>
  <c r="W378" i="7"/>
  <c r="T378" i="7"/>
  <c r="P378" i="7"/>
  <c r="Q378" i="7" s="1"/>
  <c r="W377" i="7"/>
  <c r="T377" i="7"/>
  <c r="P377" i="7"/>
  <c r="Q377" i="7" s="1"/>
  <c r="W376" i="7"/>
  <c r="T376" i="7"/>
  <c r="P376" i="7"/>
  <c r="Q376" i="7" s="1"/>
  <c r="W375" i="7"/>
  <c r="T375" i="7"/>
  <c r="P375" i="7"/>
  <c r="Q375" i="7" s="1"/>
  <c r="W374" i="7"/>
  <c r="T374" i="7"/>
  <c r="P374" i="7"/>
  <c r="Q374" i="7" s="1"/>
  <c r="W373" i="7"/>
  <c r="T373" i="7"/>
  <c r="P373" i="7"/>
  <c r="Q373" i="7" s="1"/>
  <c r="W372" i="7"/>
  <c r="T372" i="7"/>
  <c r="P372" i="7"/>
  <c r="Q372" i="7" s="1"/>
  <c r="W371" i="7"/>
  <c r="T371" i="7"/>
  <c r="P371" i="7"/>
  <c r="Q371" i="7" s="1"/>
  <c r="W370" i="7"/>
  <c r="T370" i="7"/>
  <c r="P370" i="7"/>
  <c r="Q370" i="7" s="1"/>
  <c r="W369" i="7"/>
  <c r="T369" i="7"/>
  <c r="P369" i="7"/>
  <c r="Q369" i="7" s="1"/>
  <c r="W368" i="7"/>
  <c r="T368" i="7"/>
  <c r="P368" i="7"/>
  <c r="Q368" i="7" s="1"/>
  <c r="M368" i="7"/>
  <c r="W367" i="7"/>
  <c r="T367" i="7"/>
  <c r="P367" i="7"/>
  <c r="Q367" i="7" s="1"/>
  <c r="M367" i="7"/>
  <c r="W366" i="7"/>
  <c r="T366" i="7"/>
  <c r="P366" i="7"/>
  <c r="Q366" i="7" s="1"/>
  <c r="M366" i="7"/>
  <c r="W365" i="7"/>
  <c r="T365" i="7"/>
  <c r="P365" i="7"/>
  <c r="Q365" i="7" s="1"/>
  <c r="M365" i="7"/>
  <c r="W364" i="7"/>
  <c r="T364" i="7"/>
  <c r="P364" i="7"/>
  <c r="Q364" i="7" s="1"/>
  <c r="M364" i="7"/>
  <c r="W363" i="7"/>
  <c r="T363" i="7"/>
  <c r="P363" i="7"/>
  <c r="Q363" i="7" s="1"/>
  <c r="M363" i="7"/>
  <c r="W362" i="7"/>
  <c r="T362" i="7"/>
  <c r="P362" i="7"/>
  <c r="Q362" i="7" s="1"/>
  <c r="M362" i="7"/>
  <c r="W361" i="7"/>
  <c r="T361" i="7"/>
  <c r="P361" i="7"/>
  <c r="Q361" i="7" s="1"/>
  <c r="M361" i="7"/>
  <c r="W360" i="7"/>
  <c r="T360" i="7"/>
  <c r="P360" i="7"/>
  <c r="Q360" i="7" s="1"/>
  <c r="M360" i="7"/>
  <c r="W359" i="7"/>
  <c r="T359" i="7"/>
  <c r="P359" i="7"/>
  <c r="Q359" i="7" s="1"/>
  <c r="M359" i="7"/>
  <c r="W358" i="7"/>
  <c r="T358" i="7"/>
  <c r="P358" i="7"/>
  <c r="Q358" i="7" s="1"/>
  <c r="M358" i="7"/>
  <c r="W357" i="7"/>
  <c r="T357" i="7"/>
  <c r="P357" i="7"/>
  <c r="Q357" i="7" s="1"/>
  <c r="M357" i="7"/>
  <c r="W356" i="7"/>
  <c r="T356" i="7"/>
  <c r="P356" i="7"/>
  <c r="Q356" i="7" s="1"/>
  <c r="M356" i="7"/>
  <c r="W355" i="7"/>
  <c r="T355" i="7"/>
  <c r="P355" i="7"/>
  <c r="Q355" i="7" s="1"/>
  <c r="M355" i="7"/>
  <c r="W354" i="7"/>
  <c r="T354" i="7"/>
  <c r="P354" i="7"/>
  <c r="Q354" i="7" s="1"/>
  <c r="M354" i="7"/>
  <c r="W353" i="7"/>
  <c r="T353" i="7"/>
  <c r="P353" i="7"/>
  <c r="Q353" i="7" s="1"/>
  <c r="M353" i="7"/>
  <c r="W352" i="7"/>
  <c r="T352" i="7"/>
  <c r="P352" i="7"/>
  <c r="Q352" i="7" s="1"/>
  <c r="M352" i="7"/>
  <c r="W351" i="7"/>
  <c r="T351" i="7"/>
  <c r="P351" i="7"/>
  <c r="Q351" i="7" s="1"/>
  <c r="M351" i="7"/>
  <c r="W350" i="7"/>
  <c r="T350" i="7"/>
  <c r="P350" i="7"/>
  <c r="Q350" i="7" s="1"/>
  <c r="M350" i="7"/>
  <c r="W349" i="7"/>
  <c r="T349" i="7"/>
  <c r="P349" i="7"/>
  <c r="Q349" i="7" s="1"/>
  <c r="M349" i="7"/>
  <c r="W348" i="7"/>
  <c r="T348" i="7"/>
  <c r="P348" i="7"/>
  <c r="Q348" i="7" s="1"/>
  <c r="M348" i="7"/>
  <c r="W346" i="7"/>
  <c r="T346" i="7"/>
  <c r="P346" i="7"/>
  <c r="Q346" i="7" s="1"/>
  <c r="M346" i="7"/>
  <c r="W345" i="7"/>
  <c r="T345" i="7"/>
  <c r="P345" i="7"/>
  <c r="Q345" i="7" s="1"/>
  <c r="M345" i="7"/>
  <c r="W344" i="7"/>
  <c r="T344" i="7"/>
  <c r="P344" i="7"/>
  <c r="Q344" i="7" s="1"/>
  <c r="M344" i="7"/>
  <c r="W343" i="7"/>
  <c r="T343" i="7"/>
  <c r="P343" i="7"/>
  <c r="Q343" i="7" s="1"/>
  <c r="M343" i="7"/>
  <c r="W342" i="7"/>
  <c r="T342" i="7"/>
  <c r="P342" i="7"/>
  <c r="Q342" i="7" s="1"/>
  <c r="M342" i="7"/>
  <c r="W341" i="7"/>
  <c r="T341" i="7"/>
  <c r="P341" i="7"/>
  <c r="Q341" i="7" s="1"/>
  <c r="M341" i="7"/>
  <c r="W340" i="7"/>
  <c r="T340" i="7"/>
  <c r="P340" i="7"/>
  <c r="Q340" i="7" s="1"/>
  <c r="M340" i="7"/>
  <c r="W339" i="7"/>
  <c r="T339" i="7"/>
  <c r="P339" i="7"/>
  <c r="Q339" i="7" s="1"/>
  <c r="M339" i="7"/>
  <c r="W338" i="7"/>
  <c r="T338" i="7"/>
  <c r="P338" i="7"/>
  <c r="Q338" i="7" s="1"/>
  <c r="W337" i="7"/>
  <c r="T337" i="7"/>
  <c r="P337" i="7"/>
  <c r="Q337" i="7" s="1"/>
  <c r="M337" i="7"/>
  <c r="W336" i="7"/>
  <c r="T336" i="7"/>
  <c r="P336" i="7"/>
  <c r="Q336" i="7" s="1"/>
  <c r="M336" i="7"/>
  <c r="W335" i="7"/>
  <c r="T335" i="7"/>
  <c r="P335" i="7"/>
  <c r="Q335" i="7" s="1"/>
  <c r="M335" i="7"/>
  <c r="W334" i="7"/>
  <c r="T334" i="7"/>
  <c r="P334" i="7"/>
  <c r="Q334" i="7" s="1"/>
  <c r="M334" i="7"/>
  <c r="W333" i="7"/>
  <c r="T333" i="7"/>
  <c r="P333" i="7"/>
  <c r="Q333" i="7" s="1"/>
  <c r="M333" i="7"/>
  <c r="W332" i="7"/>
  <c r="T332" i="7"/>
  <c r="P332" i="7"/>
  <c r="Q332" i="7" s="1"/>
  <c r="M332" i="7"/>
  <c r="W331" i="7"/>
  <c r="T331" i="7"/>
  <c r="P331" i="7"/>
  <c r="Q331" i="7" s="1"/>
  <c r="M331" i="7"/>
  <c r="W330" i="7"/>
  <c r="T330" i="7"/>
  <c r="P330" i="7"/>
  <c r="Q330" i="7" s="1"/>
  <c r="M330" i="7"/>
  <c r="W329" i="7"/>
  <c r="T329" i="7"/>
  <c r="Q329" i="7"/>
  <c r="M329" i="7"/>
  <c r="W328" i="7"/>
  <c r="T328" i="7"/>
  <c r="P328" i="7"/>
  <c r="Q328" i="7" s="1"/>
  <c r="M328" i="7"/>
  <c r="W327" i="7"/>
  <c r="T327" i="7"/>
  <c r="P327" i="7"/>
  <c r="Q327" i="7" s="1"/>
  <c r="M327" i="7"/>
  <c r="W326" i="7"/>
  <c r="T326" i="7"/>
  <c r="Q326" i="7"/>
  <c r="M326" i="7"/>
  <c r="W325" i="7"/>
  <c r="T325" i="7"/>
  <c r="P325" i="7"/>
  <c r="Q325" i="7" s="1"/>
  <c r="M325" i="7"/>
  <c r="W324" i="7"/>
  <c r="T324" i="7"/>
  <c r="P324" i="7"/>
  <c r="M324" i="7"/>
  <c r="W323" i="7"/>
  <c r="T323" i="7"/>
  <c r="P323" i="7"/>
  <c r="Q323" i="7" s="1"/>
  <c r="M323" i="7"/>
  <c r="W322" i="7"/>
  <c r="T322" i="7"/>
  <c r="P322" i="7"/>
  <c r="Q322" i="7" s="1"/>
  <c r="M322" i="7"/>
  <c r="W321" i="7"/>
  <c r="T321" i="7"/>
  <c r="P321" i="7"/>
  <c r="Q321" i="7" s="1"/>
  <c r="M321" i="7"/>
  <c r="W320" i="7"/>
  <c r="T320" i="7"/>
  <c r="P320" i="7"/>
  <c r="Q320" i="7" s="1"/>
  <c r="M320" i="7"/>
  <c r="W319" i="7"/>
  <c r="T319" i="7"/>
  <c r="P319" i="7"/>
  <c r="Q319" i="7" s="1"/>
  <c r="M319" i="7"/>
  <c r="W318" i="7"/>
  <c r="T318" i="7"/>
  <c r="P318" i="7"/>
  <c r="Q318" i="7" s="1"/>
  <c r="M318" i="7"/>
  <c r="W317" i="7"/>
  <c r="T317" i="7"/>
  <c r="P317" i="7"/>
  <c r="Q317" i="7" s="1"/>
  <c r="M317" i="7"/>
  <c r="W316" i="7"/>
  <c r="T316" i="7"/>
  <c r="P316" i="7"/>
  <c r="Q316" i="7" s="1"/>
  <c r="M316" i="7"/>
  <c r="W315" i="7"/>
  <c r="T315" i="7"/>
  <c r="P315" i="7"/>
  <c r="Q315" i="7" s="1"/>
  <c r="M315" i="7"/>
  <c r="W314" i="7"/>
  <c r="T314" i="7"/>
  <c r="P314" i="7"/>
  <c r="Q314" i="7" s="1"/>
  <c r="M314" i="7"/>
  <c r="W313" i="7"/>
  <c r="T313" i="7"/>
  <c r="P313" i="7"/>
  <c r="Q313" i="7" s="1"/>
  <c r="M313" i="7"/>
  <c r="W312" i="7"/>
  <c r="T312" i="7"/>
  <c r="P312" i="7"/>
  <c r="Q312" i="7" s="1"/>
  <c r="M312" i="7"/>
  <c r="W311" i="7"/>
  <c r="T311" i="7"/>
  <c r="P311" i="7"/>
  <c r="Q311" i="7" s="1"/>
  <c r="M311" i="7"/>
  <c r="W310" i="7"/>
  <c r="T310" i="7"/>
  <c r="P310" i="7"/>
  <c r="Q310" i="7" s="1"/>
  <c r="M310" i="7"/>
  <c r="W309" i="7"/>
  <c r="T309" i="7"/>
  <c r="P309" i="7"/>
  <c r="Q309" i="7" s="1"/>
  <c r="M309" i="7"/>
  <c r="W308" i="7"/>
  <c r="T308" i="7"/>
  <c r="P308" i="7"/>
  <c r="Q308" i="7" s="1"/>
  <c r="M308" i="7"/>
  <c r="W307" i="7"/>
  <c r="T307" i="7"/>
  <c r="P307" i="7"/>
  <c r="Q307" i="7" s="1"/>
  <c r="M307" i="7"/>
  <c r="W306" i="7"/>
  <c r="T306" i="7"/>
  <c r="P306" i="7"/>
  <c r="Q306" i="7" s="1"/>
  <c r="M306" i="7"/>
  <c r="W305" i="7"/>
  <c r="T305" i="7"/>
  <c r="P305" i="7"/>
  <c r="Q305" i="7" s="1"/>
  <c r="M305" i="7"/>
  <c r="W304" i="7"/>
  <c r="T304" i="7"/>
  <c r="P304" i="7"/>
  <c r="Q304" i="7" s="1"/>
  <c r="M304" i="7"/>
  <c r="W303" i="7"/>
  <c r="T303" i="7"/>
  <c r="P303" i="7"/>
  <c r="Q303" i="7" s="1"/>
  <c r="M303" i="7"/>
  <c r="W302" i="7"/>
  <c r="T302" i="7"/>
  <c r="P302" i="7"/>
  <c r="Q302" i="7" s="1"/>
  <c r="M302" i="7"/>
  <c r="W301" i="7"/>
  <c r="T301" i="7"/>
  <c r="P301" i="7"/>
  <c r="Q301" i="7" s="1"/>
  <c r="M301" i="7"/>
  <c r="W300" i="7"/>
  <c r="T300" i="7"/>
  <c r="P300" i="7"/>
  <c r="Q300" i="7" s="1"/>
  <c r="M300" i="7"/>
  <c r="W299" i="7"/>
  <c r="T299" i="7"/>
  <c r="P299" i="7"/>
  <c r="Q299" i="7" s="1"/>
  <c r="M299" i="7"/>
  <c r="W298" i="7"/>
  <c r="T298" i="7"/>
  <c r="P298" i="7"/>
  <c r="Q298" i="7" s="1"/>
  <c r="M298" i="7"/>
  <c r="W297" i="7"/>
  <c r="T297" i="7"/>
  <c r="P297" i="7"/>
  <c r="Q297" i="7" s="1"/>
  <c r="M297" i="7"/>
  <c r="W296" i="7"/>
  <c r="T296" i="7"/>
  <c r="P296" i="7"/>
  <c r="Q296" i="7" s="1"/>
  <c r="M296" i="7"/>
  <c r="W295" i="7"/>
  <c r="T295" i="7"/>
  <c r="P295" i="7"/>
  <c r="Q295" i="7" s="1"/>
  <c r="M295" i="7"/>
  <c r="W294" i="7"/>
  <c r="T294" i="7"/>
  <c r="P294" i="7"/>
  <c r="Q294" i="7" s="1"/>
  <c r="M294" i="7"/>
  <c r="W293" i="7"/>
  <c r="T293" i="7"/>
  <c r="P293" i="7"/>
  <c r="Q293" i="7" s="1"/>
  <c r="M293" i="7"/>
  <c r="W292" i="7"/>
  <c r="T292" i="7"/>
  <c r="P292" i="7"/>
  <c r="Q292" i="7" s="1"/>
  <c r="M292" i="7"/>
  <c r="W291" i="7"/>
  <c r="T291" i="7"/>
  <c r="P291" i="7"/>
  <c r="Q291" i="7" s="1"/>
  <c r="M291" i="7"/>
  <c r="W290" i="7"/>
  <c r="T290" i="7"/>
  <c r="P290" i="7"/>
  <c r="Q290" i="7" s="1"/>
  <c r="M290" i="7"/>
  <c r="W289" i="7"/>
  <c r="T289" i="7"/>
  <c r="P289" i="7"/>
  <c r="Q289" i="7" s="1"/>
  <c r="M289" i="7"/>
  <c r="W288" i="7"/>
  <c r="T288" i="7"/>
  <c r="P288" i="7"/>
  <c r="Q288" i="7" s="1"/>
  <c r="M288" i="7"/>
  <c r="W287" i="7"/>
  <c r="T287" i="7"/>
  <c r="P287" i="7"/>
  <c r="Q287" i="7" s="1"/>
  <c r="M287" i="7"/>
  <c r="W286" i="7"/>
  <c r="T286" i="7"/>
  <c r="Q286" i="7"/>
  <c r="M286" i="7"/>
  <c r="W285" i="7"/>
  <c r="T285" i="7"/>
  <c r="P285" i="7"/>
  <c r="Q285" i="7" s="1"/>
  <c r="M285" i="7"/>
  <c r="W284" i="7"/>
  <c r="T284" i="7"/>
  <c r="P284" i="7"/>
  <c r="Q284" i="7" s="1"/>
  <c r="M284" i="7"/>
  <c r="W283" i="7"/>
  <c r="T283" i="7"/>
  <c r="P283" i="7"/>
  <c r="Q283" i="7" s="1"/>
  <c r="M283" i="7"/>
  <c r="W282" i="7"/>
  <c r="T282" i="7"/>
  <c r="P282" i="7"/>
  <c r="Q282" i="7" s="1"/>
  <c r="M282" i="7"/>
  <c r="W281" i="7"/>
  <c r="T281" i="7"/>
  <c r="Q281" i="7"/>
  <c r="M281" i="7"/>
  <c r="W280" i="7"/>
  <c r="T280" i="7"/>
  <c r="P280" i="7"/>
  <c r="Q280" i="7" s="1"/>
  <c r="M280" i="7"/>
  <c r="W279" i="7"/>
  <c r="T279" i="7"/>
  <c r="P279" i="7"/>
  <c r="Q279" i="7" s="1"/>
  <c r="M279" i="7"/>
  <c r="W278" i="7"/>
  <c r="T278" i="7"/>
  <c r="P278" i="7"/>
  <c r="Q278" i="7" s="1"/>
  <c r="M278" i="7"/>
  <c r="W277" i="7"/>
  <c r="X277" i="7" s="1"/>
  <c r="T277" i="7"/>
  <c r="P277" i="7"/>
  <c r="Q277" i="7" s="1"/>
  <c r="M277" i="7"/>
  <c r="W276" i="7"/>
  <c r="T276" i="7"/>
  <c r="P276" i="7"/>
  <c r="Q276" i="7" s="1"/>
  <c r="M276" i="7"/>
  <c r="W275" i="7"/>
  <c r="T275" i="7"/>
  <c r="P275" i="7"/>
  <c r="Q275" i="7" s="1"/>
  <c r="W274" i="7"/>
  <c r="T274" i="7"/>
  <c r="P274" i="7"/>
  <c r="Q274" i="7" s="1"/>
  <c r="M274" i="7"/>
  <c r="W273" i="7"/>
  <c r="T273" i="7"/>
  <c r="P273" i="7"/>
  <c r="Q273" i="7" s="1"/>
  <c r="M273" i="7"/>
  <c r="W272" i="7"/>
  <c r="T272" i="7"/>
  <c r="P272" i="7"/>
  <c r="Q272" i="7" s="1"/>
  <c r="M272" i="7"/>
  <c r="W271" i="7"/>
  <c r="T271" i="7"/>
  <c r="P271" i="7"/>
  <c r="Q271" i="7" s="1"/>
  <c r="M271" i="7"/>
  <c r="W270" i="7"/>
  <c r="T270" i="7"/>
  <c r="P270" i="7"/>
  <c r="Q270" i="7" s="1"/>
  <c r="M270" i="7"/>
  <c r="W269" i="7"/>
  <c r="T269" i="7"/>
  <c r="Q269" i="7"/>
  <c r="M269" i="7"/>
  <c r="W268" i="7"/>
  <c r="T268" i="7"/>
  <c r="P268" i="7"/>
  <c r="Q268" i="7" s="1"/>
  <c r="M268" i="7"/>
  <c r="W267" i="7"/>
  <c r="T267" i="7"/>
  <c r="P267" i="7"/>
  <c r="Q267" i="7" s="1"/>
  <c r="M267" i="7"/>
  <c r="W266" i="7"/>
  <c r="T266" i="7"/>
  <c r="P266" i="7"/>
  <c r="Q266" i="7" s="1"/>
  <c r="M266" i="7"/>
  <c r="W265" i="7"/>
  <c r="T265" i="7"/>
  <c r="P265" i="7"/>
  <c r="Q265" i="7" s="1"/>
  <c r="M265" i="7"/>
  <c r="W264" i="7"/>
  <c r="T264" i="7"/>
  <c r="P264" i="7"/>
  <c r="Q264" i="7" s="1"/>
  <c r="M264" i="7"/>
  <c r="W263" i="7"/>
  <c r="T263" i="7"/>
  <c r="P263" i="7"/>
  <c r="Q263" i="7" s="1"/>
  <c r="M263" i="7"/>
  <c r="W262" i="7"/>
  <c r="T262" i="7"/>
  <c r="P262" i="7"/>
  <c r="Q262" i="7" s="1"/>
  <c r="M262" i="7"/>
  <c r="W261" i="7"/>
  <c r="T261" i="7"/>
  <c r="P261" i="7"/>
  <c r="Q261" i="7" s="1"/>
  <c r="M261" i="7"/>
  <c r="W260" i="7"/>
  <c r="T260" i="7"/>
  <c r="P260" i="7"/>
  <c r="Q260" i="7" s="1"/>
  <c r="M260" i="7"/>
  <c r="W259" i="7"/>
  <c r="T259" i="7"/>
  <c r="P259" i="7"/>
  <c r="Q259" i="7" s="1"/>
  <c r="M259" i="7"/>
  <c r="W258" i="7"/>
  <c r="T258" i="7"/>
  <c r="P258" i="7"/>
  <c r="Q258" i="7" s="1"/>
  <c r="M258" i="7"/>
  <c r="W257" i="7"/>
  <c r="T257" i="7"/>
  <c r="P257" i="7"/>
  <c r="Q257" i="7" s="1"/>
  <c r="M257" i="7"/>
  <c r="W256" i="7"/>
  <c r="T256" i="7"/>
  <c r="P256" i="7"/>
  <c r="Q256" i="7" s="1"/>
  <c r="M256" i="7"/>
  <c r="W255" i="7"/>
  <c r="T255" i="7"/>
  <c r="P255" i="7"/>
  <c r="Q255" i="7" s="1"/>
  <c r="M255" i="7"/>
  <c r="W254" i="7"/>
  <c r="T254" i="7"/>
  <c r="P254" i="7"/>
  <c r="Q254" i="7" s="1"/>
  <c r="M254" i="7"/>
  <c r="W253" i="7"/>
  <c r="T253" i="7"/>
  <c r="P253" i="7"/>
  <c r="Q253" i="7" s="1"/>
  <c r="M253" i="7"/>
  <c r="W252" i="7"/>
  <c r="T252" i="7"/>
  <c r="P252" i="7"/>
  <c r="Q252" i="7" s="1"/>
  <c r="M252" i="7"/>
  <c r="W251" i="7"/>
  <c r="T251" i="7"/>
  <c r="P251" i="7"/>
  <c r="Q251" i="7" s="1"/>
  <c r="W250" i="7"/>
  <c r="T250" i="7"/>
  <c r="P250" i="7"/>
  <c r="Q250" i="7" s="1"/>
  <c r="M250" i="7"/>
  <c r="W249" i="7"/>
  <c r="T249" i="7"/>
  <c r="P249" i="7"/>
  <c r="Q249" i="7" s="1"/>
  <c r="M249" i="7"/>
  <c r="W248" i="7"/>
  <c r="T248" i="7"/>
  <c r="P248" i="7"/>
  <c r="Q248" i="7" s="1"/>
  <c r="M248" i="7"/>
  <c r="W247" i="7"/>
  <c r="T247" i="7"/>
  <c r="P247" i="7"/>
  <c r="Q247" i="7" s="1"/>
  <c r="W246" i="7"/>
  <c r="T246" i="7"/>
  <c r="P246" i="7"/>
  <c r="Q246" i="7" s="1"/>
  <c r="W245" i="7"/>
  <c r="T245" i="7"/>
  <c r="P245" i="7"/>
  <c r="Q245" i="7" s="1"/>
  <c r="M245" i="7"/>
  <c r="W244" i="7"/>
  <c r="T244" i="7"/>
  <c r="P244" i="7"/>
  <c r="Q244" i="7" s="1"/>
  <c r="M244" i="7"/>
  <c r="W243" i="7"/>
  <c r="T243" i="7"/>
  <c r="P243" i="7"/>
  <c r="Q243" i="7" s="1"/>
  <c r="W242" i="7"/>
  <c r="T242" i="7"/>
  <c r="P242" i="7"/>
  <c r="Q242" i="7" s="1"/>
  <c r="M242" i="7"/>
  <c r="K242" i="7"/>
  <c r="W241" i="7"/>
  <c r="T241" i="7"/>
  <c r="P241" i="7"/>
  <c r="Q241" i="7" s="1"/>
  <c r="M241" i="7"/>
  <c r="W240" i="7"/>
  <c r="T240" i="7"/>
  <c r="P240" i="7"/>
  <c r="Q240" i="7" s="1"/>
  <c r="M240" i="7"/>
  <c r="K240" i="7"/>
  <c r="W239" i="7"/>
  <c r="T239" i="7"/>
  <c r="P239" i="7"/>
  <c r="Q239" i="7" s="1"/>
  <c r="M239" i="7"/>
  <c r="W238" i="7"/>
  <c r="T238" i="7"/>
  <c r="P238" i="7"/>
  <c r="Q238" i="7" s="1"/>
  <c r="M238" i="7"/>
  <c r="W237" i="7"/>
  <c r="T237" i="7"/>
  <c r="P237" i="7"/>
  <c r="Q237" i="7" s="1"/>
  <c r="W236" i="7"/>
  <c r="T236" i="7"/>
  <c r="P236" i="7"/>
  <c r="Q236" i="7" s="1"/>
  <c r="M236" i="7"/>
  <c r="W235" i="7"/>
  <c r="T235" i="7"/>
  <c r="P235" i="7"/>
  <c r="Q235" i="7" s="1"/>
  <c r="M235" i="7"/>
  <c r="W234" i="7"/>
  <c r="T234" i="7"/>
  <c r="P234" i="7"/>
  <c r="Q234" i="7" s="1"/>
  <c r="M234" i="7"/>
  <c r="W233" i="7"/>
  <c r="T233" i="7"/>
  <c r="P233" i="7"/>
  <c r="Q233" i="7" s="1"/>
  <c r="M233" i="7"/>
  <c r="W232" i="7"/>
  <c r="T232" i="7"/>
  <c r="P232" i="7"/>
  <c r="Q232" i="7" s="1"/>
  <c r="W231" i="7"/>
  <c r="T231" i="7"/>
  <c r="P231" i="7"/>
  <c r="Q231" i="7" s="1"/>
  <c r="M231" i="7"/>
  <c r="W230" i="7"/>
  <c r="T230" i="7"/>
  <c r="P230" i="7"/>
  <c r="Q230" i="7" s="1"/>
  <c r="M230" i="7"/>
  <c r="W229" i="7"/>
  <c r="T229" i="7"/>
  <c r="P229" i="7"/>
  <c r="Q229" i="7" s="1"/>
  <c r="M229" i="7"/>
  <c r="W228" i="7"/>
  <c r="T228" i="7"/>
  <c r="P228" i="7"/>
  <c r="Q228" i="7" s="1"/>
  <c r="M228" i="7"/>
  <c r="W227" i="7"/>
  <c r="T227" i="7"/>
  <c r="P227" i="7"/>
  <c r="Q227" i="7" s="1"/>
  <c r="M227" i="7"/>
  <c r="W226" i="7"/>
  <c r="T226" i="7"/>
  <c r="P226" i="7"/>
  <c r="Q226" i="7" s="1"/>
  <c r="M226" i="7"/>
  <c r="W225" i="7"/>
  <c r="T225" i="7"/>
  <c r="P225" i="7"/>
  <c r="Q225" i="7" s="1"/>
  <c r="M225" i="7"/>
  <c r="W224" i="7"/>
  <c r="T224" i="7"/>
  <c r="P224" i="7"/>
  <c r="Q224" i="7" s="1"/>
  <c r="M224" i="7"/>
  <c r="W223" i="7"/>
  <c r="T223" i="7"/>
  <c r="P223" i="7"/>
  <c r="Q223" i="7" s="1"/>
  <c r="M223" i="7"/>
  <c r="W222" i="7"/>
  <c r="T222" i="7"/>
  <c r="P222" i="7"/>
  <c r="Q222" i="7" s="1"/>
  <c r="M222" i="7"/>
  <c r="W221" i="7"/>
  <c r="T221" i="7"/>
  <c r="P221" i="7"/>
  <c r="Q221" i="7" s="1"/>
  <c r="M221" i="7"/>
  <c r="W220" i="7"/>
  <c r="T220" i="7"/>
  <c r="P220" i="7"/>
  <c r="Q220" i="7" s="1"/>
  <c r="M220" i="7"/>
  <c r="W219" i="7"/>
  <c r="T219" i="7"/>
  <c r="P219" i="7"/>
  <c r="Q219" i="7" s="1"/>
  <c r="M219" i="7"/>
  <c r="W218" i="7"/>
  <c r="T218" i="7"/>
  <c r="P218" i="7"/>
  <c r="Q218" i="7" s="1"/>
  <c r="M218" i="7"/>
  <c r="W217" i="7"/>
  <c r="T217" i="7"/>
  <c r="P217" i="7"/>
  <c r="Q217" i="7" s="1"/>
  <c r="M217" i="7"/>
  <c r="W216" i="7"/>
  <c r="T216" i="7"/>
  <c r="P216" i="7"/>
  <c r="Q216" i="7" s="1"/>
  <c r="M216" i="7"/>
  <c r="W215" i="7"/>
  <c r="T215" i="7"/>
  <c r="P215" i="7"/>
  <c r="Q215" i="7" s="1"/>
  <c r="M215" i="7"/>
  <c r="W214" i="7"/>
  <c r="T214" i="7"/>
  <c r="P214" i="7"/>
  <c r="Q214" i="7" s="1"/>
  <c r="M214" i="7"/>
  <c r="W213" i="7"/>
  <c r="T213" i="7"/>
  <c r="P213" i="7"/>
  <c r="Q213" i="7" s="1"/>
  <c r="W212" i="7"/>
  <c r="T212" i="7"/>
  <c r="P212" i="7"/>
  <c r="Q212" i="7" s="1"/>
  <c r="M212" i="7"/>
  <c r="W211" i="7"/>
  <c r="T211" i="7"/>
  <c r="P211" i="7"/>
  <c r="Q211" i="7" s="1"/>
  <c r="M211" i="7"/>
  <c r="K211" i="7"/>
  <c r="W210" i="7"/>
  <c r="T210" i="7"/>
  <c r="P210" i="7"/>
  <c r="Q210" i="7" s="1"/>
  <c r="M210" i="7"/>
  <c r="K210" i="7"/>
  <c r="W209" i="7"/>
  <c r="T209" i="7"/>
  <c r="P209" i="7"/>
  <c r="Q209" i="7" s="1"/>
  <c r="M209" i="7"/>
  <c r="W208" i="7"/>
  <c r="T208" i="7"/>
  <c r="P208" i="7"/>
  <c r="Q208" i="7" s="1"/>
  <c r="M208" i="7"/>
  <c r="K208" i="7"/>
  <c r="W207" i="7"/>
  <c r="T207" i="7"/>
  <c r="P207" i="7"/>
  <c r="Q207" i="7" s="1"/>
  <c r="M207" i="7"/>
  <c r="W206" i="7"/>
  <c r="T206" i="7"/>
  <c r="P206" i="7"/>
  <c r="Q206" i="7" s="1"/>
  <c r="M206" i="7"/>
  <c r="W205" i="7"/>
  <c r="T205" i="7"/>
  <c r="P205" i="7"/>
  <c r="Q205" i="7" s="1"/>
  <c r="M205" i="7"/>
  <c r="W204" i="7"/>
  <c r="T204" i="7"/>
  <c r="P204" i="7"/>
  <c r="Q204" i="7" s="1"/>
  <c r="M204" i="7"/>
  <c r="W203" i="7"/>
  <c r="T203" i="7"/>
  <c r="P203" i="7"/>
  <c r="Q203" i="7" s="1"/>
  <c r="M203" i="7"/>
  <c r="W202" i="7"/>
  <c r="T202" i="7"/>
  <c r="P202" i="7"/>
  <c r="Q202" i="7" s="1"/>
  <c r="W201" i="7"/>
  <c r="T201" i="7"/>
  <c r="P201" i="7"/>
  <c r="Q201" i="7" s="1"/>
  <c r="M201" i="7"/>
  <c r="W200" i="7"/>
  <c r="T200" i="7"/>
  <c r="P200" i="7"/>
  <c r="Q200" i="7" s="1"/>
  <c r="M200" i="7"/>
  <c r="K200" i="7"/>
  <c r="W199" i="7"/>
  <c r="T199" i="7"/>
  <c r="P199" i="7"/>
  <c r="Q199" i="7" s="1"/>
  <c r="M199" i="7"/>
  <c r="W198" i="7"/>
  <c r="T198" i="7"/>
  <c r="P198" i="7"/>
  <c r="Q198" i="7" s="1"/>
  <c r="M198" i="7"/>
  <c r="W197" i="7"/>
  <c r="T197" i="7"/>
  <c r="P197" i="7"/>
  <c r="Q197" i="7" s="1"/>
  <c r="M197" i="7"/>
  <c r="W196" i="7"/>
  <c r="T196" i="7"/>
  <c r="P196" i="7"/>
  <c r="Q196" i="7" s="1"/>
  <c r="M196" i="7"/>
  <c r="W195" i="7"/>
  <c r="T195" i="7"/>
  <c r="P195" i="7"/>
  <c r="Q195" i="7" s="1"/>
  <c r="M195" i="7"/>
  <c r="W194" i="7"/>
  <c r="T194" i="7"/>
  <c r="P194" i="7"/>
  <c r="Q194" i="7" s="1"/>
  <c r="M194" i="7"/>
  <c r="W193" i="7"/>
  <c r="T193" i="7"/>
  <c r="P193" i="7"/>
  <c r="Q193" i="7" s="1"/>
  <c r="M193" i="7"/>
  <c r="W192" i="7"/>
  <c r="T192" i="7"/>
  <c r="P192" i="7"/>
  <c r="Q192" i="7" s="1"/>
  <c r="M192" i="7"/>
  <c r="W191" i="7"/>
  <c r="T191" i="7"/>
  <c r="P191" i="7"/>
  <c r="Q191" i="7" s="1"/>
  <c r="W190" i="7"/>
  <c r="T190" i="7"/>
  <c r="P190" i="7"/>
  <c r="Q190" i="7" s="1"/>
  <c r="W189" i="7"/>
  <c r="T189" i="7"/>
  <c r="P189" i="7"/>
  <c r="Q189" i="7" s="1"/>
  <c r="W188" i="7"/>
  <c r="T188" i="7"/>
  <c r="P188" i="7"/>
  <c r="Q188" i="7" s="1"/>
  <c r="M188" i="7"/>
  <c r="W187" i="7"/>
  <c r="T187" i="7"/>
  <c r="P187" i="7"/>
  <c r="Q187" i="7" s="1"/>
  <c r="M187" i="7"/>
  <c r="W186" i="7"/>
  <c r="T186" i="7"/>
  <c r="P186" i="7"/>
  <c r="Q186" i="7" s="1"/>
  <c r="M186" i="7"/>
  <c r="W185" i="7"/>
  <c r="T185" i="7"/>
  <c r="P185" i="7"/>
  <c r="Q185" i="7" s="1"/>
  <c r="M185" i="7"/>
  <c r="W184" i="7"/>
  <c r="T184" i="7"/>
  <c r="P184" i="7"/>
  <c r="Q184" i="7" s="1"/>
  <c r="M184" i="7"/>
  <c r="W183" i="7"/>
  <c r="T183" i="7"/>
  <c r="P183" i="7"/>
  <c r="Q183" i="7" s="1"/>
  <c r="M183" i="7"/>
  <c r="W182" i="7"/>
  <c r="T182" i="7"/>
  <c r="P182" i="7"/>
  <c r="Q182" i="7" s="1"/>
  <c r="M182" i="7"/>
  <c r="W181" i="7"/>
  <c r="T181" i="7"/>
  <c r="P181" i="7"/>
  <c r="Q181" i="7" s="1"/>
  <c r="M181" i="7"/>
  <c r="W180" i="7"/>
  <c r="T180" i="7"/>
  <c r="P180" i="7"/>
  <c r="Q180" i="7" s="1"/>
  <c r="M180" i="7"/>
  <c r="W179" i="7"/>
  <c r="AA179" i="7" s="1"/>
  <c r="T179" i="7"/>
  <c r="P179" i="7"/>
  <c r="Q179" i="7" s="1"/>
  <c r="M179" i="7"/>
  <c r="W178" i="7"/>
  <c r="T178" i="7"/>
  <c r="P178" i="7"/>
  <c r="Q178" i="7" s="1"/>
  <c r="M178" i="7"/>
  <c r="W177" i="7"/>
  <c r="T177" i="7"/>
  <c r="P177" i="7"/>
  <c r="Q177" i="7" s="1"/>
  <c r="M177" i="7"/>
  <c r="W176" i="7"/>
  <c r="T176" i="7"/>
  <c r="P176" i="7"/>
  <c r="Q176" i="7" s="1"/>
  <c r="M176" i="7"/>
  <c r="W175" i="7"/>
  <c r="T175" i="7"/>
  <c r="P175" i="7"/>
  <c r="Q175" i="7" s="1"/>
  <c r="M175" i="7"/>
  <c r="W174" i="7"/>
  <c r="T174" i="7"/>
  <c r="P174" i="7"/>
  <c r="Q174" i="7" s="1"/>
  <c r="M174" i="7"/>
  <c r="W173" i="7"/>
  <c r="AA173" i="7" s="1"/>
  <c r="T173" i="7"/>
  <c r="P173" i="7"/>
  <c r="Q173" i="7" s="1"/>
  <c r="M173" i="7"/>
  <c r="W172" i="7"/>
  <c r="T172" i="7"/>
  <c r="P172" i="7"/>
  <c r="Q172" i="7" s="1"/>
  <c r="M172" i="7"/>
  <c r="W171" i="7"/>
  <c r="T171" i="7"/>
  <c r="P171" i="7"/>
  <c r="Q171" i="7" s="1"/>
  <c r="M171" i="7"/>
  <c r="W170" i="7"/>
  <c r="T170" i="7"/>
  <c r="P170" i="7"/>
  <c r="Q170" i="7" s="1"/>
  <c r="M170" i="7"/>
  <c r="W169" i="7"/>
  <c r="T169" i="7"/>
  <c r="P169" i="7"/>
  <c r="Q169" i="7" s="1"/>
  <c r="M169" i="7"/>
  <c r="W168" i="7"/>
  <c r="T168" i="7"/>
  <c r="P168" i="7"/>
  <c r="Q168" i="7" s="1"/>
  <c r="M168" i="7"/>
  <c r="W167" i="7"/>
  <c r="T167" i="7"/>
  <c r="P167" i="7"/>
  <c r="Q167" i="7" s="1"/>
  <c r="M167" i="7"/>
  <c r="W166" i="7"/>
  <c r="T166" i="7"/>
  <c r="P166" i="7"/>
  <c r="Q166" i="7" s="1"/>
  <c r="M166" i="7"/>
  <c r="W165" i="7"/>
  <c r="T165" i="7"/>
  <c r="P165" i="7"/>
  <c r="Q165" i="7" s="1"/>
  <c r="M165" i="7"/>
  <c r="W164" i="7"/>
  <c r="T164" i="7"/>
  <c r="P164" i="7"/>
  <c r="Q164" i="7" s="1"/>
  <c r="M164" i="7"/>
  <c r="W163" i="7"/>
  <c r="T163" i="7"/>
  <c r="P163" i="7"/>
  <c r="Q163" i="7" s="1"/>
  <c r="M163" i="7"/>
  <c r="W162" i="7"/>
  <c r="T162" i="7"/>
  <c r="P162" i="7"/>
  <c r="Q162" i="7" s="1"/>
  <c r="M162" i="7"/>
  <c r="W161" i="7"/>
  <c r="T161" i="7"/>
  <c r="P161" i="7"/>
  <c r="Q161" i="7" s="1"/>
  <c r="M161" i="7"/>
  <c r="W160" i="7"/>
  <c r="T160" i="7"/>
  <c r="P160" i="7"/>
  <c r="Q160" i="7" s="1"/>
  <c r="M160" i="7"/>
  <c r="W159" i="7"/>
  <c r="T159" i="7"/>
  <c r="P159" i="7"/>
  <c r="Q159" i="7" s="1"/>
  <c r="M159" i="7"/>
  <c r="W158" i="7"/>
  <c r="T158" i="7"/>
  <c r="P158" i="7"/>
  <c r="Q158" i="7" s="1"/>
  <c r="W157" i="7"/>
  <c r="T157" i="7"/>
  <c r="P157" i="7"/>
  <c r="Q157" i="7" s="1"/>
  <c r="M157" i="7"/>
  <c r="W156" i="7"/>
  <c r="T156" i="7"/>
  <c r="P156" i="7"/>
  <c r="Q156" i="7" s="1"/>
  <c r="M156" i="7"/>
  <c r="W155" i="7"/>
  <c r="T155" i="7"/>
  <c r="P155" i="7"/>
  <c r="Q155" i="7" s="1"/>
  <c r="M155" i="7"/>
  <c r="W154" i="7"/>
  <c r="T154" i="7"/>
  <c r="P154" i="7"/>
  <c r="Q154" i="7" s="1"/>
  <c r="M154" i="7"/>
  <c r="W153" i="7"/>
  <c r="T153" i="7"/>
  <c r="P153" i="7"/>
  <c r="Q153" i="7" s="1"/>
  <c r="M153" i="7"/>
  <c r="W152" i="7"/>
  <c r="T152" i="7"/>
  <c r="P152" i="7"/>
  <c r="Q152" i="7" s="1"/>
  <c r="M152" i="7"/>
  <c r="W151" i="7"/>
  <c r="T151" i="7"/>
  <c r="P151" i="7"/>
  <c r="Q151" i="7" s="1"/>
  <c r="M151" i="7"/>
  <c r="W150" i="7"/>
  <c r="T150" i="7"/>
  <c r="P150" i="7"/>
  <c r="Q150" i="7" s="1"/>
  <c r="M150" i="7"/>
  <c r="W149" i="7"/>
  <c r="T149" i="7"/>
  <c r="P149" i="7"/>
  <c r="Q149" i="7" s="1"/>
  <c r="M149" i="7"/>
  <c r="W148" i="7"/>
  <c r="T148" i="7"/>
  <c r="P148" i="7"/>
  <c r="Q148" i="7" s="1"/>
  <c r="M148" i="7"/>
  <c r="W147" i="7"/>
  <c r="T147" i="7"/>
  <c r="P147" i="7"/>
  <c r="Q147" i="7" s="1"/>
  <c r="M147" i="7"/>
  <c r="W146" i="7"/>
  <c r="T146" i="7"/>
  <c r="P146" i="7"/>
  <c r="Q146" i="7" s="1"/>
  <c r="M146" i="7"/>
  <c r="W145" i="7"/>
  <c r="T145" i="7"/>
  <c r="P145" i="7"/>
  <c r="Q145" i="7" s="1"/>
  <c r="M145" i="7"/>
  <c r="W144" i="7"/>
  <c r="T144" i="7"/>
  <c r="P144" i="7"/>
  <c r="Q144" i="7" s="1"/>
  <c r="M144" i="7"/>
  <c r="W143" i="7"/>
  <c r="T143" i="7"/>
  <c r="P143" i="7"/>
  <c r="Q143" i="7" s="1"/>
  <c r="M143" i="7"/>
  <c r="W142" i="7"/>
  <c r="T142" i="7"/>
  <c r="P142" i="7"/>
  <c r="Q142" i="7" s="1"/>
  <c r="M142" i="7"/>
  <c r="W141" i="7"/>
  <c r="T141" i="7"/>
  <c r="P141" i="7"/>
  <c r="Q141" i="7" s="1"/>
  <c r="M141" i="7"/>
  <c r="W140" i="7"/>
  <c r="T140" i="7"/>
  <c r="P140" i="7"/>
  <c r="Q140" i="7" s="1"/>
  <c r="M140" i="7"/>
  <c r="W139" i="7"/>
  <c r="T139" i="7"/>
  <c r="P139" i="7"/>
  <c r="Q139" i="7" s="1"/>
  <c r="M139" i="7"/>
  <c r="W138" i="7"/>
  <c r="T138" i="7"/>
  <c r="P138" i="7"/>
  <c r="Q138" i="7" s="1"/>
  <c r="M138" i="7"/>
  <c r="W137" i="7"/>
  <c r="T137" i="7"/>
  <c r="P137" i="7"/>
  <c r="Q137" i="7" s="1"/>
  <c r="M137" i="7"/>
  <c r="W136" i="7"/>
  <c r="T136" i="7"/>
  <c r="P136" i="7"/>
  <c r="Q136" i="7" s="1"/>
  <c r="M136" i="7"/>
  <c r="W135" i="7"/>
  <c r="T135" i="7"/>
  <c r="P135" i="7"/>
  <c r="Q135" i="7" s="1"/>
  <c r="M135" i="7"/>
  <c r="W134" i="7"/>
  <c r="T134" i="7"/>
  <c r="P134" i="7"/>
  <c r="Q134" i="7" s="1"/>
  <c r="M134" i="7"/>
  <c r="W133" i="7"/>
  <c r="T133" i="7"/>
  <c r="P133" i="7"/>
  <c r="Q133" i="7" s="1"/>
  <c r="M133" i="7"/>
  <c r="W132" i="7"/>
  <c r="T132" i="7"/>
  <c r="P132" i="7"/>
  <c r="Q132" i="7" s="1"/>
  <c r="M132" i="7"/>
  <c r="W131" i="7"/>
  <c r="T131" i="7"/>
  <c r="P131" i="7"/>
  <c r="Q131" i="7" s="1"/>
  <c r="M131" i="7"/>
  <c r="W130" i="7"/>
  <c r="T130" i="7"/>
  <c r="P130" i="7"/>
  <c r="Q130" i="7" s="1"/>
  <c r="M130" i="7"/>
  <c r="W129" i="7"/>
  <c r="T129" i="7"/>
  <c r="P129" i="7"/>
  <c r="Q129" i="7" s="1"/>
  <c r="M129" i="7"/>
  <c r="W128" i="7"/>
  <c r="T128" i="7"/>
  <c r="P128" i="7"/>
  <c r="Q128" i="7" s="1"/>
  <c r="M128" i="7"/>
  <c r="W127" i="7"/>
  <c r="T127" i="7"/>
  <c r="P127" i="7"/>
  <c r="Q127" i="7" s="1"/>
  <c r="M127" i="7"/>
  <c r="W126" i="7"/>
  <c r="T126" i="7"/>
  <c r="P126" i="7"/>
  <c r="Q126" i="7" s="1"/>
  <c r="M126" i="7"/>
  <c r="W125" i="7"/>
  <c r="T125" i="7"/>
  <c r="P125" i="7"/>
  <c r="Q125" i="7" s="1"/>
  <c r="M125" i="7"/>
  <c r="W124" i="7"/>
  <c r="T124" i="7"/>
  <c r="P124" i="7"/>
  <c r="Q124" i="7" s="1"/>
  <c r="W123" i="7"/>
  <c r="T123" i="7"/>
  <c r="P123" i="7"/>
  <c r="Q123" i="7" s="1"/>
  <c r="M123" i="7"/>
  <c r="W122" i="7"/>
  <c r="T122" i="7"/>
  <c r="P122" i="7"/>
  <c r="Q122" i="7" s="1"/>
  <c r="W121" i="7"/>
  <c r="T121" i="7"/>
  <c r="P121" i="7"/>
  <c r="Q121" i="7" s="1"/>
  <c r="M121" i="7"/>
  <c r="W120" i="7"/>
  <c r="T120" i="7"/>
  <c r="P120" i="7"/>
  <c r="Q120" i="7" s="1"/>
  <c r="M120" i="7"/>
  <c r="W119" i="7"/>
  <c r="T119" i="7"/>
  <c r="P119" i="7"/>
  <c r="Q119" i="7" s="1"/>
  <c r="M119" i="7"/>
  <c r="W118" i="7"/>
  <c r="T118" i="7"/>
  <c r="P118" i="7"/>
  <c r="Q118" i="7" s="1"/>
  <c r="M118" i="7"/>
  <c r="W117" i="7"/>
  <c r="T117" i="7"/>
  <c r="P117" i="7"/>
  <c r="Q117" i="7" s="1"/>
  <c r="M117" i="7"/>
  <c r="W116" i="7"/>
  <c r="T116" i="7"/>
  <c r="P116" i="7"/>
  <c r="Q116" i="7" s="1"/>
  <c r="M116" i="7"/>
  <c r="W115" i="7"/>
  <c r="T115" i="7"/>
  <c r="P115" i="7"/>
  <c r="Q115" i="7" s="1"/>
  <c r="M115" i="7"/>
  <c r="W114" i="7"/>
  <c r="T114" i="7"/>
  <c r="P114" i="7"/>
  <c r="Q114" i="7" s="1"/>
  <c r="M114" i="7"/>
  <c r="W113" i="7"/>
  <c r="T113" i="7"/>
  <c r="P113" i="7"/>
  <c r="Q113" i="7" s="1"/>
  <c r="W112" i="7"/>
  <c r="T112" i="7"/>
  <c r="P112" i="7"/>
  <c r="Q112" i="7" s="1"/>
  <c r="W111" i="7"/>
  <c r="T111" i="7"/>
  <c r="P111" i="7"/>
  <c r="Q111" i="7" s="1"/>
  <c r="W110" i="7"/>
  <c r="T110" i="7"/>
  <c r="P110" i="7"/>
  <c r="Q110" i="7" s="1"/>
  <c r="M110" i="7"/>
  <c r="W109" i="7"/>
  <c r="T109" i="7"/>
  <c r="P109" i="7"/>
  <c r="Q109" i="7" s="1"/>
  <c r="W108" i="7"/>
  <c r="T108" i="7"/>
  <c r="P108" i="7"/>
  <c r="Q108" i="7" s="1"/>
  <c r="W107" i="7"/>
  <c r="T107" i="7"/>
  <c r="P107" i="7"/>
  <c r="Q107" i="7" s="1"/>
  <c r="W106" i="7"/>
  <c r="T106" i="7"/>
  <c r="P106" i="7"/>
  <c r="Q106" i="7" s="1"/>
  <c r="W105" i="7"/>
  <c r="T105" i="7"/>
  <c r="P105" i="7"/>
  <c r="Q105" i="7" s="1"/>
  <c r="W104" i="7"/>
  <c r="T104" i="7"/>
  <c r="P104" i="7"/>
  <c r="Q104" i="7" s="1"/>
  <c r="M104" i="7"/>
  <c r="W103" i="7"/>
  <c r="T103" i="7"/>
  <c r="P103" i="7"/>
  <c r="Q103" i="7" s="1"/>
  <c r="M103" i="7"/>
  <c r="W102" i="7"/>
  <c r="T102" i="7"/>
  <c r="P102" i="7"/>
  <c r="Q102" i="7" s="1"/>
  <c r="M102" i="7"/>
  <c r="W101" i="7"/>
  <c r="T101" i="7"/>
  <c r="P101" i="7"/>
  <c r="Q101" i="7" s="1"/>
  <c r="M101" i="7"/>
  <c r="W100" i="7"/>
  <c r="T100" i="7"/>
  <c r="P100" i="7"/>
  <c r="Q100" i="7" s="1"/>
  <c r="M100" i="7"/>
  <c r="W99" i="7"/>
  <c r="T99" i="7"/>
  <c r="P99" i="7"/>
  <c r="Q99" i="7" s="1"/>
  <c r="M99" i="7"/>
  <c r="W98" i="7"/>
  <c r="T98" i="7"/>
  <c r="P98" i="7"/>
  <c r="Q98" i="7" s="1"/>
  <c r="W97" i="7"/>
  <c r="T97" i="7"/>
  <c r="P97" i="7"/>
  <c r="Q97" i="7" s="1"/>
  <c r="W96" i="7"/>
  <c r="T96" i="7"/>
  <c r="P96" i="7"/>
  <c r="Q96" i="7" s="1"/>
  <c r="W95" i="7"/>
  <c r="T95" i="7"/>
  <c r="P95" i="7"/>
  <c r="Q95" i="7" s="1"/>
  <c r="M95" i="7"/>
  <c r="W94" i="7"/>
  <c r="T94" i="7"/>
  <c r="P94" i="7"/>
  <c r="Q94" i="7" s="1"/>
  <c r="M94" i="7"/>
  <c r="W93" i="7"/>
  <c r="T93" i="7"/>
  <c r="P93" i="7"/>
  <c r="Q93" i="7" s="1"/>
  <c r="M93" i="7"/>
  <c r="W92" i="7"/>
  <c r="T92" i="7"/>
  <c r="P92" i="7"/>
  <c r="Q92" i="7" s="1"/>
  <c r="M92" i="7"/>
  <c r="W91" i="7"/>
  <c r="T91" i="7"/>
  <c r="P91" i="7"/>
  <c r="Q91" i="7" s="1"/>
  <c r="M91" i="7"/>
  <c r="W90" i="7"/>
  <c r="T90" i="7"/>
  <c r="P90" i="7"/>
  <c r="Q90" i="7" s="1"/>
  <c r="M90" i="7"/>
  <c r="W89" i="7"/>
  <c r="T89" i="7"/>
  <c r="P89" i="7"/>
  <c r="Q89" i="7" s="1"/>
  <c r="M89" i="7"/>
  <c r="W88" i="7"/>
  <c r="T88" i="7"/>
  <c r="P88" i="7"/>
  <c r="Q88" i="7" s="1"/>
  <c r="M88" i="7"/>
  <c r="W87" i="7"/>
  <c r="T87" i="7"/>
  <c r="P87" i="7"/>
  <c r="Q87" i="7" s="1"/>
  <c r="M87" i="7"/>
  <c r="W86" i="7"/>
  <c r="T86" i="7"/>
  <c r="P86" i="7"/>
  <c r="Q86" i="7" s="1"/>
  <c r="M86" i="7"/>
  <c r="W85" i="7"/>
  <c r="T85" i="7"/>
  <c r="P85" i="7"/>
  <c r="Q85" i="7" s="1"/>
  <c r="M85" i="7"/>
  <c r="W84" i="7"/>
  <c r="T84" i="7"/>
  <c r="P84" i="7"/>
  <c r="Q84" i="7" s="1"/>
  <c r="M84" i="7"/>
  <c r="W83" i="7"/>
  <c r="T83" i="7"/>
  <c r="P83" i="7"/>
  <c r="Q83" i="7" s="1"/>
  <c r="M83" i="7"/>
  <c r="W82" i="7"/>
  <c r="T82" i="7"/>
  <c r="P82" i="7"/>
  <c r="Q82" i="7" s="1"/>
  <c r="M82" i="7"/>
  <c r="W81" i="7"/>
  <c r="T81" i="7"/>
  <c r="P81" i="7"/>
  <c r="Q81" i="7" s="1"/>
  <c r="M81" i="7"/>
  <c r="W80" i="7"/>
  <c r="T80" i="7"/>
  <c r="P80" i="7"/>
  <c r="Q80" i="7" s="1"/>
  <c r="M80" i="7"/>
  <c r="W79" i="7"/>
  <c r="T79" i="7"/>
  <c r="P79" i="7"/>
  <c r="Q79" i="7" s="1"/>
  <c r="M79" i="7"/>
  <c r="W78" i="7"/>
  <c r="T78" i="7"/>
  <c r="P78" i="7"/>
  <c r="Q78" i="7" s="1"/>
  <c r="M78" i="7"/>
  <c r="W77" i="7"/>
  <c r="T77" i="7"/>
  <c r="P77" i="7"/>
  <c r="Q77" i="7" s="1"/>
  <c r="M77" i="7"/>
  <c r="W76" i="7"/>
  <c r="T76" i="7"/>
  <c r="P76" i="7"/>
  <c r="Q76" i="7" s="1"/>
  <c r="M76" i="7"/>
  <c r="W75" i="7"/>
  <c r="T75" i="7"/>
  <c r="P75" i="7"/>
  <c r="Q75" i="7" s="1"/>
  <c r="M75" i="7"/>
  <c r="W74" i="7"/>
  <c r="T74" i="7"/>
  <c r="P74" i="7"/>
  <c r="Q74" i="7" s="1"/>
  <c r="M74" i="7"/>
  <c r="W73" i="7"/>
  <c r="T73" i="7"/>
  <c r="P73" i="7"/>
  <c r="Q73" i="7" s="1"/>
  <c r="M73" i="7"/>
  <c r="W72" i="7"/>
  <c r="T72" i="7"/>
  <c r="P72" i="7"/>
  <c r="Q72" i="7" s="1"/>
  <c r="M72" i="7"/>
  <c r="W71" i="7"/>
  <c r="T71" i="7"/>
  <c r="P71" i="7"/>
  <c r="Q71" i="7" s="1"/>
  <c r="M71" i="7"/>
  <c r="W70" i="7"/>
  <c r="T70" i="7"/>
  <c r="P70" i="7"/>
  <c r="Q70" i="7" s="1"/>
  <c r="M70" i="7"/>
  <c r="W69" i="7"/>
  <c r="T69" i="7"/>
  <c r="P69" i="7"/>
  <c r="Q69" i="7" s="1"/>
  <c r="M69" i="7"/>
  <c r="W68" i="7"/>
  <c r="T68" i="7"/>
  <c r="P68" i="7"/>
  <c r="Q68" i="7" s="1"/>
  <c r="M68" i="7"/>
  <c r="W67" i="7"/>
  <c r="T67" i="7"/>
  <c r="P67" i="7"/>
  <c r="Q67" i="7" s="1"/>
  <c r="M67" i="7"/>
  <c r="W66" i="7"/>
  <c r="T66" i="7"/>
  <c r="P66" i="7"/>
  <c r="Q66" i="7" s="1"/>
  <c r="M66" i="7"/>
  <c r="W65" i="7"/>
  <c r="T65" i="7"/>
  <c r="P65" i="7"/>
  <c r="Q65" i="7" s="1"/>
  <c r="M65" i="7"/>
  <c r="W64" i="7"/>
  <c r="T64" i="7"/>
  <c r="P64" i="7"/>
  <c r="Q64" i="7" s="1"/>
  <c r="M64" i="7"/>
  <c r="W63" i="7"/>
  <c r="T63" i="7"/>
  <c r="P63" i="7"/>
  <c r="Q63" i="7" s="1"/>
  <c r="M63" i="7"/>
  <c r="W62" i="7"/>
  <c r="T62" i="7"/>
  <c r="P62" i="7"/>
  <c r="Q62" i="7" s="1"/>
  <c r="M62" i="7"/>
  <c r="W61" i="7"/>
  <c r="T61" i="7"/>
  <c r="P61" i="7"/>
  <c r="Q61" i="7" s="1"/>
  <c r="M61" i="7"/>
  <c r="W60" i="7"/>
  <c r="T60" i="7"/>
  <c r="P60" i="7"/>
  <c r="Q60" i="7" s="1"/>
  <c r="M60" i="7"/>
  <c r="W59" i="7"/>
  <c r="T59" i="7"/>
  <c r="P59" i="7"/>
  <c r="Q59" i="7" s="1"/>
  <c r="M59" i="7"/>
  <c r="W58" i="7"/>
  <c r="T58" i="7"/>
  <c r="P58" i="7"/>
  <c r="Q58" i="7" s="1"/>
  <c r="M58" i="7"/>
  <c r="W57" i="7"/>
  <c r="T57" i="7"/>
  <c r="P57" i="7"/>
  <c r="Q57" i="7" s="1"/>
  <c r="M57" i="7"/>
  <c r="W56" i="7"/>
  <c r="T56" i="7"/>
  <c r="P56" i="7"/>
  <c r="Q56" i="7" s="1"/>
  <c r="M56" i="7"/>
  <c r="W55" i="7"/>
  <c r="T55" i="7"/>
  <c r="P55" i="7"/>
  <c r="Q55" i="7" s="1"/>
  <c r="M55" i="7"/>
  <c r="W54" i="7"/>
  <c r="T54" i="7"/>
  <c r="P54" i="7"/>
  <c r="Q54" i="7" s="1"/>
  <c r="M54" i="7"/>
  <c r="W53" i="7"/>
  <c r="T53" i="7"/>
  <c r="P53" i="7"/>
  <c r="Q53" i="7" s="1"/>
  <c r="M53" i="7"/>
  <c r="W52" i="7"/>
  <c r="T52" i="7"/>
  <c r="P52" i="7"/>
  <c r="Q52" i="7" s="1"/>
  <c r="M52" i="7"/>
  <c r="W51" i="7"/>
  <c r="T51" i="7"/>
  <c r="P51" i="7"/>
  <c r="Q51" i="7" s="1"/>
  <c r="M51" i="7"/>
  <c r="W50" i="7"/>
  <c r="T50" i="7"/>
  <c r="P50" i="7"/>
  <c r="Q50" i="7" s="1"/>
  <c r="M50" i="7"/>
  <c r="W49" i="7"/>
  <c r="T49" i="7"/>
  <c r="P49" i="7"/>
  <c r="Q49" i="7" s="1"/>
  <c r="M49" i="7"/>
  <c r="W48" i="7"/>
  <c r="T48" i="7"/>
  <c r="P48" i="7"/>
  <c r="Q48" i="7" s="1"/>
  <c r="M48" i="7"/>
  <c r="W47" i="7"/>
  <c r="T47" i="7"/>
  <c r="P47" i="7"/>
  <c r="Q47" i="7" s="1"/>
  <c r="M47" i="7"/>
  <c r="W46" i="7"/>
  <c r="T46" i="7"/>
  <c r="P46" i="7"/>
  <c r="Q46" i="7" s="1"/>
  <c r="M46" i="7"/>
  <c r="W45" i="7"/>
  <c r="T45" i="7"/>
  <c r="P45" i="7"/>
  <c r="Q45" i="7" s="1"/>
  <c r="M45" i="7"/>
  <c r="W44" i="7"/>
  <c r="T44" i="7"/>
  <c r="P44" i="7"/>
  <c r="Q44" i="7" s="1"/>
  <c r="W43" i="7"/>
  <c r="T43" i="7"/>
  <c r="P43" i="7"/>
  <c r="Q43" i="7" s="1"/>
  <c r="M43" i="7"/>
  <c r="W42" i="7"/>
  <c r="T42" i="7"/>
  <c r="P42" i="7"/>
  <c r="Q42" i="7" s="1"/>
  <c r="M42" i="7"/>
  <c r="W41" i="7"/>
  <c r="T41" i="7"/>
  <c r="P41" i="7"/>
  <c r="Q41" i="7" s="1"/>
  <c r="M41" i="7"/>
  <c r="W40" i="7"/>
  <c r="T40" i="7"/>
  <c r="P40" i="7"/>
  <c r="Q40" i="7" s="1"/>
  <c r="M40" i="7"/>
  <c r="W39" i="7"/>
  <c r="T39" i="7"/>
  <c r="P39" i="7"/>
  <c r="Q39" i="7" s="1"/>
  <c r="M39" i="7"/>
  <c r="W38" i="7"/>
  <c r="T38" i="7"/>
  <c r="P38" i="7"/>
  <c r="Q38" i="7" s="1"/>
  <c r="W37" i="7"/>
  <c r="T37" i="7"/>
  <c r="P37" i="7"/>
  <c r="Q37" i="7" s="1"/>
  <c r="W36" i="7"/>
  <c r="T36" i="7"/>
  <c r="P36" i="7"/>
  <c r="Q36" i="7" s="1"/>
  <c r="M36" i="7"/>
  <c r="W35" i="7"/>
  <c r="T35" i="7"/>
  <c r="P35" i="7"/>
  <c r="Q35" i="7" s="1"/>
  <c r="W34" i="7"/>
  <c r="T34" i="7"/>
  <c r="P34" i="7"/>
  <c r="Q34" i="7" s="1"/>
  <c r="W33" i="7"/>
  <c r="T33" i="7"/>
  <c r="P33" i="7"/>
  <c r="Q33" i="7" s="1"/>
  <c r="M33" i="7"/>
  <c r="W32" i="7"/>
  <c r="T32" i="7"/>
  <c r="P32" i="7"/>
  <c r="Q32" i="7" s="1"/>
  <c r="W31" i="7"/>
  <c r="T31" i="7"/>
  <c r="P31" i="7"/>
  <c r="Q31" i="7" s="1"/>
  <c r="W30" i="7"/>
  <c r="T30" i="7"/>
  <c r="P30" i="7"/>
  <c r="Q30" i="7" s="1"/>
  <c r="W29" i="7"/>
  <c r="T29" i="7"/>
  <c r="P29" i="7"/>
  <c r="Q29" i="7" s="1"/>
  <c r="W28" i="7"/>
  <c r="T28" i="7"/>
  <c r="P28" i="7"/>
  <c r="Q28" i="7" s="1"/>
  <c r="W27" i="7"/>
  <c r="T27" i="7"/>
  <c r="P27" i="7"/>
  <c r="Q27" i="7" s="1"/>
  <c r="W26" i="7"/>
  <c r="T26" i="7"/>
  <c r="P26" i="7"/>
  <c r="Q26" i="7" s="1"/>
  <c r="W25" i="7"/>
  <c r="T25" i="7"/>
  <c r="P25" i="7"/>
  <c r="Q25" i="7" s="1"/>
  <c r="M25" i="7"/>
  <c r="W24" i="7"/>
  <c r="T24" i="7"/>
  <c r="P24" i="7"/>
  <c r="Q24" i="7" s="1"/>
  <c r="M24" i="7"/>
  <c r="W23" i="7"/>
  <c r="T23" i="7"/>
  <c r="P23" i="7"/>
  <c r="Q23" i="7" s="1"/>
  <c r="M23" i="7"/>
  <c r="W22" i="7"/>
  <c r="T22" i="7"/>
  <c r="P22" i="7"/>
  <c r="Q22" i="7" s="1"/>
  <c r="M22" i="7"/>
  <c r="K22" i="7"/>
  <c r="W21" i="7"/>
  <c r="T21" i="7"/>
  <c r="P21" i="7"/>
  <c r="Q21" i="7" s="1"/>
  <c r="M21" i="7"/>
  <c r="W20" i="7"/>
  <c r="T20" i="7"/>
  <c r="P20" i="7"/>
  <c r="Q20" i="7" s="1"/>
  <c r="M20" i="7"/>
  <c r="W19" i="7"/>
  <c r="T19" i="7"/>
  <c r="P19" i="7"/>
  <c r="Q19" i="7" s="1"/>
  <c r="M19" i="7"/>
  <c r="W18" i="7"/>
  <c r="T18" i="7"/>
  <c r="P18" i="7"/>
  <c r="Q18" i="7" s="1"/>
  <c r="M18" i="7"/>
  <c r="W17" i="7"/>
  <c r="T17" i="7"/>
  <c r="P17" i="7"/>
  <c r="Q17" i="7" s="1"/>
  <c r="M17" i="7"/>
  <c r="W16" i="7"/>
  <c r="T16" i="7"/>
  <c r="P16" i="7"/>
  <c r="Q16" i="7" s="1"/>
  <c r="M16" i="7"/>
  <c r="W15" i="7"/>
  <c r="T15" i="7"/>
  <c r="P15" i="7"/>
  <c r="Q15" i="7" s="1"/>
  <c r="W14" i="7"/>
  <c r="T14" i="7"/>
  <c r="P14" i="7"/>
  <c r="Q14" i="7" s="1"/>
  <c r="M14" i="7"/>
  <c r="W13" i="7"/>
  <c r="T13" i="7"/>
  <c r="P13" i="7"/>
  <c r="Q13" i="7" s="1"/>
  <c r="M13" i="7"/>
  <c r="W12" i="7"/>
  <c r="T12" i="7"/>
  <c r="P12" i="7"/>
  <c r="Q12" i="7" s="1"/>
  <c r="M12" i="7"/>
  <c r="W11" i="7"/>
  <c r="T11" i="7"/>
  <c r="P11" i="7"/>
  <c r="Q11" i="7" s="1"/>
  <c r="M11" i="7"/>
  <c r="W10" i="7"/>
  <c r="T10" i="7"/>
  <c r="P10" i="7"/>
  <c r="Q10" i="7" s="1"/>
  <c r="M10" i="7"/>
  <c r="W9" i="7"/>
  <c r="T9" i="7"/>
  <c r="P9" i="7"/>
  <c r="Q9" i="7" s="1"/>
  <c r="M9" i="7"/>
  <c r="W8" i="7"/>
  <c r="T8" i="7"/>
  <c r="P8" i="7"/>
  <c r="Q8" i="7" s="1"/>
  <c r="M8" i="7"/>
  <c r="W7" i="7"/>
  <c r="T7" i="7"/>
  <c r="P7" i="7"/>
  <c r="Q7" i="7" s="1"/>
  <c r="M7" i="7"/>
  <c r="W6" i="7"/>
  <c r="T6" i="7"/>
  <c r="P6" i="7"/>
  <c r="Q6" i="7" s="1"/>
  <c r="M6" i="7"/>
  <c r="W5" i="7"/>
  <c r="T5" i="7"/>
  <c r="P5" i="7"/>
  <c r="Q5" i="7" s="1"/>
  <c r="M5" i="7"/>
  <c r="W4" i="7"/>
  <c r="T4" i="7"/>
  <c r="P4" i="7"/>
  <c r="Q4" i="7" s="1"/>
  <c r="M4" i="7"/>
  <c r="W3" i="7"/>
  <c r="T3" i="7"/>
  <c r="P3" i="7"/>
  <c r="Q3" i="7" s="1"/>
  <c r="M3" i="7"/>
  <c r="B379" i="4"/>
  <c r="K399" i="7" s="1"/>
  <c r="B377" i="4"/>
  <c r="B378" i="4"/>
  <c r="B376" i="4"/>
  <c r="B375" i="4"/>
  <c r="K333" i="7" s="1"/>
  <c r="B374" i="4"/>
  <c r="B373" i="4"/>
  <c r="K326" i="7" s="1"/>
  <c r="B372" i="4"/>
  <c r="K323" i="7" s="1"/>
  <c r="B370" i="4"/>
  <c r="K317" i="7" s="1"/>
  <c r="B371" i="4"/>
  <c r="B369" i="4"/>
  <c r="B368" i="4"/>
  <c r="K290" i="7" s="1"/>
  <c r="B367" i="4"/>
  <c r="K260" i="7" s="1"/>
  <c r="B366" i="4"/>
  <c r="B361" i="4"/>
  <c r="K244" i="7" s="1"/>
  <c r="B362" i="4"/>
  <c r="K245" i="7" s="1"/>
  <c r="B363" i="4"/>
  <c r="K246" i="7" s="1"/>
  <c r="B364" i="4"/>
  <c r="K247" i="7" s="1"/>
  <c r="B365" i="4"/>
  <c r="K248" i="7" s="1"/>
  <c r="B360" i="4"/>
  <c r="K237" i="7" s="1"/>
  <c r="B359" i="4"/>
  <c r="K234" i="7" s="1"/>
  <c r="B358" i="4"/>
  <c r="K232" i="7" s="1"/>
  <c r="B357" i="4"/>
  <c r="K226" i="7" s="1"/>
  <c r="B356" i="4"/>
  <c r="K216" i="7" s="1"/>
  <c r="B355" i="4"/>
  <c r="B353" i="4"/>
  <c r="B354" i="4"/>
  <c r="B352" i="4"/>
  <c r="K182" i="7" s="1"/>
  <c r="B351" i="4"/>
  <c r="K178" i="7" s="1"/>
  <c r="B350" i="4"/>
  <c r="K176" i="7" s="1"/>
  <c r="B349" i="4"/>
  <c r="B348" i="4"/>
  <c r="B347" i="4"/>
  <c r="K121" i="7" s="1"/>
  <c r="B345" i="4"/>
  <c r="B346" i="4"/>
  <c r="B340" i="4"/>
  <c r="B341" i="4"/>
  <c r="K77" i="7" s="1"/>
  <c r="B342" i="4"/>
  <c r="B343" i="4"/>
  <c r="B344" i="4"/>
  <c r="K345" i="7" s="1"/>
  <c r="B339" i="4"/>
  <c r="K64" i="7" s="1"/>
  <c r="B338" i="4"/>
  <c r="K62" i="7" s="1"/>
  <c r="B331" i="4"/>
  <c r="B332" i="4"/>
  <c r="K54" i="7" s="1"/>
  <c r="B333" i="4"/>
  <c r="K55" i="7" s="1"/>
  <c r="B334" i="4"/>
  <c r="B335" i="4"/>
  <c r="B336" i="4"/>
  <c r="K58" i="7" s="1"/>
  <c r="B337" i="4"/>
  <c r="K59" i="7" s="1"/>
  <c r="B329" i="4"/>
  <c r="K50" i="7" s="1"/>
  <c r="B330" i="4"/>
  <c r="K51" i="7" s="1"/>
  <c r="B328" i="4"/>
  <c r="B3" i="4"/>
  <c r="B4" i="4"/>
  <c r="B5" i="4"/>
  <c r="K228" i="7" s="1"/>
  <c r="B6" i="4"/>
  <c r="B7" i="4"/>
  <c r="B8" i="4"/>
  <c r="B9" i="4"/>
  <c r="K249" i="7" s="1"/>
  <c r="B10" i="4"/>
  <c r="B11" i="4"/>
  <c r="K12" i="7" s="1"/>
  <c r="B12" i="4"/>
  <c r="B13" i="4"/>
  <c r="B14" i="4"/>
  <c r="B15" i="4"/>
  <c r="B16" i="4"/>
  <c r="B17" i="4"/>
  <c r="B18" i="4"/>
  <c r="B19" i="4"/>
  <c r="B20" i="4"/>
  <c r="B21" i="4"/>
  <c r="B22" i="4"/>
  <c r="K23" i="7" s="1"/>
  <c r="B23" i="4"/>
  <c r="B24" i="4"/>
  <c r="B25" i="4"/>
  <c r="K108" i="7" s="1"/>
  <c r="B26" i="4"/>
  <c r="K109" i="7" s="1"/>
  <c r="B27" i="4"/>
  <c r="B28" i="4"/>
  <c r="K111" i="7" s="1"/>
  <c r="B29" i="4"/>
  <c r="K30" i="7" s="1"/>
  <c r="B30" i="4"/>
  <c r="B31" i="4"/>
  <c r="K32" i="7" s="1"/>
  <c r="B32" i="4"/>
  <c r="K33" i="7" s="1"/>
  <c r="B33" i="4"/>
  <c r="K34" i="7" s="1"/>
  <c r="B34" i="4"/>
  <c r="B35" i="4"/>
  <c r="K271" i="7" s="1"/>
  <c r="B36" i="4"/>
  <c r="K272" i="7" s="1"/>
  <c r="B37" i="4"/>
  <c r="B38" i="4"/>
  <c r="B39" i="4"/>
  <c r="B40" i="4"/>
  <c r="B41" i="4"/>
  <c r="B42" i="4"/>
  <c r="B43" i="4"/>
  <c r="K44" i="7" s="1"/>
  <c r="B44" i="4"/>
  <c r="K286" i="7" s="1"/>
  <c r="B45" i="4"/>
  <c r="K289" i="7" s="1"/>
  <c r="B46" i="4"/>
  <c r="K316" i="7" s="1"/>
  <c r="B47" i="4"/>
  <c r="B48" i="4"/>
  <c r="K325" i="7" s="1"/>
  <c r="B49" i="4"/>
  <c r="B50" i="4"/>
  <c r="B51" i="4"/>
  <c r="K52" i="7" s="1"/>
  <c r="B52" i="4"/>
  <c r="B53" i="4"/>
  <c r="B54" i="4"/>
  <c r="B55" i="4"/>
  <c r="B56" i="4"/>
  <c r="B57" i="4"/>
  <c r="B58" i="4"/>
  <c r="B59" i="4"/>
  <c r="K60" i="7" s="1"/>
  <c r="B60" i="4"/>
  <c r="B61" i="4"/>
  <c r="B62" i="4"/>
  <c r="B63" i="4"/>
  <c r="B64" i="4"/>
  <c r="B65" i="4"/>
  <c r="B66" i="4"/>
  <c r="B67" i="4"/>
  <c r="B68" i="4"/>
  <c r="B69" i="4"/>
  <c r="B70" i="4"/>
  <c r="B71" i="4"/>
  <c r="B72" i="4"/>
  <c r="B73" i="4"/>
  <c r="B74" i="4"/>
  <c r="B75" i="4"/>
  <c r="B76" i="4"/>
  <c r="K17" i="7" s="1"/>
  <c r="B77" i="4"/>
  <c r="B78" i="4"/>
  <c r="K24" i="7" s="1"/>
  <c r="B79" i="4"/>
  <c r="B80" i="4"/>
  <c r="B81" i="4"/>
  <c r="B82" i="4"/>
  <c r="B83" i="4"/>
  <c r="K38" i="7" s="1"/>
  <c r="B84" i="4"/>
  <c r="B85" i="4"/>
  <c r="B86" i="4"/>
  <c r="B87" i="4"/>
  <c r="B88" i="4"/>
  <c r="K201" i="7" s="1"/>
  <c r="B89" i="4"/>
  <c r="B90" i="4"/>
  <c r="B91" i="4"/>
  <c r="B92" i="4"/>
  <c r="B93" i="4"/>
  <c r="B94" i="4"/>
  <c r="B95" i="4"/>
  <c r="K252" i="7" s="1"/>
  <c r="B96" i="4"/>
  <c r="K123" i="7" s="1"/>
  <c r="B97" i="4"/>
  <c r="B98" i="4"/>
  <c r="B99" i="4"/>
  <c r="B100" i="4"/>
  <c r="B101" i="4"/>
  <c r="B102" i="4"/>
  <c r="B103" i="4"/>
  <c r="B104" i="4"/>
  <c r="B105" i="4"/>
  <c r="K140" i="7" s="1"/>
  <c r="B106" i="4"/>
  <c r="B107" i="4"/>
  <c r="B108" i="4"/>
  <c r="K241" i="7" s="1"/>
  <c r="B109" i="4"/>
  <c r="B110" i="4"/>
  <c r="B111" i="4"/>
  <c r="B112" i="4"/>
  <c r="B113" i="4"/>
  <c r="B114" i="4"/>
  <c r="B115" i="4"/>
  <c r="B116" i="4"/>
  <c r="B117" i="4"/>
  <c r="B118" i="4"/>
  <c r="B119" i="4"/>
  <c r="B120" i="4"/>
  <c r="B121" i="4"/>
  <c r="B122" i="4"/>
  <c r="B123" i="4"/>
  <c r="B124" i="4"/>
  <c r="B125" i="4"/>
  <c r="K26" i="7" s="1"/>
  <c r="B126" i="4"/>
  <c r="B127" i="4"/>
  <c r="B128" i="4"/>
  <c r="B129" i="4"/>
  <c r="B130" i="4"/>
  <c r="B131" i="4"/>
  <c r="B132" i="4"/>
  <c r="B133" i="4"/>
  <c r="B134" i="4"/>
  <c r="B135" i="4"/>
  <c r="B136" i="4"/>
  <c r="B137" i="4"/>
  <c r="B138" i="4"/>
  <c r="B139" i="4"/>
  <c r="B140" i="4"/>
  <c r="B141" i="4"/>
  <c r="B142" i="4"/>
  <c r="B143" i="4"/>
  <c r="K144" i="7" s="1"/>
  <c r="B144" i="4"/>
  <c r="B145" i="4"/>
  <c r="K146" i="7" s="1"/>
  <c r="B146" i="4"/>
  <c r="K331" i="7" s="1"/>
  <c r="B147" i="4"/>
  <c r="B148" i="4"/>
  <c r="B149" i="4"/>
  <c r="K150" i="7" s="1"/>
  <c r="B150" i="4"/>
  <c r="B151" i="4"/>
  <c r="B152" i="4"/>
  <c r="B153" i="4"/>
  <c r="B154" i="4"/>
  <c r="B155" i="4"/>
  <c r="K156" i="7" s="1"/>
  <c r="B156" i="4"/>
  <c r="K35" i="7" s="1"/>
  <c r="B157" i="4"/>
  <c r="B158" i="4"/>
  <c r="B159" i="4"/>
  <c r="K160" i="7" s="1"/>
  <c r="B160" i="4"/>
  <c r="B161" i="4"/>
  <c r="B162" i="4"/>
  <c r="B163" i="4"/>
  <c r="B164" i="4"/>
  <c r="B165" i="4"/>
  <c r="K41" i="7" s="1"/>
  <c r="B166" i="4"/>
  <c r="B167" i="4"/>
  <c r="K168" i="7" s="1"/>
  <c r="B168" i="4"/>
  <c r="K61" i="7" s="1"/>
  <c r="B169" i="4"/>
  <c r="K170" i="7" s="1"/>
  <c r="B170" i="4"/>
  <c r="B171" i="4"/>
  <c r="B172" i="4"/>
  <c r="K173" i="7" s="1"/>
  <c r="B173" i="4"/>
  <c r="K174" i="7" s="1"/>
  <c r="B174" i="4"/>
  <c r="K175" i="7" s="1"/>
  <c r="B175" i="4"/>
  <c r="B176" i="4"/>
  <c r="K177" i="7" s="1"/>
  <c r="B177" i="4"/>
  <c r="B178" i="4"/>
  <c r="K179" i="7" s="1"/>
  <c r="B179" i="4"/>
  <c r="B180" i="4"/>
  <c r="B181" i="4"/>
  <c r="B182" i="4"/>
  <c r="B183" i="4"/>
  <c r="B184" i="4"/>
  <c r="B185" i="4"/>
  <c r="B186" i="4"/>
  <c r="B187" i="4"/>
  <c r="B188" i="4"/>
  <c r="K189" i="7" s="1"/>
  <c r="B189" i="4"/>
  <c r="K190" i="7" s="1"/>
  <c r="B190" i="4"/>
  <c r="B191" i="4"/>
  <c r="K192" i="7" s="1"/>
  <c r="B192" i="4"/>
  <c r="K193" i="7" s="1"/>
  <c r="B193" i="4"/>
  <c r="K194" i="7" s="1"/>
  <c r="B194" i="4"/>
  <c r="B195" i="4"/>
  <c r="B196" i="4"/>
  <c r="K7" i="7" s="1"/>
  <c r="B197" i="4"/>
  <c r="B198" i="4"/>
  <c r="B199" i="4"/>
  <c r="B200" i="4"/>
  <c r="B201" i="4"/>
  <c r="B202" i="4"/>
  <c r="B203" i="4"/>
  <c r="B204" i="4"/>
  <c r="B205" i="4"/>
  <c r="K83" i="7" s="1"/>
  <c r="B206" i="4"/>
  <c r="K84" i="7" s="1"/>
  <c r="B207" i="4"/>
  <c r="B208" i="4"/>
  <c r="K86" i="7" s="1"/>
  <c r="B209" i="4"/>
  <c r="B210" i="4"/>
  <c r="B211" i="4"/>
  <c r="B212" i="4"/>
  <c r="B213" i="4"/>
  <c r="K214" i="7" s="1"/>
  <c r="B214" i="4"/>
  <c r="B215" i="4"/>
  <c r="K99" i="7" s="1"/>
  <c r="B216" i="4"/>
  <c r="K100" i="7" s="1"/>
  <c r="B217" i="4"/>
  <c r="B218" i="4"/>
  <c r="B219" i="4"/>
  <c r="B220" i="4"/>
  <c r="K221" i="7" s="1"/>
  <c r="B221" i="4"/>
  <c r="K222" i="7" s="1"/>
  <c r="B222" i="4"/>
  <c r="B223" i="4"/>
  <c r="B224" i="4"/>
  <c r="B225" i="4"/>
  <c r="K116" i="7" s="1"/>
  <c r="B226" i="4"/>
  <c r="K117" i="7" s="1"/>
  <c r="B227" i="4"/>
  <c r="B228" i="4"/>
  <c r="K229" i="7" s="1"/>
  <c r="B229" i="4"/>
  <c r="B230" i="4"/>
  <c r="K231" i="7" s="1"/>
  <c r="B231" i="4"/>
  <c r="B232" i="4"/>
  <c r="K233" i="7" s="1"/>
  <c r="B233" i="4"/>
  <c r="B234" i="4"/>
  <c r="K235" i="7" s="1"/>
  <c r="B235" i="4"/>
  <c r="B236" i="4"/>
  <c r="K145" i="7" s="1"/>
  <c r="B237" i="4"/>
  <c r="K238" i="7" s="1"/>
  <c r="B238" i="4"/>
  <c r="B239" i="4"/>
  <c r="B240" i="4"/>
  <c r="B241" i="4"/>
  <c r="B242" i="4"/>
  <c r="B243" i="4"/>
  <c r="K151" i="7" s="1"/>
  <c r="B244" i="4"/>
  <c r="B245" i="4"/>
  <c r="K153" i="7" s="1"/>
  <c r="B246" i="4"/>
  <c r="B247" i="4"/>
  <c r="B248" i="4"/>
  <c r="B249" i="4"/>
  <c r="K157" i="7" s="1"/>
  <c r="B250" i="4"/>
  <c r="K251" i="7" s="1"/>
  <c r="B251" i="4"/>
  <c r="B252" i="4"/>
  <c r="B253" i="4"/>
  <c r="K161" i="7" s="1"/>
  <c r="B254" i="4"/>
  <c r="K255" i="7" s="1"/>
  <c r="B255" i="4"/>
  <c r="K256" i="7" s="1"/>
  <c r="B256" i="4"/>
  <c r="B257" i="4"/>
  <c r="B258" i="4"/>
  <c r="B259" i="4"/>
  <c r="B260" i="4"/>
  <c r="K261" i="7" s="1"/>
  <c r="B261" i="4"/>
  <c r="K262" i="7" s="1"/>
  <c r="B262" i="4"/>
  <c r="K263" i="7" s="1"/>
  <c r="B263" i="4"/>
  <c r="K264" i="7" s="1"/>
  <c r="B264" i="4"/>
  <c r="K265" i="7" s="1"/>
  <c r="B265" i="4"/>
  <c r="K180" i="7" s="1"/>
  <c r="B266" i="4"/>
  <c r="K267" i="7" s="1"/>
  <c r="B267" i="4"/>
  <c r="K268" i="7" s="1"/>
  <c r="B268" i="4"/>
  <c r="B269" i="4"/>
  <c r="B270" i="4"/>
  <c r="B271" i="4"/>
  <c r="B272" i="4"/>
  <c r="B273" i="4"/>
  <c r="K205" i="7" s="1"/>
  <c r="B274" i="4"/>
  <c r="K275" i="7" s="1"/>
  <c r="B275" i="4"/>
  <c r="B276" i="4"/>
  <c r="K218" i="7" s="1"/>
  <c r="B277" i="4"/>
  <c r="B278" i="4"/>
  <c r="K219" i="7" s="1"/>
  <c r="B279" i="4"/>
  <c r="B280" i="4"/>
  <c r="B281" i="4"/>
  <c r="B282" i="4"/>
  <c r="B283" i="4"/>
  <c r="B284" i="4"/>
  <c r="K285" i="7" s="1"/>
  <c r="B285" i="4"/>
  <c r="B286" i="4"/>
  <c r="K287" i="7" s="1"/>
  <c r="B287" i="4"/>
  <c r="K288" i="7" s="1"/>
  <c r="B288" i="4"/>
  <c r="K282" i="7" s="1"/>
  <c r="B289" i="4"/>
  <c r="K283" i="7" s="1"/>
  <c r="B290" i="4"/>
  <c r="B291" i="4"/>
  <c r="B292" i="4"/>
  <c r="K293" i="7" s="1"/>
  <c r="B293" i="4"/>
  <c r="K294" i="7" s="1"/>
  <c r="B294" i="4"/>
  <c r="B295" i="4"/>
  <c r="K395" i="7" s="1"/>
  <c r="B296" i="4"/>
  <c r="K298" i="7" s="1"/>
  <c r="B297" i="4"/>
  <c r="B298" i="4"/>
  <c r="B299" i="4"/>
  <c r="B300" i="4"/>
  <c r="B301" i="4"/>
  <c r="B302" i="4"/>
  <c r="K303" i="7" s="1"/>
  <c r="B303" i="4"/>
  <c r="B304" i="4"/>
  <c r="K304" i="7" s="1"/>
  <c r="B305" i="4"/>
  <c r="K305" i="7" s="1"/>
  <c r="B306" i="4"/>
  <c r="B307" i="4"/>
  <c r="B308" i="4"/>
  <c r="B309" i="4"/>
  <c r="K310" i="7" s="1"/>
  <c r="B310" i="4"/>
  <c r="K311" i="7" s="1"/>
  <c r="B311" i="4"/>
  <c r="K312" i="7" s="1"/>
  <c r="B312" i="4"/>
  <c r="K313" i="7" s="1"/>
  <c r="B313" i="4"/>
  <c r="K314" i="7" s="1"/>
  <c r="B314" i="4"/>
  <c r="K315" i="7" s="1"/>
  <c r="B315" i="4"/>
  <c r="B316" i="4"/>
  <c r="K336" i="7" s="1"/>
  <c r="B317" i="4"/>
  <c r="B318" i="4"/>
  <c r="K319" i="7" s="1"/>
  <c r="B319" i="4"/>
  <c r="K320" i="7" s="1"/>
  <c r="B320" i="4"/>
  <c r="K321" i="7" s="1"/>
  <c r="B321" i="4"/>
  <c r="B322" i="4"/>
  <c r="B323" i="4"/>
  <c r="B324" i="4"/>
  <c r="B325" i="4"/>
  <c r="B326" i="4"/>
  <c r="K327" i="7" s="1"/>
  <c r="B327" i="4"/>
  <c r="K328" i="7" s="1"/>
  <c r="B2" i="4"/>
  <c r="A588" i="5"/>
  <c r="B588" i="5"/>
  <c r="C588" i="5"/>
  <c r="D588" i="5"/>
  <c r="E588" i="5"/>
  <c r="F588" i="5"/>
  <c r="G588" i="5"/>
  <c r="H588" i="5"/>
  <c r="I588" i="5"/>
  <c r="J588" i="5"/>
  <c r="K588" i="5"/>
  <c r="L588" i="5"/>
  <c r="V588" i="5"/>
  <c r="Y588" i="5" s="1"/>
  <c r="AG588" i="5"/>
  <c r="A589" i="5"/>
  <c r="B589" i="5"/>
  <c r="C589" i="5"/>
  <c r="D589" i="5"/>
  <c r="E589" i="5"/>
  <c r="F589" i="5"/>
  <c r="G589" i="5"/>
  <c r="H589" i="5"/>
  <c r="I589" i="5"/>
  <c r="J589" i="5"/>
  <c r="K589" i="5"/>
  <c r="L589" i="5"/>
  <c r="V589" i="5"/>
  <c r="Y589" i="5" s="1"/>
  <c r="AG589" i="5"/>
  <c r="A590" i="5"/>
  <c r="B590" i="5"/>
  <c r="C590" i="5"/>
  <c r="D590" i="5"/>
  <c r="E590" i="5"/>
  <c r="F590" i="5"/>
  <c r="G590" i="5"/>
  <c r="H590" i="5"/>
  <c r="I590" i="5"/>
  <c r="J590" i="5"/>
  <c r="K590" i="5"/>
  <c r="L590" i="5"/>
  <c r="V590" i="5"/>
  <c r="Y590" i="5" s="1"/>
  <c r="AG590" i="5"/>
  <c r="A591" i="5"/>
  <c r="B591" i="5"/>
  <c r="C591" i="5"/>
  <c r="D591" i="5"/>
  <c r="E591" i="5"/>
  <c r="F591" i="5"/>
  <c r="G591" i="5"/>
  <c r="H591" i="5"/>
  <c r="I591" i="5"/>
  <c r="J591" i="5"/>
  <c r="K591" i="5"/>
  <c r="L591" i="5"/>
  <c r="V591" i="5"/>
  <c r="Y591" i="5" s="1"/>
  <c r="AG591" i="5"/>
  <c r="A592" i="5"/>
  <c r="B592" i="5"/>
  <c r="C592" i="5"/>
  <c r="D592" i="5"/>
  <c r="E592" i="5"/>
  <c r="F592" i="5"/>
  <c r="G592" i="5"/>
  <c r="H592" i="5"/>
  <c r="I592" i="5"/>
  <c r="J592" i="5"/>
  <c r="K592" i="5"/>
  <c r="L592" i="5"/>
  <c r="V592" i="5"/>
  <c r="Y592" i="5" s="1"/>
  <c r="AG592" i="5"/>
  <c r="A593" i="5"/>
  <c r="B593" i="5"/>
  <c r="C593" i="5"/>
  <c r="D593" i="5"/>
  <c r="E593" i="5"/>
  <c r="F593" i="5"/>
  <c r="G593" i="5"/>
  <c r="H593" i="5"/>
  <c r="I593" i="5"/>
  <c r="J593" i="5"/>
  <c r="K593" i="5"/>
  <c r="L593" i="5"/>
  <c r="V593" i="5"/>
  <c r="Y593" i="5" s="1"/>
  <c r="AG593" i="5"/>
  <c r="A594" i="5"/>
  <c r="B594" i="5"/>
  <c r="C594" i="5"/>
  <c r="D594" i="5"/>
  <c r="E594" i="5"/>
  <c r="F594" i="5"/>
  <c r="G594" i="5"/>
  <c r="H594" i="5"/>
  <c r="I594" i="5"/>
  <c r="J594" i="5"/>
  <c r="K594" i="5"/>
  <c r="L594" i="5"/>
  <c r="V594" i="5"/>
  <c r="Y594" i="5" s="1"/>
  <c r="AG594" i="5"/>
  <c r="A595" i="5"/>
  <c r="B595" i="5"/>
  <c r="C595" i="5"/>
  <c r="D595" i="5"/>
  <c r="E595" i="5"/>
  <c r="F595" i="5"/>
  <c r="G595" i="5"/>
  <c r="H595" i="5"/>
  <c r="I595" i="5"/>
  <c r="J595" i="5"/>
  <c r="K595" i="5"/>
  <c r="L595" i="5"/>
  <c r="V595" i="5"/>
  <c r="Y595" i="5" s="1"/>
  <c r="AG595" i="5"/>
  <c r="A596" i="5"/>
  <c r="B596" i="5"/>
  <c r="C596" i="5"/>
  <c r="D596" i="5"/>
  <c r="E596" i="5"/>
  <c r="F596" i="5"/>
  <c r="G596" i="5"/>
  <c r="H596" i="5"/>
  <c r="I596" i="5"/>
  <c r="J596" i="5"/>
  <c r="K596" i="5"/>
  <c r="L596" i="5"/>
  <c r="V596" i="5"/>
  <c r="Y596" i="5" s="1"/>
  <c r="AG596" i="5"/>
  <c r="A597" i="5"/>
  <c r="B597" i="5"/>
  <c r="C597" i="5"/>
  <c r="D597" i="5"/>
  <c r="E597" i="5"/>
  <c r="F597" i="5"/>
  <c r="G597" i="5"/>
  <c r="H597" i="5"/>
  <c r="I597" i="5"/>
  <c r="J597" i="5"/>
  <c r="K597" i="5"/>
  <c r="L597" i="5"/>
  <c r="V597" i="5"/>
  <c r="Y597" i="5" s="1"/>
  <c r="AG597" i="5"/>
  <c r="A598" i="5"/>
  <c r="B598" i="5"/>
  <c r="C598" i="5"/>
  <c r="D598" i="5"/>
  <c r="E598" i="5"/>
  <c r="F598" i="5"/>
  <c r="G598" i="5"/>
  <c r="H598" i="5"/>
  <c r="I598" i="5"/>
  <c r="J598" i="5"/>
  <c r="K598" i="5"/>
  <c r="L598" i="5"/>
  <c r="V598" i="5"/>
  <c r="Y598" i="5" s="1"/>
  <c r="AG598" i="5"/>
  <c r="A599" i="5"/>
  <c r="B599" i="5"/>
  <c r="C599" i="5"/>
  <c r="D599" i="5"/>
  <c r="E599" i="5"/>
  <c r="F599" i="5"/>
  <c r="G599" i="5"/>
  <c r="H599" i="5"/>
  <c r="I599" i="5"/>
  <c r="J599" i="5"/>
  <c r="K599" i="5"/>
  <c r="L599" i="5"/>
  <c r="V599" i="5"/>
  <c r="Y599" i="5" s="1"/>
  <c r="AG599" i="5"/>
  <c r="A600" i="5"/>
  <c r="B600" i="5"/>
  <c r="C600" i="5"/>
  <c r="D600" i="5"/>
  <c r="E600" i="5"/>
  <c r="F600" i="5"/>
  <c r="G600" i="5"/>
  <c r="H600" i="5"/>
  <c r="I600" i="5"/>
  <c r="J600" i="5"/>
  <c r="K600" i="5"/>
  <c r="L600" i="5"/>
  <c r="V600" i="5"/>
  <c r="Y600" i="5" s="1"/>
  <c r="AG600" i="5"/>
  <c r="A601" i="5"/>
  <c r="B601" i="5"/>
  <c r="C601" i="5"/>
  <c r="D601" i="5"/>
  <c r="E601" i="5"/>
  <c r="F601" i="5"/>
  <c r="G601" i="5"/>
  <c r="H601" i="5"/>
  <c r="I601" i="5"/>
  <c r="J601" i="5"/>
  <c r="K601" i="5"/>
  <c r="L601" i="5"/>
  <c r="V601" i="5"/>
  <c r="Y601" i="5" s="1"/>
  <c r="AG601" i="5"/>
  <c r="A602" i="5"/>
  <c r="B602" i="5"/>
  <c r="C602" i="5"/>
  <c r="D602" i="5"/>
  <c r="E602" i="5"/>
  <c r="F602" i="5"/>
  <c r="G602" i="5"/>
  <c r="H602" i="5"/>
  <c r="I602" i="5"/>
  <c r="J602" i="5"/>
  <c r="K602" i="5"/>
  <c r="L602" i="5"/>
  <c r="V602" i="5"/>
  <c r="Y602" i="5" s="1"/>
  <c r="AG602" i="5"/>
  <c r="A603" i="5"/>
  <c r="B603" i="5"/>
  <c r="C603" i="5"/>
  <c r="D603" i="5"/>
  <c r="E603" i="5"/>
  <c r="F603" i="5"/>
  <c r="G603" i="5"/>
  <c r="H603" i="5"/>
  <c r="I603" i="5"/>
  <c r="J603" i="5"/>
  <c r="K603" i="5"/>
  <c r="L603" i="5"/>
  <c r="V603" i="5"/>
  <c r="Y603" i="5" s="1"/>
  <c r="AG603" i="5"/>
  <c r="A604" i="5"/>
  <c r="B604" i="5"/>
  <c r="C604" i="5"/>
  <c r="D604" i="5"/>
  <c r="E604" i="5"/>
  <c r="F604" i="5"/>
  <c r="G604" i="5"/>
  <c r="H604" i="5"/>
  <c r="I604" i="5"/>
  <c r="J604" i="5"/>
  <c r="K604" i="5"/>
  <c r="L604" i="5"/>
  <c r="V604" i="5"/>
  <c r="Y604" i="5" s="1"/>
  <c r="AG604" i="5"/>
  <c r="A605" i="5"/>
  <c r="B605" i="5"/>
  <c r="C605" i="5"/>
  <c r="D605" i="5"/>
  <c r="E605" i="5"/>
  <c r="F605" i="5"/>
  <c r="G605" i="5"/>
  <c r="H605" i="5"/>
  <c r="I605" i="5"/>
  <c r="J605" i="5"/>
  <c r="K605" i="5"/>
  <c r="L605" i="5"/>
  <c r="V605" i="5"/>
  <c r="Y605" i="5" s="1"/>
  <c r="AG605" i="5"/>
  <c r="A606" i="5"/>
  <c r="B606" i="5"/>
  <c r="C606" i="5"/>
  <c r="D606" i="5"/>
  <c r="E606" i="5"/>
  <c r="F606" i="5"/>
  <c r="G606" i="5"/>
  <c r="H606" i="5"/>
  <c r="I606" i="5"/>
  <c r="J606" i="5"/>
  <c r="K606" i="5"/>
  <c r="L606" i="5"/>
  <c r="V606" i="5"/>
  <c r="Y606" i="5" s="1"/>
  <c r="AG606" i="5"/>
  <c r="A607" i="5"/>
  <c r="B607" i="5"/>
  <c r="C607" i="5"/>
  <c r="D607" i="5"/>
  <c r="E607" i="5"/>
  <c r="F607" i="5"/>
  <c r="G607" i="5"/>
  <c r="H607" i="5"/>
  <c r="I607" i="5"/>
  <c r="J607" i="5"/>
  <c r="K607" i="5"/>
  <c r="L607" i="5"/>
  <c r="V607" i="5"/>
  <c r="Y607" i="5" s="1"/>
  <c r="AG607" i="5"/>
  <c r="A608" i="5"/>
  <c r="B608" i="5"/>
  <c r="C608" i="5"/>
  <c r="D608" i="5"/>
  <c r="E608" i="5"/>
  <c r="F608" i="5"/>
  <c r="G608" i="5"/>
  <c r="H608" i="5"/>
  <c r="I608" i="5"/>
  <c r="J608" i="5"/>
  <c r="K608" i="5"/>
  <c r="L608" i="5"/>
  <c r="V608" i="5"/>
  <c r="Y608" i="5" s="1"/>
  <c r="AG608" i="5"/>
  <c r="A609" i="5"/>
  <c r="B609" i="5"/>
  <c r="C609" i="5"/>
  <c r="D609" i="5"/>
  <c r="E609" i="5"/>
  <c r="F609" i="5"/>
  <c r="G609" i="5"/>
  <c r="H609" i="5"/>
  <c r="I609" i="5"/>
  <c r="J609" i="5"/>
  <c r="K609" i="5"/>
  <c r="L609" i="5"/>
  <c r="V609" i="5"/>
  <c r="Y609" i="5" s="1"/>
  <c r="AG609" i="5"/>
  <c r="A610" i="5"/>
  <c r="B610" i="5"/>
  <c r="C610" i="5"/>
  <c r="D610" i="5"/>
  <c r="E610" i="5"/>
  <c r="F610" i="5"/>
  <c r="G610" i="5"/>
  <c r="H610" i="5"/>
  <c r="I610" i="5"/>
  <c r="J610" i="5"/>
  <c r="K610" i="5"/>
  <c r="L610" i="5"/>
  <c r="V610" i="5"/>
  <c r="Y610" i="5" s="1"/>
  <c r="AG610" i="5"/>
  <c r="A611" i="5"/>
  <c r="B611" i="5"/>
  <c r="C611" i="5"/>
  <c r="D611" i="5"/>
  <c r="E611" i="5"/>
  <c r="F611" i="5"/>
  <c r="G611" i="5"/>
  <c r="H611" i="5"/>
  <c r="I611" i="5"/>
  <c r="J611" i="5"/>
  <c r="K611" i="5"/>
  <c r="L611" i="5"/>
  <c r="V611" i="5"/>
  <c r="Y611" i="5" s="1"/>
  <c r="AG611" i="5"/>
  <c r="A612" i="5"/>
  <c r="B612" i="5"/>
  <c r="C612" i="5"/>
  <c r="D612" i="5"/>
  <c r="E612" i="5"/>
  <c r="F612" i="5"/>
  <c r="G612" i="5"/>
  <c r="H612" i="5"/>
  <c r="I612" i="5"/>
  <c r="J612" i="5"/>
  <c r="K612" i="5"/>
  <c r="L612" i="5"/>
  <c r="V612" i="5"/>
  <c r="Y612" i="5" s="1"/>
  <c r="AG612" i="5"/>
  <c r="A613" i="5"/>
  <c r="B613" i="5"/>
  <c r="C613" i="5"/>
  <c r="D613" i="5"/>
  <c r="E613" i="5"/>
  <c r="F613" i="5"/>
  <c r="G613" i="5"/>
  <c r="H613" i="5"/>
  <c r="I613" i="5"/>
  <c r="J613" i="5"/>
  <c r="K613" i="5"/>
  <c r="L613" i="5"/>
  <c r="V613" i="5"/>
  <c r="Y613" i="5" s="1"/>
  <c r="AG613" i="5"/>
  <c r="A614" i="5"/>
  <c r="B614" i="5"/>
  <c r="C614" i="5"/>
  <c r="D614" i="5"/>
  <c r="E614" i="5"/>
  <c r="F614" i="5"/>
  <c r="G614" i="5"/>
  <c r="H614" i="5"/>
  <c r="I614" i="5"/>
  <c r="J614" i="5"/>
  <c r="K614" i="5"/>
  <c r="L614" i="5"/>
  <c r="V614" i="5"/>
  <c r="Y614" i="5" s="1"/>
  <c r="AG614" i="5"/>
  <c r="A615" i="5"/>
  <c r="B615" i="5"/>
  <c r="C615" i="5"/>
  <c r="D615" i="5"/>
  <c r="E615" i="5"/>
  <c r="F615" i="5"/>
  <c r="G615" i="5"/>
  <c r="H615" i="5"/>
  <c r="I615" i="5"/>
  <c r="J615" i="5"/>
  <c r="K615" i="5"/>
  <c r="L615" i="5"/>
  <c r="V615" i="5"/>
  <c r="Y615" i="5" s="1"/>
  <c r="AG615" i="5"/>
  <c r="A616" i="5"/>
  <c r="B616" i="5"/>
  <c r="C616" i="5"/>
  <c r="D616" i="5"/>
  <c r="E616" i="5"/>
  <c r="F616" i="5"/>
  <c r="G616" i="5"/>
  <c r="H616" i="5"/>
  <c r="I616" i="5"/>
  <c r="J616" i="5"/>
  <c r="K616" i="5"/>
  <c r="L616" i="5"/>
  <c r="V616" i="5"/>
  <c r="Y616" i="5" s="1"/>
  <c r="AG616" i="5"/>
  <c r="A617" i="5"/>
  <c r="B617" i="5"/>
  <c r="C617" i="5"/>
  <c r="D617" i="5"/>
  <c r="E617" i="5"/>
  <c r="F617" i="5"/>
  <c r="G617" i="5"/>
  <c r="H617" i="5"/>
  <c r="I617" i="5"/>
  <c r="J617" i="5"/>
  <c r="K617" i="5"/>
  <c r="L617" i="5"/>
  <c r="V617" i="5"/>
  <c r="Y617" i="5" s="1"/>
  <c r="AG617" i="5"/>
  <c r="A618" i="5"/>
  <c r="B618" i="5"/>
  <c r="C618" i="5"/>
  <c r="D618" i="5"/>
  <c r="E618" i="5"/>
  <c r="F618" i="5"/>
  <c r="G618" i="5"/>
  <c r="H618" i="5"/>
  <c r="I618" i="5"/>
  <c r="J618" i="5"/>
  <c r="K618" i="5"/>
  <c r="L618" i="5"/>
  <c r="V618" i="5"/>
  <c r="Y618" i="5" s="1"/>
  <c r="AG618" i="5"/>
  <c r="A619" i="5"/>
  <c r="B619" i="5"/>
  <c r="C619" i="5"/>
  <c r="D619" i="5"/>
  <c r="E619" i="5"/>
  <c r="F619" i="5"/>
  <c r="G619" i="5"/>
  <c r="H619" i="5"/>
  <c r="I619" i="5"/>
  <c r="J619" i="5"/>
  <c r="K619" i="5"/>
  <c r="L619" i="5"/>
  <c r="V619" i="5"/>
  <c r="Y619" i="5" s="1"/>
  <c r="AG619" i="5"/>
  <c r="A620" i="5"/>
  <c r="B620" i="5"/>
  <c r="C620" i="5"/>
  <c r="D620" i="5"/>
  <c r="E620" i="5"/>
  <c r="F620" i="5"/>
  <c r="G620" i="5"/>
  <c r="H620" i="5"/>
  <c r="I620" i="5"/>
  <c r="J620" i="5"/>
  <c r="K620" i="5"/>
  <c r="L620" i="5"/>
  <c r="V620" i="5"/>
  <c r="Y620" i="5" s="1"/>
  <c r="AG620" i="5"/>
  <c r="A621" i="5"/>
  <c r="B621" i="5"/>
  <c r="C621" i="5"/>
  <c r="D621" i="5"/>
  <c r="E621" i="5"/>
  <c r="F621" i="5"/>
  <c r="G621" i="5"/>
  <c r="H621" i="5"/>
  <c r="I621" i="5"/>
  <c r="J621" i="5"/>
  <c r="K621" i="5"/>
  <c r="L621" i="5"/>
  <c r="V621" i="5"/>
  <c r="Y621" i="5" s="1"/>
  <c r="AG621" i="5"/>
  <c r="A622" i="5"/>
  <c r="B622" i="5"/>
  <c r="C622" i="5"/>
  <c r="D622" i="5"/>
  <c r="E622" i="5"/>
  <c r="F622" i="5"/>
  <c r="G622" i="5"/>
  <c r="H622" i="5"/>
  <c r="I622" i="5"/>
  <c r="J622" i="5"/>
  <c r="K622" i="5"/>
  <c r="L622" i="5"/>
  <c r="V622" i="5"/>
  <c r="Y622" i="5" s="1"/>
  <c r="AG622" i="5"/>
  <c r="A623" i="5"/>
  <c r="B623" i="5"/>
  <c r="C623" i="5"/>
  <c r="D623" i="5"/>
  <c r="E623" i="5"/>
  <c r="F623" i="5"/>
  <c r="G623" i="5"/>
  <c r="H623" i="5"/>
  <c r="I623" i="5"/>
  <c r="J623" i="5"/>
  <c r="K623" i="5"/>
  <c r="L623" i="5"/>
  <c r="V623" i="5"/>
  <c r="Y623" i="5" s="1"/>
  <c r="AG623" i="5"/>
  <c r="A624" i="5"/>
  <c r="B624" i="5"/>
  <c r="C624" i="5"/>
  <c r="D624" i="5"/>
  <c r="E624" i="5"/>
  <c r="F624" i="5"/>
  <c r="G624" i="5"/>
  <c r="H624" i="5"/>
  <c r="I624" i="5"/>
  <c r="J624" i="5"/>
  <c r="K624" i="5"/>
  <c r="L624" i="5"/>
  <c r="V624" i="5"/>
  <c r="Y624" i="5" s="1"/>
  <c r="AG624" i="5"/>
  <c r="A625" i="5"/>
  <c r="B625" i="5"/>
  <c r="C625" i="5"/>
  <c r="D625" i="5"/>
  <c r="E625" i="5"/>
  <c r="F625" i="5"/>
  <c r="G625" i="5"/>
  <c r="H625" i="5"/>
  <c r="I625" i="5"/>
  <c r="J625" i="5"/>
  <c r="K625" i="5"/>
  <c r="L625" i="5"/>
  <c r="V625" i="5"/>
  <c r="Y625" i="5" s="1"/>
  <c r="AG625" i="5"/>
  <c r="A626" i="5"/>
  <c r="B626" i="5"/>
  <c r="C626" i="5"/>
  <c r="D626" i="5"/>
  <c r="E626" i="5"/>
  <c r="F626" i="5"/>
  <c r="G626" i="5"/>
  <c r="H626" i="5"/>
  <c r="I626" i="5"/>
  <c r="J626" i="5"/>
  <c r="K626" i="5"/>
  <c r="L626" i="5"/>
  <c r="V626" i="5"/>
  <c r="Y626" i="5" s="1"/>
  <c r="AG626" i="5"/>
  <c r="A627" i="5"/>
  <c r="B627" i="5"/>
  <c r="C627" i="5"/>
  <c r="D627" i="5"/>
  <c r="E627" i="5"/>
  <c r="F627" i="5"/>
  <c r="G627" i="5"/>
  <c r="H627" i="5"/>
  <c r="I627" i="5"/>
  <c r="J627" i="5"/>
  <c r="K627" i="5"/>
  <c r="L627" i="5"/>
  <c r="V627" i="5"/>
  <c r="Y627" i="5" s="1"/>
  <c r="AG627" i="5"/>
  <c r="A628" i="5"/>
  <c r="B628" i="5"/>
  <c r="C628" i="5"/>
  <c r="D628" i="5"/>
  <c r="E628" i="5"/>
  <c r="F628" i="5"/>
  <c r="G628" i="5"/>
  <c r="H628" i="5"/>
  <c r="I628" i="5"/>
  <c r="J628" i="5"/>
  <c r="K628" i="5"/>
  <c r="L628" i="5"/>
  <c r="V628" i="5"/>
  <c r="Y628" i="5" s="1"/>
  <c r="AG628" i="5"/>
  <c r="A629" i="5"/>
  <c r="B629" i="5"/>
  <c r="C629" i="5"/>
  <c r="D629" i="5"/>
  <c r="E629" i="5"/>
  <c r="F629" i="5"/>
  <c r="G629" i="5"/>
  <c r="H629" i="5"/>
  <c r="I629" i="5"/>
  <c r="J629" i="5"/>
  <c r="K629" i="5"/>
  <c r="L629" i="5"/>
  <c r="V629" i="5"/>
  <c r="Y629" i="5" s="1"/>
  <c r="AG629" i="5"/>
  <c r="A630" i="5"/>
  <c r="B630" i="5"/>
  <c r="C630" i="5"/>
  <c r="D630" i="5"/>
  <c r="E630" i="5"/>
  <c r="F630" i="5"/>
  <c r="G630" i="5"/>
  <c r="H630" i="5"/>
  <c r="I630" i="5"/>
  <c r="J630" i="5"/>
  <c r="K630" i="5"/>
  <c r="L630" i="5"/>
  <c r="V630" i="5"/>
  <c r="Y630" i="5" s="1"/>
  <c r="AG630" i="5"/>
  <c r="A631" i="5"/>
  <c r="B631" i="5"/>
  <c r="C631" i="5"/>
  <c r="D631" i="5"/>
  <c r="E631" i="5"/>
  <c r="F631" i="5"/>
  <c r="G631" i="5"/>
  <c r="H631" i="5"/>
  <c r="I631" i="5"/>
  <c r="J631" i="5"/>
  <c r="K631" i="5"/>
  <c r="L631" i="5"/>
  <c r="V631" i="5"/>
  <c r="Y631" i="5" s="1"/>
  <c r="AG631" i="5"/>
  <c r="A632" i="5"/>
  <c r="B632" i="5"/>
  <c r="C632" i="5"/>
  <c r="D632" i="5"/>
  <c r="E632" i="5"/>
  <c r="F632" i="5"/>
  <c r="G632" i="5"/>
  <c r="H632" i="5"/>
  <c r="I632" i="5"/>
  <c r="J632" i="5"/>
  <c r="K632" i="5"/>
  <c r="L632" i="5"/>
  <c r="V632" i="5"/>
  <c r="Y632" i="5" s="1"/>
  <c r="AG632" i="5"/>
  <c r="A633" i="5"/>
  <c r="B633" i="5"/>
  <c r="C633" i="5"/>
  <c r="D633" i="5"/>
  <c r="E633" i="5"/>
  <c r="F633" i="5"/>
  <c r="G633" i="5"/>
  <c r="H633" i="5"/>
  <c r="I633" i="5"/>
  <c r="J633" i="5"/>
  <c r="K633" i="5"/>
  <c r="L633" i="5"/>
  <c r="V633" i="5"/>
  <c r="Y633" i="5" s="1"/>
  <c r="AG633" i="5"/>
  <c r="A634" i="5"/>
  <c r="B634" i="5"/>
  <c r="C634" i="5"/>
  <c r="D634" i="5"/>
  <c r="E634" i="5"/>
  <c r="F634" i="5"/>
  <c r="G634" i="5"/>
  <c r="H634" i="5"/>
  <c r="I634" i="5"/>
  <c r="J634" i="5"/>
  <c r="K634" i="5"/>
  <c r="L634" i="5"/>
  <c r="V634" i="5"/>
  <c r="Y634" i="5" s="1"/>
  <c r="AG634" i="5"/>
  <c r="A635" i="5"/>
  <c r="B635" i="5"/>
  <c r="C635" i="5"/>
  <c r="D635" i="5"/>
  <c r="E635" i="5"/>
  <c r="F635" i="5"/>
  <c r="G635" i="5"/>
  <c r="H635" i="5"/>
  <c r="I635" i="5"/>
  <c r="J635" i="5"/>
  <c r="K635" i="5"/>
  <c r="L635" i="5"/>
  <c r="V635" i="5"/>
  <c r="Y635" i="5" s="1"/>
  <c r="AG635" i="5"/>
  <c r="A636" i="5"/>
  <c r="B636" i="5"/>
  <c r="C636" i="5"/>
  <c r="D636" i="5"/>
  <c r="E636" i="5"/>
  <c r="F636" i="5"/>
  <c r="G636" i="5"/>
  <c r="H636" i="5"/>
  <c r="I636" i="5"/>
  <c r="J636" i="5"/>
  <c r="K636" i="5"/>
  <c r="L636" i="5"/>
  <c r="V636" i="5"/>
  <c r="Y636" i="5" s="1"/>
  <c r="AG636" i="5"/>
  <c r="A637" i="5"/>
  <c r="B637" i="5"/>
  <c r="C637" i="5"/>
  <c r="D637" i="5"/>
  <c r="E637" i="5"/>
  <c r="F637" i="5"/>
  <c r="G637" i="5"/>
  <c r="H637" i="5"/>
  <c r="I637" i="5"/>
  <c r="J637" i="5"/>
  <c r="K637" i="5"/>
  <c r="L637" i="5"/>
  <c r="V637" i="5"/>
  <c r="Y637" i="5" s="1"/>
  <c r="AG637" i="5"/>
  <c r="A638" i="5"/>
  <c r="B638" i="5"/>
  <c r="C638" i="5"/>
  <c r="D638" i="5"/>
  <c r="E638" i="5"/>
  <c r="F638" i="5"/>
  <c r="G638" i="5"/>
  <c r="H638" i="5"/>
  <c r="I638" i="5"/>
  <c r="J638" i="5"/>
  <c r="K638" i="5"/>
  <c r="L638" i="5"/>
  <c r="V638" i="5"/>
  <c r="Y638" i="5" s="1"/>
  <c r="AG638" i="5"/>
  <c r="A639" i="5"/>
  <c r="B639" i="5"/>
  <c r="C639" i="5"/>
  <c r="D639" i="5"/>
  <c r="E639" i="5"/>
  <c r="F639" i="5"/>
  <c r="G639" i="5"/>
  <c r="H639" i="5"/>
  <c r="I639" i="5"/>
  <c r="J639" i="5"/>
  <c r="K639" i="5"/>
  <c r="L639" i="5"/>
  <c r="V639" i="5"/>
  <c r="Y639" i="5" s="1"/>
  <c r="AG639" i="5"/>
  <c r="A640" i="5"/>
  <c r="B640" i="5"/>
  <c r="C640" i="5"/>
  <c r="D640" i="5"/>
  <c r="E640" i="5"/>
  <c r="F640" i="5"/>
  <c r="G640" i="5"/>
  <c r="H640" i="5"/>
  <c r="I640" i="5"/>
  <c r="J640" i="5"/>
  <c r="K640" i="5"/>
  <c r="L640" i="5"/>
  <c r="V640" i="5"/>
  <c r="Y640" i="5" s="1"/>
  <c r="AG640" i="5"/>
  <c r="A641" i="5"/>
  <c r="B641" i="5"/>
  <c r="C641" i="5"/>
  <c r="D641" i="5"/>
  <c r="E641" i="5"/>
  <c r="F641" i="5"/>
  <c r="G641" i="5"/>
  <c r="H641" i="5"/>
  <c r="I641" i="5"/>
  <c r="J641" i="5"/>
  <c r="K641" i="5"/>
  <c r="L641" i="5"/>
  <c r="V641" i="5"/>
  <c r="Y641" i="5" s="1"/>
  <c r="AG641" i="5"/>
  <c r="A642" i="5"/>
  <c r="B642" i="5"/>
  <c r="C642" i="5"/>
  <c r="D642" i="5"/>
  <c r="E642" i="5"/>
  <c r="F642" i="5"/>
  <c r="G642" i="5"/>
  <c r="H642" i="5"/>
  <c r="I642" i="5"/>
  <c r="J642" i="5"/>
  <c r="K642" i="5"/>
  <c r="L642" i="5"/>
  <c r="V642" i="5"/>
  <c r="Y642" i="5" s="1"/>
  <c r="AG642" i="5"/>
  <c r="A643" i="5"/>
  <c r="B643" i="5"/>
  <c r="C643" i="5"/>
  <c r="D643" i="5"/>
  <c r="E643" i="5"/>
  <c r="F643" i="5"/>
  <c r="G643" i="5"/>
  <c r="H643" i="5"/>
  <c r="I643" i="5"/>
  <c r="J643" i="5"/>
  <c r="K643" i="5"/>
  <c r="L643" i="5"/>
  <c r="V643" i="5"/>
  <c r="Y643" i="5" s="1"/>
  <c r="AG643" i="5"/>
  <c r="A644" i="5"/>
  <c r="B644" i="5"/>
  <c r="C644" i="5"/>
  <c r="D644" i="5"/>
  <c r="E644" i="5"/>
  <c r="F644" i="5"/>
  <c r="G644" i="5"/>
  <c r="H644" i="5"/>
  <c r="I644" i="5"/>
  <c r="J644" i="5"/>
  <c r="K644" i="5"/>
  <c r="L644" i="5"/>
  <c r="V644" i="5"/>
  <c r="Y644" i="5" s="1"/>
  <c r="AG644" i="5"/>
  <c r="A645" i="5"/>
  <c r="B645" i="5"/>
  <c r="C645" i="5"/>
  <c r="D645" i="5"/>
  <c r="E645" i="5"/>
  <c r="F645" i="5"/>
  <c r="G645" i="5"/>
  <c r="H645" i="5"/>
  <c r="I645" i="5"/>
  <c r="J645" i="5"/>
  <c r="K645" i="5"/>
  <c r="L645" i="5"/>
  <c r="V645" i="5"/>
  <c r="Y645" i="5" s="1"/>
  <c r="AG645" i="5"/>
  <c r="A646" i="5"/>
  <c r="B646" i="5"/>
  <c r="C646" i="5"/>
  <c r="D646" i="5"/>
  <c r="E646" i="5"/>
  <c r="F646" i="5"/>
  <c r="G646" i="5"/>
  <c r="H646" i="5"/>
  <c r="I646" i="5"/>
  <c r="J646" i="5"/>
  <c r="K646" i="5"/>
  <c r="L646" i="5"/>
  <c r="V646" i="5"/>
  <c r="Y646" i="5" s="1"/>
  <c r="AG646" i="5"/>
  <c r="A647" i="5"/>
  <c r="B647" i="5"/>
  <c r="C647" i="5"/>
  <c r="D647" i="5"/>
  <c r="E647" i="5"/>
  <c r="F647" i="5"/>
  <c r="G647" i="5"/>
  <c r="H647" i="5"/>
  <c r="I647" i="5"/>
  <c r="J647" i="5"/>
  <c r="K647" i="5"/>
  <c r="L647" i="5"/>
  <c r="V647" i="5"/>
  <c r="Y647" i="5" s="1"/>
  <c r="AG647" i="5"/>
  <c r="A648" i="5"/>
  <c r="B648" i="5"/>
  <c r="C648" i="5"/>
  <c r="D648" i="5"/>
  <c r="E648" i="5"/>
  <c r="F648" i="5"/>
  <c r="G648" i="5"/>
  <c r="H648" i="5"/>
  <c r="I648" i="5"/>
  <c r="J648" i="5"/>
  <c r="K648" i="5"/>
  <c r="L648" i="5"/>
  <c r="V648" i="5"/>
  <c r="Y648" i="5" s="1"/>
  <c r="AG648" i="5"/>
  <c r="A649" i="5"/>
  <c r="B649" i="5"/>
  <c r="C649" i="5"/>
  <c r="D649" i="5"/>
  <c r="E649" i="5"/>
  <c r="F649" i="5"/>
  <c r="G649" i="5"/>
  <c r="H649" i="5"/>
  <c r="I649" i="5"/>
  <c r="J649" i="5"/>
  <c r="K649" i="5"/>
  <c r="L649" i="5"/>
  <c r="V649" i="5"/>
  <c r="Y649" i="5" s="1"/>
  <c r="AG649" i="5"/>
  <c r="A650" i="5"/>
  <c r="B650" i="5"/>
  <c r="C650" i="5"/>
  <c r="D650" i="5"/>
  <c r="E650" i="5"/>
  <c r="F650" i="5"/>
  <c r="G650" i="5"/>
  <c r="H650" i="5"/>
  <c r="I650" i="5"/>
  <c r="J650" i="5"/>
  <c r="K650" i="5"/>
  <c r="L650" i="5"/>
  <c r="V650" i="5"/>
  <c r="Y650" i="5" s="1"/>
  <c r="AG650" i="5"/>
  <c r="A651" i="5"/>
  <c r="B651" i="5"/>
  <c r="C651" i="5"/>
  <c r="D651" i="5"/>
  <c r="E651" i="5"/>
  <c r="F651" i="5"/>
  <c r="G651" i="5"/>
  <c r="H651" i="5"/>
  <c r="I651" i="5"/>
  <c r="J651" i="5"/>
  <c r="K651" i="5"/>
  <c r="L651" i="5"/>
  <c r="V651" i="5"/>
  <c r="Y651" i="5" s="1"/>
  <c r="AG651" i="5"/>
  <c r="A652" i="5"/>
  <c r="B652" i="5"/>
  <c r="C652" i="5"/>
  <c r="D652" i="5"/>
  <c r="E652" i="5"/>
  <c r="F652" i="5"/>
  <c r="G652" i="5"/>
  <c r="H652" i="5"/>
  <c r="I652" i="5"/>
  <c r="J652" i="5"/>
  <c r="K652" i="5"/>
  <c r="L652" i="5"/>
  <c r="V652" i="5"/>
  <c r="Y652" i="5" s="1"/>
  <c r="AG652" i="5"/>
  <c r="A653" i="5"/>
  <c r="B653" i="5"/>
  <c r="C653" i="5"/>
  <c r="D653" i="5"/>
  <c r="E653" i="5"/>
  <c r="F653" i="5"/>
  <c r="G653" i="5"/>
  <c r="H653" i="5"/>
  <c r="I653" i="5"/>
  <c r="J653" i="5"/>
  <c r="K653" i="5"/>
  <c r="L653" i="5"/>
  <c r="V653" i="5"/>
  <c r="Y653" i="5" s="1"/>
  <c r="AG653" i="5"/>
  <c r="A654" i="5"/>
  <c r="B654" i="5"/>
  <c r="C654" i="5"/>
  <c r="D654" i="5"/>
  <c r="E654" i="5"/>
  <c r="F654" i="5"/>
  <c r="G654" i="5"/>
  <c r="H654" i="5"/>
  <c r="I654" i="5"/>
  <c r="J654" i="5"/>
  <c r="K654" i="5"/>
  <c r="L654" i="5"/>
  <c r="V654" i="5"/>
  <c r="Y654" i="5" s="1"/>
  <c r="AG654" i="5"/>
  <c r="A655" i="5"/>
  <c r="B655" i="5"/>
  <c r="C655" i="5"/>
  <c r="D655" i="5"/>
  <c r="E655" i="5"/>
  <c r="F655" i="5"/>
  <c r="G655" i="5"/>
  <c r="H655" i="5"/>
  <c r="I655" i="5"/>
  <c r="J655" i="5"/>
  <c r="K655" i="5"/>
  <c r="L655" i="5"/>
  <c r="V655" i="5"/>
  <c r="Y655" i="5" s="1"/>
  <c r="AG655" i="5"/>
  <c r="A656" i="5"/>
  <c r="B656" i="5"/>
  <c r="C656" i="5"/>
  <c r="D656" i="5"/>
  <c r="E656" i="5"/>
  <c r="F656" i="5"/>
  <c r="G656" i="5"/>
  <c r="H656" i="5"/>
  <c r="I656" i="5"/>
  <c r="J656" i="5"/>
  <c r="K656" i="5"/>
  <c r="L656" i="5"/>
  <c r="V656" i="5"/>
  <c r="Y656" i="5" s="1"/>
  <c r="AG656" i="5"/>
  <c r="A657" i="5"/>
  <c r="B657" i="5"/>
  <c r="C657" i="5"/>
  <c r="D657" i="5"/>
  <c r="E657" i="5"/>
  <c r="F657" i="5"/>
  <c r="G657" i="5"/>
  <c r="H657" i="5"/>
  <c r="I657" i="5"/>
  <c r="J657" i="5"/>
  <c r="K657" i="5"/>
  <c r="L657" i="5"/>
  <c r="V657" i="5"/>
  <c r="Y657" i="5" s="1"/>
  <c r="AG657" i="5"/>
  <c r="A658" i="5"/>
  <c r="B658" i="5"/>
  <c r="C658" i="5"/>
  <c r="D658" i="5"/>
  <c r="E658" i="5"/>
  <c r="F658" i="5"/>
  <c r="G658" i="5"/>
  <c r="H658" i="5"/>
  <c r="I658" i="5"/>
  <c r="J658" i="5"/>
  <c r="K658" i="5"/>
  <c r="L658" i="5"/>
  <c r="V658" i="5"/>
  <c r="Y658" i="5" s="1"/>
  <c r="AG658" i="5"/>
  <c r="A659" i="5"/>
  <c r="B659" i="5"/>
  <c r="C659" i="5"/>
  <c r="D659" i="5"/>
  <c r="E659" i="5"/>
  <c r="F659" i="5"/>
  <c r="G659" i="5"/>
  <c r="H659" i="5"/>
  <c r="I659" i="5"/>
  <c r="J659" i="5"/>
  <c r="K659" i="5"/>
  <c r="L659" i="5"/>
  <c r="V659" i="5"/>
  <c r="Y659" i="5" s="1"/>
  <c r="AG659" i="5"/>
  <c r="A660" i="5"/>
  <c r="B660" i="5"/>
  <c r="C660" i="5"/>
  <c r="D660" i="5"/>
  <c r="E660" i="5"/>
  <c r="F660" i="5"/>
  <c r="G660" i="5"/>
  <c r="H660" i="5"/>
  <c r="I660" i="5"/>
  <c r="J660" i="5"/>
  <c r="K660" i="5"/>
  <c r="L660" i="5"/>
  <c r="V660" i="5"/>
  <c r="Y660" i="5" s="1"/>
  <c r="AG660" i="5"/>
  <c r="A661" i="5"/>
  <c r="B661" i="5"/>
  <c r="C661" i="5"/>
  <c r="D661" i="5"/>
  <c r="E661" i="5"/>
  <c r="F661" i="5"/>
  <c r="G661" i="5"/>
  <c r="H661" i="5"/>
  <c r="I661" i="5"/>
  <c r="J661" i="5"/>
  <c r="K661" i="5"/>
  <c r="L661" i="5"/>
  <c r="V661" i="5"/>
  <c r="Y661" i="5" s="1"/>
  <c r="AG661" i="5"/>
  <c r="A662" i="5"/>
  <c r="B662" i="5"/>
  <c r="C662" i="5"/>
  <c r="D662" i="5"/>
  <c r="E662" i="5"/>
  <c r="F662" i="5"/>
  <c r="G662" i="5"/>
  <c r="H662" i="5"/>
  <c r="I662" i="5"/>
  <c r="J662" i="5"/>
  <c r="K662" i="5"/>
  <c r="L662" i="5"/>
  <c r="V662" i="5"/>
  <c r="Y662" i="5" s="1"/>
  <c r="AG662" i="5"/>
  <c r="A663" i="5"/>
  <c r="B663" i="5"/>
  <c r="C663" i="5"/>
  <c r="D663" i="5"/>
  <c r="E663" i="5"/>
  <c r="F663" i="5"/>
  <c r="G663" i="5"/>
  <c r="H663" i="5"/>
  <c r="I663" i="5"/>
  <c r="J663" i="5"/>
  <c r="K663" i="5"/>
  <c r="L663" i="5"/>
  <c r="V663" i="5"/>
  <c r="Y663" i="5" s="1"/>
  <c r="AG663" i="5"/>
  <c r="A664" i="5"/>
  <c r="B664" i="5"/>
  <c r="C664" i="5"/>
  <c r="D664" i="5"/>
  <c r="E664" i="5"/>
  <c r="F664" i="5"/>
  <c r="G664" i="5"/>
  <c r="H664" i="5"/>
  <c r="I664" i="5"/>
  <c r="J664" i="5"/>
  <c r="K664" i="5"/>
  <c r="L664" i="5"/>
  <c r="V664" i="5"/>
  <c r="Y664" i="5" s="1"/>
  <c r="AG664" i="5"/>
  <c r="A665" i="5"/>
  <c r="B665" i="5"/>
  <c r="C665" i="5"/>
  <c r="D665" i="5"/>
  <c r="E665" i="5"/>
  <c r="F665" i="5"/>
  <c r="G665" i="5"/>
  <c r="H665" i="5"/>
  <c r="I665" i="5"/>
  <c r="J665" i="5"/>
  <c r="K665" i="5"/>
  <c r="L665" i="5"/>
  <c r="V665" i="5"/>
  <c r="Y665" i="5" s="1"/>
  <c r="AG665" i="5"/>
  <c r="A666" i="5"/>
  <c r="B666" i="5"/>
  <c r="C666" i="5"/>
  <c r="D666" i="5"/>
  <c r="E666" i="5"/>
  <c r="F666" i="5"/>
  <c r="G666" i="5"/>
  <c r="H666" i="5"/>
  <c r="I666" i="5"/>
  <c r="J666" i="5"/>
  <c r="K666" i="5"/>
  <c r="L666" i="5"/>
  <c r="V666" i="5"/>
  <c r="Y666" i="5" s="1"/>
  <c r="AG666" i="5"/>
  <c r="A667" i="5"/>
  <c r="B667" i="5"/>
  <c r="C667" i="5"/>
  <c r="D667" i="5"/>
  <c r="E667" i="5"/>
  <c r="F667" i="5"/>
  <c r="G667" i="5"/>
  <c r="H667" i="5"/>
  <c r="I667" i="5"/>
  <c r="J667" i="5"/>
  <c r="K667" i="5"/>
  <c r="L667" i="5"/>
  <c r="V667" i="5"/>
  <c r="Y667" i="5" s="1"/>
  <c r="AG667" i="5"/>
  <c r="A668" i="5"/>
  <c r="B668" i="5"/>
  <c r="C668" i="5"/>
  <c r="D668" i="5"/>
  <c r="E668" i="5"/>
  <c r="F668" i="5"/>
  <c r="G668" i="5"/>
  <c r="H668" i="5"/>
  <c r="I668" i="5"/>
  <c r="J668" i="5"/>
  <c r="K668" i="5"/>
  <c r="L668" i="5"/>
  <c r="V668" i="5"/>
  <c r="Y668" i="5" s="1"/>
  <c r="AG668" i="5"/>
  <c r="A669" i="5"/>
  <c r="B669" i="5"/>
  <c r="C669" i="5"/>
  <c r="D669" i="5"/>
  <c r="E669" i="5"/>
  <c r="F669" i="5"/>
  <c r="G669" i="5"/>
  <c r="H669" i="5"/>
  <c r="I669" i="5"/>
  <c r="J669" i="5"/>
  <c r="K669" i="5"/>
  <c r="L669" i="5"/>
  <c r="V669" i="5"/>
  <c r="Y669" i="5" s="1"/>
  <c r="AG669" i="5"/>
  <c r="A670" i="5"/>
  <c r="B670" i="5"/>
  <c r="C670" i="5"/>
  <c r="D670" i="5"/>
  <c r="E670" i="5"/>
  <c r="F670" i="5"/>
  <c r="G670" i="5"/>
  <c r="H670" i="5"/>
  <c r="I670" i="5"/>
  <c r="J670" i="5"/>
  <c r="K670" i="5"/>
  <c r="L670" i="5"/>
  <c r="V670" i="5"/>
  <c r="Y670" i="5" s="1"/>
  <c r="AG670" i="5"/>
  <c r="A671" i="5"/>
  <c r="B671" i="5"/>
  <c r="C671" i="5"/>
  <c r="D671" i="5"/>
  <c r="E671" i="5"/>
  <c r="F671" i="5"/>
  <c r="G671" i="5"/>
  <c r="H671" i="5"/>
  <c r="I671" i="5"/>
  <c r="J671" i="5"/>
  <c r="K671" i="5"/>
  <c r="L671" i="5"/>
  <c r="V671" i="5"/>
  <c r="Y671" i="5" s="1"/>
  <c r="AG671" i="5"/>
  <c r="A672" i="5"/>
  <c r="B672" i="5"/>
  <c r="C672" i="5"/>
  <c r="D672" i="5"/>
  <c r="E672" i="5"/>
  <c r="F672" i="5"/>
  <c r="G672" i="5"/>
  <c r="H672" i="5"/>
  <c r="I672" i="5"/>
  <c r="J672" i="5"/>
  <c r="K672" i="5"/>
  <c r="L672" i="5"/>
  <c r="V672" i="5"/>
  <c r="Y672" i="5" s="1"/>
  <c r="AG672" i="5"/>
  <c r="A673" i="5"/>
  <c r="B673" i="5"/>
  <c r="C673" i="5"/>
  <c r="D673" i="5"/>
  <c r="E673" i="5"/>
  <c r="F673" i="5"/>
  <c r="G673" i="5"/>
  <c r="H673" i="5"/>
  <c r="I673" i="5"/>
  <c r="J673" i="5"/>
  <c r="K673" i="5"/>
  <c r="L673" i="5"/>
  <c r="V673" i="5"/>
  <c r="Y673" i="5" s="1"/>
  <c r="AG673" i="5"/>
  <c r="A674" i="5"/>
  <c r="B674" i="5"/>
  <c r="C674" i="5"/>
  <c r="D674" i="5"/>
  <c r="E674" i="5"/>
  <c r="F674" i="5"/>
  <c r="G674" i="5"/>
  <c r="H674" i="5"/>
  <c r="I674" i="5"/>
  <c r="J674" i="5"/>
  <c r="K674" i="5"/>
  <c r="L674" i="5"/>
  <c r="V674" i="5"/>
  <c r="Y674" i="5" s="1"/>
  <c r="AG674" i="5"/>
  <c r="A675" i="5"/>
  <c r="B675" i="5"/>
  <c r="C675" i="5"/>
  <c r="D675" i="5"/>
  <c r="E675" i="5"/>
  <c r="F675" i="5"/>
  <c r="G675" i="5"/>
  <c r="H675" i="5"/>
  <c r="I675" i="5"/>
  <c r="J675" i="5"/>
  <c r="K675" i="5"/>
  <c r="L675" i="5"/>
  <c r="V675" i="5"/>
  <c r="Y675" i="5" s="1"/>
  <c r="AG675" i="5"/>
  <c r="A676" i="5"/>
  <c r="B676" i="5"/>
  <c r="C676" i="5"/>
  <c r="D676" i="5"/>
  <c r="E676" i="5"/>
  <c r="F676" i="5"/>
  <c r="G676" i="5"/>
  <c r="H676" i="5"/>
  <c r="I676" i="5"/>
  <c r="J676" i="5"/>
  <c r="K676" i="5"/>
  <c r="L676" i="5"/>
  <c r="V676" i="5"/>
  <c r="Y676" i="5" s="1"/>
  <c r="AG676" i="5"/>
  <c r="A677" i="5"/>
  <c r="B677" i="5"/>
  <c r="C677" i="5"/>
  <c r="D677" i="5"/>
  <c r="E677" i="5"/>
  <c r="F677" i="5"/>
  <c r="G677" i="5"/>
  <c r="H677" i="5"/>
  <c r="I677" i="5"/>
  <c r="J677" i="5"/>
  <c r="K677" i="5"/>
  <c r="L677" i="5"/>
  <c r="V677" i="5"/>
  <c r="Y677" i="5" s="1"/>
  <c r="AG677" i="5"/>
  <c r="A678" i="5"/>
  <c r="B678" i="5"/>
  <c r="C678" i="5"/>
  <c r="D678" i="5"/>
  <c r="E678" i="5"/>
  <c r="F678" i="5"/>
  <c r="G678" i="5"/>
  <c r="H678" i="5"/>
  <c r="I678" i="5"/>
  <c r="J678" i="5"/>
  <c r="K678" i="5"/>
  <c r="L678" i="5"/>
  <c r="V678" i="5"/>
  <c r="Y678" i="5" s="1"/>
  <c r="AG678" i="5"/>
  <c r="A679" i="5"/>
  <c r="B679" i="5"/>
  <c r="C679" i="5"/>
  <c r="D679" i="5"/>
  <c r="E679" i="5"/>
  <c r="F679" i="5"/>
  <c r="G679" i="5"/>
  <c r="H679" i="5"/>
  <c r="I679" i="5"/>
  <c r="J679" i="5"/>
  <c r="K679" i="5"/>
  <c r="L679" i="5"/>
  <c r="V679" i="5"/>
  <c r="Y679" i="5" s="1"/>
  <c r="AG679" i="5"/>
  <c r="A680" i="5"/>
  <c r="B680" i="5"/>
  <c r="C680" i="5"/>
  <c r="D680" i="5"/>
  <c r="E680" i="5"/>
  <c r="F680" i="5"/>
  <c r="G680" i="5"/>
  <c r="H680" i="5"/>
  <c r="I680" i="5"/>
  <c r="J680" i="5"/>
  <c r="K680" i="5"/>
  <c r="L680" i="5"/>
  <c r="V680" i="5"/>
  <c r="Y680" i="5" s="1"/>
  <c r="AG680" i="5"/>
  <c r="A681" i="5"/>
  <c r="B681" i="5"/>
  <c r="C681" i="5"/>
  <c r="D681" i="5"/>
  <c r="E681" i="5"/>
  <c r="F681" i="5"/>
  <c r="G681" i="5"/>
  <c r="H681" i="5"/>
  <c r="I681" i="5"/>
  <c r="J681" i="5"/>
  <c r="K681" i="5"/>
  <c r="L681" i="5"/>
  <c r="V681" i="5"/>
  <c r="Y681" i="5" s="1"/>
  <c r="AG681" i="5"/>
  <c r="A682" i="5"/>
  <c r="B682" i="5"/>
  <c r="C682" i="5"/>
  <c r="D682" i="5"/>
  <c r="E682" i="5"/>
  <c r="F682" i="5"/>
  <c r="G682" i="5"/>
  <c r="H682" i="5"/>
  <c r="I682" i="5"/>
  <c r="J682" i="5"/>
  <c r="K682" i="5"/>
  <c r="L682" i="5"/>
  <c r="V682" i="5"/>
  <c r="Y682" i="5" s="1"/>
  <c r="AG682" i="5"/>
  <c r="A683" i="5"/>
  <c r="B683" i="5"/>
  <c r="C683" i="5"/>
  <c r="D683" i="5"/>
  <c r="E683" i="5"/>
  <c r="F683" i="5"/>
  <c r="G683" i="5"/>
  <c r="H683" i="5"/>
  <c r="I683" i="5"/>
  <c r="J683" i="5"/>
  <c r="K683" i="5"/>
  <c r="L683" i="5"/>
  <c r="V683" i="5"/>
  <c r="Y683" i="5" s="1"/>
  <c r="AG683" i="5"/>
  <c r="A684" i="5"/>
  <c r="B684" i="5"/>
  <c r="C684" i="5"/>
  <c r="D684" i="5"/>
  <c r="E684" i="5"/>
  <c r="F684" i="5"/>
  <c r="G684" i="5"/>
  <c r="H684" i="5"/>
  <c r="I684" i="5"/>
  <c r="J684" i="5"/>
  <c r="K684" i="5"/>
  <c r="L684" i="5"/>
  <c r="V684" i="5"/>
  <c r="Y684" i="5" s="1"/>
  <c r="AG684" i="5"/>
  <c r="A685" i="5"/>
  <c r="B685" i="5"/>
  <c r="C685" i="5"/>
  <c r="D685" i="5"/>
  <c r="E685" i="5"/>
  <c r="F685" i="5"/>
  <c r="G685" i="5"/>
  <c r="H685" i="5"/>
  <c r="I685" i="5"/>
  <c r="J685" i="5"/>
  <c r="K685" i="5"/>
  <c r="L685" i="5"/>
  <c r="V685" i="5"/>
  <c r="Y685" i="5" s="1"/>
  <c r="AG685" i="5"/>
  <c r="A686" i="5"/>
  <c r="B686" i="5"/>
  <c r="C686" i="5"/>
  <c r="D686" i="5"/>
  <c r="E686" i="5"/>
  <c r="F686" i="5"/>
  <c r="G686" i="5"/>
  <c r="H686" i="5"/>
  <c r="I686" i="5"/>
  <c r="J686" i="5"/>
  <c r="K686" i="5"/>
  <c r="L686" i="5"/>
  <c r="V686" i="5"/>
  <c r="Y686" i="5" s="1"/>
  <c r="AG686" i="5"/>
  <c r="A687" i="5"/>
  <c r="B687" i="5"/>
  <c r="C687" i="5"/>
  <c r="D687" i="5"/>
  <c r="E687" i="5"/>
  <c r="F687" i="5"/>
  <c r="G687" i="5"/>
  <c r="H687" i="5"/>
  <c r="I687" i="5"/>
  <c r="J687" i="5"/>
  <c r="K687" i="5"/>
  <c r="L687" i="5"/>
  <c r="V687" i="5"/>
  <c r="Y687" i="5" s="1"/>
  <c r="AG687" i="5"/>
  <c r="A688" i="5"/>
  <c r="B688" i="5"/>
  <c r="C688" i="5"/>
  <c r="D688" i="5"/>
  <c r="E688" i="5"/>
  <c r="F688" i="5"/>
  <c r="G688" i="5"/>
  <c r="H688" i="5"/>
  <c r="I688" i="5"/>
  <c r="J688" i="5"/>
  <c r="K688" i="5"/>
  <c r="L688" i="5"/>
  <c r="V688" i="5"/>
  <c r="Y688" i="5" s="1"/>
  <c r="AG688" i="5"/>
  <c r="A689" i="5"/>
  <c r="B689" i="5"/>
  <c r="C689" i="5"/>
  <c r="D689" i="5"/>
  <c r="E689" i="5"/>
  <c r="F689" i="5"/>
  <c r="G689" i="5"/>
  <c r="H689" i="5"/>
  <c r="I689" i="5"/>
  <c r="J689" i="5"/>
  <c r="K689" i="5"/>
  <c r="L689" i="5"/>
  <c r="V689" i="5"/>
  <c r="Y689" i="5" s="1"/>
  <c r="AG689" i="5"/>
  <c r="A690" i="5"/>
  <c r="B690" i="5"/>
  <c r="C690" i="5"/>
  <c r="D690" i="5"/>
  <c r="E690" i="5"/>
  <c r="F690" i="5"/>
  <c r="G690" i="5"/>
  <c r="H690" i="5"/>
  <c r="I690" i="5"/>
  <c r="J690" i="5"/>
  <c r="K690" i="5"/>
  <c r="L690" i="5"/>
  <c r="V690" i="5"/>
  <c r="Y690" i="5" s="1"/>
  <c r="AG690" i="5"/>
  <c r="A691" i="5"/>
  <c r="B691" i="5"/>
  <c r="C691" i="5"/>
  <c r="D691" i="5"/>
  <c r="E691" i="5"/>
  <c r="F691" i="5"/>
  <c r="G691" i="5"/>
  <c r="H691" i="5"/>
  <c r="I691" i="5"/>
  <c r="J691" i="5"/>
  <c r="K691" i="5"/>
  <c r="L691" i="5"/>
  <c r="V691" i="5"/>
  <c r="Y691" i="5" s="1"/>
  <c r="AG691" i="5"/>
  <c r="A692" i="5"/>
  <c r="B692" i="5"/>
  <c r="C692" i="5"/>
  <c r="D692" i="5"/>
  <c r="E692" i="5"/>
  <c r="F692" i="5"/>
  <c r="G692" i="5"/>
  <c r="H692" i="5"/>
  <c r="I692" i="5"/>
  <c r="J692" i="5"/>
  <c r="K692" i="5"/>
  <c r="L692" i="5"/>
  <c r="V692" i="5"/>
  <c r="Y692" i="5" s="1"/>
  <c r="AG692" i="5"/>
  <c r="A693" i="5"/>
  <c r="B693" i="5"/>
  <c r="C693" i="5"/>
  <c r="D693" i="5"/>
  <c r="E693" i="5"/>
  <c r="F693" i="5"/>
  <c r="G693" i="5"/>
  <c r="H693" i="5"/>
  <c r="I693" i="5"/>
  <c r="J693" i="5"/>
  <c r="K693" i="5"/>
  <c r="L693" i="5"/>
  <c r="V693" i="5"/>
  <c r="Y693" i="5" s="1"/>
  <c r="AG693" i="5"/>
  <c r="A694" i="5"/>
  <c r="B694" i="5"/>
  <c r="C694" i="5"/>
  <c r="D694" i="5"/>
  <c r="E694" i="5"/>
  <c r="F694" i="5"/>
  <c r="G694" i="5"/>
  <c r="H694" i="5"/>
  <c r="I694" i="5"/>
  <c r="J694" i="5"/>
  <c r="K694" i="5"/>
  <c r="L694" i="5"/>
  <c r="V694" i="5"/>
  <c r="Y694" i="5" s="1"/>
  <c r="AG694" i="5"/>
  <c r="A695" i="5"/>
  <c r="B695" i="5"/>
  <c r="C695" i="5"/>
  <c r="D695" i="5"/>
  <c r="E695" i="5"/>
  <c r="F695" i="5"/>
  <c r="G695" i="5"/>
  <c r="H695" i="5"/>
  <c r="I695" i="5"/>
  <c r="J695" i="5"/>
  <c r="K695" i="5"/>
  <c r="L695" i="5"/>
  <c r="V695" i="5"/>
  <c r="Y695" i="5" s="1"/>
  <c r="AG695" i="5"/>
  <c r="A696" i="5"/>
  <c r="B696" i="5"/>
  <c r="C696" i="5"/>
  <c r="D696" i="5"/>
  <c r="E696" i="5"/>
  <c r="F696" i="5"/>
  <c r="G696" i="5"/>
  <c r="H696" i="5"/>
  <c r="I696" i="5"/>
  <c r="J696" i="5"/>
  <c r="K696" i="5"/>
  <c r="L696" i="5"/>
  <c r="V696" i="5"/>
  <c r="Y696" i="5" s="1"/>
  <c r="AG696" i="5"/>
  <c r="A697" i="5"/>
  <c r="B697" i="5"/>
  <c r="C697" i="5"/>
  <c r="D697" i="5"/>
  <c r="E697" i="5"/>
  <c r="F697" i="5"/>
  <c r="G697" i="5"/>
  <c r="H697" i="5"/>
  <c r="I697" i="5"/>
  <c r="J697" i="5"/>
  <c r="K697" i="5"/>
  <c r="L697" i="5"/>
  <c r="V697" i="5"/>
  <c r="Y697" i="5" s="1"/>
  <c r="AG697" i="5"/>
  <c r="A698" i="5"/>
  <c r="B698" i="5"/>
  <c r="C698" i="5"/>
  <c r="D698" i="5"/>
  <c r="E698" i="5"/>
  <c r="F698" i="5"/>
  <c r="G698" i="5"/>
  <c r="H698" i="5"/>
  <c r="I698" i="5"/>
  <c r="J698" i="5"/>
  <c r="K698" i="5"/>
  <c r="L698" i="5"/>
  <c r="V698" i="5"/>
  <c r="Y698" i="5" s="1"/>
  <c r="AG698" i="5"/>
  <c r="A699" i="5"/>
  <c r="B699" i="5"/>
  <c r="C699" i="5"/>
  <c r="D699" i="5"/>
  <c r="E699" i="5"/>
  <c r="F699" i="5"/>
  <c r="G699" i="5"/>
  <c r="H699" i="5"/>
  <c r="I699" i="5"/>
  <c r="J699" i="5"/>
  <c r="K699" i="5"/>
  <c r="L699" i="5"/>
  <c r="V699" i="5"/>
  <c r="Y699" i="5" s="1"/>
  <c r="AG699" i="5"/>
  <c r="A700" i="5"/>
  <c r="B700" i="5"/>
  <c r="C700" i="5"/>
  <c r="D700" i="5"/>
  <c r="E700" i="5"/>
  <c r="F700" i="5"/>
  <c r="G700" i="5"/>
  <c r="H700" i="5"/>
  <c r="I700" i="5"/>
  <c r="J700" i="5"/>
  <c r="K700" i="5"/>
  <c r="L700" i="5"/>
  <c r="V700" i="5"/>
  <c r="Y700" i="5" s="1"/>
  <c r="AG700" i="5"/>
  <c r="A390" i="5"/>
  <c r="B390" i="5"/>
  <c r="C390" i="5"/>
  <c r="D390" i="5"/>
  <c r="E390" i="5"/>
  <c r="F390" i="5"/>
  <c r="G390" i="5"/>
  <c r="H390" i="5"/>
  <c r="L390" i="5"/>
  <c r="AG390" i="5"/>
  <c r="A391" i="5"/>
  <c r="B391" i="5"/>
  <c r="C391" i="5"/>
  <c r="D391" i="5"/>
  <c r="E391" i="5"/>
  <c r="F391" i="5"/>
  <c r="G391" i="5"/>
  <c r="H391" i="5"/>
  <c r="L391" i="5"/>
  <c r="AG391" i="5"/>
  <c r="A392" i="5"/>
  <c r="B392" i="5"/>
  <c r="C392" i="5"/>
  <c r="D392" i="5"/>
  <c r="E392" i="5"/>
  <c r="F392" i="5"/>
  <c r="G392" i="5"/>
  <c r="H392" i="5"/>
  <c r="L392" i="5"/>
  <c r="AG392" i="5"/>
  <c r="A393" i="5"/>
  <c r="B393" i="5"/>
  <c r="C393" i="5"/>
  <c r="D393" i="5"/>
  <c r="E393" i="5"/>
  <c r="F393" i="5"/>
  <c r="G393" i="5"/>
  <c r="H393" i="5"/>
  <c r="L393" i="5"/>
  <c r="AG393" i="5"/>
  <c r="A394" i="5"/>
  <c r="B394" i="5"/>
  <c r="C394" i="5"/>
  <c r="D394" i="5"/>
  <c r="E394" i="5"/>
  <c r="F394" i="5"/>
  <c r="G394" i="5"/>
  <c r="H394" i="5"/>
  <c r="L394" i="5"/>
  <c r="AG394" i="5"/>
  <c r="A395" i="5"/>
  <c r="B395" i="5"/>
  <c r="C395" i="5"/>
  <c r="D395" i="5"/>
  <c r="E395" i="5"/>
  <c r="F395" i="5"/>
  <c r="G395" i="5"/>
  <c r="H395" i="5"/>
  <c r="L395" i="5"/>
  <c r="AG395" i="5"/>
  <c r="A396" i="5"/>
  <c r="B396" i="5"/>
  <c r="C396" i="5"/>
  <c r="D396" i="5"/>
  <c r="E396" i="5"/>
  <c r="F396" i="5"/>
  <c r="G396" i="5"/>
  <c r="H396" i="5"/>
  <c r="L396" i="5"/>
  <c r="AG396" i="5"/>
  <c r="A397" i="5"/>
  <c r="B397" i="5"/>
  <c r="C397" i="5"/>
  <c r="D397" i="5"/>
  <c r="E397" i="5"/>
  <c r="F397" i="5"/>
  <c r="G397" i="5"/>
  <c r="H397" i="5"/>
  <c r="L397" i="5"/>
  <c r="AG397" i="5"/>
  <c r="A398" i="5"/>
  <c r="B398" i="5"/>
  <c r="C398" i="5"/>
  <c r="D398" i="5"/>
  <c r="E398" i="5"/>
  <c r="F398" i="5"/>
  <c r="G398" i="5"/>
  <c r="H398" i="5"/>
  <c r="L398" i="5"/>
  <c r="AG398" i="5"/>
  <c r="A399" i="5"/>
  <c r="B399" i="5"/>
  <c r="C399" i="5"/>
  <c r="D399" i="5"/>
  <c r="E399" i="5"/>
  <c r="F399" i="5"/>
  <c r="G399" i="5"/>
  <c r="H399" i="5"/>
  <c r="L399" i="5"/>
  <c r="AG399" i="5"/>
  <c r="A400" i="5"/>
  <c r="B400" i="5"/>
  <c r="C400" i="5"/>
  <c r="D400" i="5"/>
  <c r="E400" i="5"/>
  <c r="F400" i="5"/>
  <c r="G400" i="5"/>
  <c r="H400" i="5"/>
  <c r="L400" i="5"/>
  <c r="AG400" i="5"/>
  <c r="A401" i="5"/>
  <c r="B401" i="5"/>
  <c r="C401" i="5"/>
  <c r="D401" i="5"/>
  <c r="E401" i="5"/>
  <c r="F401" i="5"/>
  <c r="G401" i="5"/>
  <c r="H401" i="5"/>
  <c r="L401" i="5"/>
  <c r="AG401" i="5"/>
  <c r="A402" i="5"/>
  <c r="B402" i="5"/>
  <c r="C402" i="5"/>
  <c r="D402" i="5"/>
  <c r="E402" i="5"/>
  <c r="F402" i="5"/>
  <c r="G402" i="5"/>
  <c r="H402" i="5"/>
  <c r="L402" i="5"/>
  <c r="AG402" i="5"/>
  <c r="A403" i="5"/>
  <c r="B403" i="5"/>
  <c r="C403" i="5"/>
  <c r="D403" i="5"/>
  <c r="E403" i="5"/>
  <c r="F403" i="5"/>
  <c r="G403" i="5"/>
  <c r="H403" i="5"/>
  <c r="L403" i="5"/>
  <c r="AG403" i="5"/>
  <c r="A404" i="5"/>
  <c r="B404" i="5"/>
  <c r="C404" i="5"/>
  <c r="D404" i="5"/>
  <c r="E404" i="5"/>
  <c r="F404" i="5"/>
  <c r="G404" i="5"/>
  <c r="H404" i="5"/>
  <c r="L404" i="5"/>
  <c r="AG404" i="5"/>
  <c r="A405" i="5"/>
  <c r="B405" i="5"/>
  <c r="C405" i="5"/>
  <c r="D405" i="5"/>
  <c r="E405" i="5"/>
  <c r="F405" i="5"/>
  <c r="G405" i="5"/>
  <c r="H405" i="5"/>
  <c r="L405" i="5"/>
  <c r="AG405" i="5"/>
  <c r="A406" i="5"/>
  <c r="B406" i="5"/>
  <c r="C406" i="5"/>
  <c r="D406" i="5"/>
  <c r="E406" i="5"/>
  <c r="F406" i="5"/>
  <c r="G406" i="5"/>
  <c r="H406" i="5"/>
  <c r="L406" i="5"/>
  <c r="AG406" i="5"/>
  <c r="A407" i="5"/>
  <c r="B407" i="5"/>
  <c r="C407" i="5"/>
  <c r="D407" i="5"/>
  <c r="E407" i="5"/>
  <c r="F407" i="5"/>
  <c r="G407" i="5"/>
  <c r="H407" i="5"/>
  <c r="L407" i="5"/>
  <c r="AG407" i="5"/>
  <c r="A408" i="5"/>
  <c r="B408" i="5"/>
  <c r="C408" i="5"/>
  <c r="D408" i="5"/>
  <c r="E408" i="5"/>
  <c r="F408" i="5"/>
  <c r="G408" i="5"/>
  <c r="H408" i="5"/>
  <c r="L408" i="5"/>
  <c r="AG408" i="5"/>
  <c r="A409" i="5"/>
  <c r="B409" i="5"/>
  <c r="C409" i="5"/>
  <c r="D409" i="5"/>
  <c r="E409" i="5"/>
  <c r="F409" i="5"/>
  <c r="G409" i="5"/>
  <c r="H409" i="5"/>
  <c r="L409" i="5"/>
  <c r="AG409" i="5"/>
  <c r="A410" i="5"/>
  <c r="B410" i="5"/>
  <c r="C410" i="5"/>
  <c r="D410" i="5"/>
  <c r="E410" i="5"/>
  <c r="F410" i="5"/>
  <c r="G410" i="5"/>
  <c r="H410" i="5"/>
  <c r="L410" i="5"/>
  <c r="AG410" i="5"/>
  <c r="A411" i="5"/>
  <c r="B411" i="5"/>
  <c r="C411" i="5"/>
  <c r="D411" i="5"/>
  <c r="E411" i="5"/>
  <c r="F411" i="5"/>
  <c r="G411" i="5"/>
  <c r="H411" i="5"/>
  <c r="L411" i="5"/>
  <c r="AG411" i="5"/>
  <c r="A412" i="5"/>
  <c r="B412" i="5"/>
  <c r="C412" i="5"/>
  <c r="D412" i="5"/>
  <c r="E412" i="5"/>
  <c r="F412" i="5"/>
  <c r="G412" i="5"/>
  <c r="H412" i="5"/>
  <c r="L412" i="5"/>
  <c r="AG412" i="5"/>
  <c r="A413" i="5"/>
  <c r="B413" i="5"/>
  <c r="C413" i="5"/>
  <c r="D413" i="5"/>
  <c r="E413" i="5"/>
  <c r="F413" i="5"/>
  <c r="G413" i="5"/>
  <c r="H413" i="5"/>
  <c r="L413" i="5"/>
  <c r="AG413" i="5"/>
  <c r="A414" i="5"/>
  <c r="B414" i="5"/>
  <c r="C414" i="5"/>
  <c r="D414" i="5"/>
  <c r="E414" i="5"/>
  <c r="F414" i="5"/>
  <c r="G414" i="5"/>
  <c r="H414" i="5"/>
  <c r="L414" i="5"/>
  <c r="AG414" i="5"/>
  <c r="A415" i="5"/>
  <c r="B415" i="5"/>
  <c r="C415" i="5"/>
  <c r="D415" i="5"/>
  <c r="E415" i="5"/>
  <c r="F415" i="5"/>
  <c r="G415" i="5"/>
  <c r="H415" i="5"/>
  <c r="L415" i="5"/>
  <c r="AG415" i="5"/>
  <c r="A416" i="5"/>
  <c r="B416" i="5"/>
  <c r="C416" i="5"/>
  <c r="D416" i="5"/>
  <c r="E416" i="5"/>
  <c r="F416" i="5"/>
  <c r="G416" i="5"/>
  <c r="H416" i="5"/>
  <c r="L416" i="5"/>
  <c r="AG416" i="5"/>
  <c r="A417" i="5"/>
  <c r="B417" i="5"/>
  <c r="C417" i="5"/>
  <c r="D417" i="5"/>
  <c r="E417" i="5"/>
  <c r="F417" i="5"/>
  <c r="G417" i="5"/>
  <c r="H417" i="5"/>
  <c r="L417" i="5"/>
  <c r="AG417" i="5"/>
  <c r="A418" i="5"/>
  <c r="B418" i="5"/>
  <c r="C418" i="5"/>
  <c r="D418" i="5"/>
  <c r="E418" i="5"/>
  <c r="F418" i="5"/>
  <c r="G418" i="5"/>
  <c r="H418" i="5"/>
  <c r="L418" i="5"/>
  <c r="AG418" i="5"/>
  <c r="A419" i="5"/>
  <c r="B419" i="5"/>
  <c r="C419" i="5"/>
  <c r="D419" i="5"/>
  <c r="E419" i="5"/>
  <c r="F419" i="5"/>
  <c r="G419" i="5"/>
  <c r="H419" i="5"/>
  <c r="L419" i="5"/>
  <c r="AG419" i="5"/>
  <c r="A420" i="5"/>
  <c r="B420" i="5"/>
  <c r="C420" i="5"/>
  <c r="D420" i="5"/>
  <c r="E420" i="5"/>
  <c r="F420" i="5"/>
  <c r="G420" i="5"/>
  <c r="H420" i="5"/>
  <c r="L420" i="5"/>
  <c r="AG420" i="5"/>
  <c r="A421" i="5"/>
  <c r="B421" i="5"/>
  <c r="C421" i="5"/>
  <c r="D421" i="5"/>
  <c r="E421" i="5"/>
  <c r="F421" i="5"/>
  <c r="G421" i="5"/>
  <c r="H421" i="5"/>
  <c r="L421" i="5"/>
  <c r="AG421" i="5"/>
  <c r="A422" i="5"/>
  <c r="B422" i="5"/>
  <c r="C422" i="5"/>
  <c r="D422" i="5"/>
  <c r="E422" i="5"/>
  <c r="F422" i="5"/>
  <c r="G422" i="5"/>
  <c r="H422" i="5"/>
  <c r="L422" i="5"/>
  <c r="AG422" i="5"/>
  <c r="A423" i="5"/>
  <c r="B423" i="5"/>
  <c r="C423" i="5"/>
  <c r="D423" i="5"/>
  <c r="E423" i="5"/>
  <c r="F423" i="5"/>
  <c r="G423" i="5"/>
  <c r="H423" i="5"/>
  <c r="L423" i="5"/>
  <c r="AG423" i="5"/>
  <c r="A424" i="5"/>
  <c r="B424" i="5"/>
  <c r="C424" i="5"/>
  <c r="D424" i="5"/>
  <c r="E424" i="5"/>
  <c r="F424" i="5"/>
  <c r="G424" i="5"/>
  <c r="H424" i="5"/>
  <c r="L424" i="5"/>
  <c r="AG424" i="5"/>
  <c r="A425" i="5"/>
  <c r="B425" i="5"/>
  <c r="C425" i="5"/>
  <c r="D425" i="5"/>
  <c r="E425" i="5"/>
  <c r="F425" i="5"/>
  <c r="G425" i="5"/>
  <c r="H425" i="5"/>
  <c r="L425" i="5"/>
  <c r="AG425" i="5"/>
  <c r="A426" i="5"/>
  <c r="B426" i="5"/>
  <c r="C426" i="5"/>
  <c r="D426" i="5"/>
  <c r="E426" i="5"/>
  <c r="F426" i="5"/>
  <c r="G426" i="5"/>
  <c r="H426" i="5"/>
  <c r="L426" i="5"/>
  <c r="AG426" i="5"/>
  <c r="A427" i="5"/>
  <c r="B427" i="5"/>
  <c r="C427" i="5"/>
  <c r="D427" i="5"/>
  <c r="E427" i="5"/>
  <c r="F427" i="5"/>
  <c r="G427" i="5"/>
  <c r="H427" i="5"/>
  <c r="L427" i="5"/>
  <c r="AG427" i="5"/>
  <c r="A428" i="5"/>
  <c r="B428" i="5"/>
  <c r="C428" i="5"/>
  <c r="D428" i="5"/>
  <c r="E428" i="5"/>
  <c r="F428" i="5"/>
  <c r="G428" i="5"/>
  <c r="H428" i="5"/>
  <c r="L428" i="5"/>
  <c r="AG428" i="5"/>
  <c r="A429" i="5"/>
  <c r="B429" i="5"/>
  <c r="C429" i="5"/>
  <c r="D429" i="5"/>
  <c r="E429" i="5"/>
  <c r="F429" i="5"/>
  <c r="G429" i="5"/>
  <c r="H429" i="5"/>
  <c r="L429" i="5"/>
  <c r="AG429" i="5"/>
  <c r="A430" i="5"/>
  <c r="B430" i="5"/>
  <c r="C430" i="5"/>
  <c r="D430" i="5"/>
  <c r="E430" i="5"/>
  <c r="F430" i="5"/>
  <c r="G430" i="5"/>
  <c r="H430" i="5"/>
  <c r="L430" i="5"/>
  <c r="AG430" i="5"/>
  <c r="A431" i="5"/>
  <c r="B431" i="5"/>
  <c r="C431" i="5"/>
  <c r="D431" i="5"/>
  <c r="E431" i="5"/>
  <c r="F431" i="5"/>
  <c r="G431" i="5"/>
  <c r="H431" i="5"/>
  <c r="J431" i="5"/>
  <c r="L431" i="5"/>
  <c r="V431" i="5"/>
  <c r="Y431" i="5" s="1"/>
  <c r="AG431" i="5"/>
  <c r="A432" i="5"/>
  <c r="B432" i="5"/>
  <c r="C432" i="5"/>
  <c r="D432" i="5"/>
  <c r="E432" i="5"/>
  <c r="F432" i="5"/>
  <c r="G432" i="5"/>
  <c r="H432" i="5"/>
  <c r="J432" i="5"/>
  <c r="L432" i="5"/>
  <c r="V432" i="5"/>
  <c r="Y432" i="5" s="1"/>
  <c r="AG432" i="5"/>
  <c r="A433" i="5"/>
  <c r="B433" i="5"/>
  <c r="C433" i="5"/>
  <c r="D433" i="5"/>
  <c r="E433" i="5"/>
  <c r="F433" i="5"/>
  <c r="G433" i="5"/>
  <c r="H433" i="5"/>
  <c r="J433" i="5"/>
  <c r="L433" i="5"/>
  <c r="V433" i="5"/>
  <c r="Y433" i="5" s="1"/>
  <c r="AG433" i="5"/>
  <c r="A434" i="5"/>
  <c r="B434" i="5"/>
  <c r="C434" i="5"/>
  <c r="D434" i="5"/>
  <c r="E434" i="5"/>
  <c r="F434" i="5"/>
  <c r="G434" i="5"/>
  <c r="H434" i="5"/>
  <c r="J434" i="5"/>
  <c r="L434" i="5"/>
  <c r="V434" i="5"/>
  <c r="Y434" i="5" s="1"/>
  <c r="AG434" i="5"/>
  <c r="A435" i="5"/>
  <c r="B435" i="5"/>
  <c r="C435" i="5"/>
  <c r="D435" i="5"/>
  <c r="E435" i="5"/>
  <c r="F435" i="5"/>
  <c r="G435" i="5"/>
  <c r="H435" i="5"/>
  <c r="J435" i="5"/>
  <c r="L435" i="5"/>
  <c r="V435" i="5"/>
  <c r="Y435" i="5" s="1"/>
  <c r="AG435" i="5"/>
  <c r="A436" i="5"/>
  <c r="B436" i="5"/>
  <c r="C436" i="5"/>
  <c r="D436" i="5"/>
  <c r="E436" i="5"/>
  <c r="F436" i="5"/>
  <c r="G436" i="5"/>
  <c r="H436" i="5"/>
  <c r="J436" i="5"/>
  <c r="L436" i="5"/>
  <c r="V436" i="5"/>
  <c r="Y436" i="5" s="1"/>
  <c r="AG436" i="5"/>
  <c r="A437" i="5"/>
  <c r="B437" i="5"/>
  <c r="C437" i="5"/>
  <c r="D437" i="5"/>
  <c r="E437" i="5"/>
  <c r="F437" i="5"/>
  <c r="G437" i="5"/>
  <c r="H437" i="5"/>
  <c r="I437" i="5"/>
  <c r="J437" i="5"/>
  <c r="L437" i="5"/>
  <c r="V437" i="5"/>
  <c r="Y437" i="5" s="1"/>
  <c r="AG437" i="5"/>
  <c r="A438" i="5"/>
  <c r="B438" i="5"/>
  <c r="C438" i="5"/>
  <c r="D438" i="5"/>
  <c r="E438" i="5"/>
  <c r="F438" i="5"/>
  <c r="G438" i="5"/>
  <c r="H438" i="5"/>
  <c r="I438" i="5"/>
  <c r="J438" i="5"/>
  <c r="L438" i="5"/>
  <c r="V438" i="5"/>
  <c r="Y438" i="5" s="1"/>
  <c r="AG438" i="5"/>
  <c r="A439" i="5"/>
  <c r="B439" i="5"/>
  <c r="C439" i="5"/>
  <c r="D439" i="5"/>
  <c r="E439" i="5"/>
  <c r="F439" i="5"/>
  <c r="G439" i="5"/>
  <c r="H439" i="5"/>
  <c r="I439" i="5"/>
  <c r="J439" i="5"/>
  <c r="L439" i="5"/>
  <c r="V439" i="5"/>
  <c r="Y439" i="5" s="1"/>
  <c r="AG439" i="5"/>
  <c r="A440" i="5"/>
  <c r="B440" i="5"/>
  <c r="C440" i="5"/>
  <c r="D440" i="5"/>
  <c r="E440" i="5"/>
  <c r="F440" i="5"/>
  <c r="G440" i="5"/>
  <c r="H440" i="5"/>
  <c r="I440" i="5"/>
  <c r="J440" i="5"/>
  <c r="L440" i="5"/>
  <c r="V440" i="5"/>
  <c r="Y440" i="5" s="1"/>
  <c r="AG440" i="5"/>
  <c r="A441" i="5"/>
  <c r="B441" i="5"/>
  <c r="C441" i="5"/>
  <c r="D441" i="5"/>
  <c r="E441" i="5"/>
  <c r="F441" i="5"/>
  <c r="G441" i="5"/>
  <c r="H441" i="5"/>
  <c r="I441" i="5"/>
  <c r="J441" i="5"/>
  <c r="L441" i="5"/>
  <c r="V441" i="5"/>
  <c r="Y441" i="5" s="1"/>
  <c r="AG441" i="5"/>
  <c r="A442" i="5"/>
  <c r="B442" i="5"/>
  <c r="C442" i="5"/>
  <c r="D442" i="5"/>
  <c r="E442" i="5"/>
  <c r="F442" i="5"/>
  <c r="G442" i="5"/>
  <c r="H442" i="5"/>
  <c r="I442" i="5"/>
  <c r="J442" i="5"/>
  <c r="L442" i="5"/>
  <c r="V442" i="5"/>
  <c r="Y442" i="5" s="1"/>
  <c r="AG442" i="5"/>
  <c r="A443" i="5"/>
  <c r="B443" i="5"/>
  <c r="C443" i="5"/>
  <c r="D443" i="5"/>
  <c r="E443" i="5"/>
  <c r="F443" i="5"/>
  <c r="G443" i="5"/>
  <c r="H443" i="5"/>
  <c r="I443" i="5"/>
  <c r="J443" i="5"/>
  <c r="K443" i="5"/>
  <c r="L443" i="5"/>
  <c r="V443" i="5"/>
  <c r="Y443" i="5" s="1"/>
  <c r="AG443" i="5"/>
  <c r="A444" i="5"/>
  <c r="B444" i="5"/>
  <c r="C444" i="5"/>
  <c r="D444" i="5"/>
  <c r="E444" i="5"/>
  <c r="F444" i="5"/>
  <c r="G444" i="5"/>
  <c r="H444" i="5"/>
  <c r="I444" i="5"/>
  <c r="J444" i="5"/>
  <c r="K444" i="5"/>
  <c r="L444" i="5"/>
  <c r="V444" i="5"/>
  <c r="Y444" i="5" s="1"/>
  <c r="AG444" i="5"/>
  <c r="A445" i="5"/>
  <c r="B445" i="5"/>
  <c r="C445" i="5"/>
  <c r="D445" i="5"/>
  <c r="E445" i="5"/>
  <c r="F445" i="5"/>
  <c r="G445" i="5"/>
  <c r="H445" i="5"/>
  <c r="I445" i="5"/>
  <c r="J445" i="5"/>
  <c r="K445" i="5"/>
  <c r="L445" i="5"/>
  <c r="V445" i="5"/>
  <c r="Y445" i="5" s="1"/>
  <c r="AG445" i="5"/>
  <c r="A446" i="5"/>
  <c r="B446" i="5"/>
  <c r="C446" i="5"/>
  <c r="D446" i="5"/>
  <c r="E446" i="5"/>
  <c r="F446" i="5"/>
  <c r="G446" i="5"/>
  <c r="H446" i="5"/>
  <c r="I446" i="5"/>
  <c r="J446" i="5"/>
  <c r="K446" i="5"/>
  <c r="L446" i="5"/>
  <c r="V446" i="5"/>
  <c r="Y446" i="5" s="1"/>
  <c r="AG446" i="5"/>
  <c r="A447" i="5"/>
  <c r="B447" i="5"/>
  <c r="C447" i="5"/>
  <c r="D447" i="5"/>
  <c r="E447" i="5"/>
  <c r="F447" i="5"/>
  <c r="G447" i="5"/>
  <c r="H447" i="5"/>
  <c r="I447" i="5"/>
  <c r="J447" i="5"/>
  <c r="K447" i="5"/>
  <c r="L447" i="5"/>
  <c r="V447" i="5"/>
  <c r="Y447" i="5" s="1"/>
  <c r="AG447" i="5"/>
  <c r="A448" i="5"/>
  <c r="B448" i="5"/>
  <c r="C448" i="5"/>
  <c r="D448" i="5"/>
  <c r="E448" i="5"/>
  <c r="F448" i="5"/>
  <c r="G448" i="5"/>
  <c r="H448" i="5"/>
  <c r="I448" i="5"/>
  <c r="J448" i="5"/>
  <c r="K448" i="5"/>
  <c r="L448" i="5"/>
  <c r="V448" i="5"/>
  <c r="Y448" i="5" s="1"/>
  <c r="AG448" i="5"/>
  <c r="A449" i="5"/>
  <c r="B449" i="5"/>
  <c r="C449" i="5"/>
  <c r="D449" i="5"/>
  <c r="E449" i="5"/>
  <c r="F449" i="5"/>
  <c r="G449" i="5"/>
  <c r="H449" i="5"/>
  <c r="I449" i="5"/>
  <c r="J449" i="5"/>
  <c r="K449" i="5"/>
  <c r="L449" i="5"/>
  <c r="V449" i="5"/>
  <c r="Y449" i="5" s="1"/>
  <c r="AG449" i="5"/>
  <c r="A450" i="5"/>
  <c r="B450" i="5"/>
  <c r="C450" i="5"/>
  <c r="D450" i="5"/>
  <c r="E450" i="5"/>
  <c r="F450" i="5"/>
  <c r="G450" i="5"/>
  <c r="H450" i="5"/>
  <c r="I450" i="5"/>
  <c r="J450" i="5"/>
  <c r="K450" i="5"/>
  <c r="L450" i="5"/>
  <c r="V450" i="5"/>
  <c r="Y450" i="5" s="1"/>
  <c r="AG450" i="5"/>
  <c r="A451" i="5"/>
  <c r="B451" i="5"/>
  <c r="C451" i="5"/>
  <c r="D451" i="5"/>
  <c r="E451" i="5"/>
  <c r="F451" i="5"/>
  <c r="G451" i="5"/>
  <c r="H451" i="5"/>
  <c r="I451" i="5"/>
  <c r="J451" i="5"/>
  <c r="K451" i="5"/>
  <c r="L451" i="5"/>
  <c r="V451" i="5"/>
  <c r="Y451" i="5" s="1"/>
  <c r="AG451" i="5"/>
  <c r="A452" i="5"/>
  <c r="B452" i="5"/>
  <c r="C452" i="5"/>
  <c r="D452" i="5"/>
  <c r="E452" i="5"/>
  <c r="F452" i="5"/>
  <c r="G452" i="5"/>
  <c r="H452" i="5"/>
  <c r="I452" i="5"/>
  <c r="J452" i="5"/>
  <c r="K452" i="5"/>
  <c r="L452" i="5"/>
  <c r="V452" i="5"/>
  <c r="Y452" i="5" s="1"/>
  <c r="AG452" i="5"/>
  <c r="A453" i="5"/>
  <c r="B453" i="5"/>
  <c r="C453" i="5"/>
  <c r="D453" i="5"/>
  <c r="E453" i="5"/>
  <c r="F453" i="5"/>
  <c r="G453" i="5"/>
  <c r="H453" i="5"/>
  <c r="I453" i="5"/>
  <c r="J453" i="5"/>
  <c r="K453" i="5"/>
  <c r="L453" i="5"/>
  <c r="V453" i="5"/>
  <c r="Y453" i="5" s="1"/>
  <c r="AG453" i="5"/>
  <c r="A454" i="5"/>
  <c r="B454" i="5"/>
  <c r="C454" i="5"/>
  <c r="D454" i="5"/>
  <c r="E454" i="5"/>
  <c r="F454" i="5"/>
  <c r="G454" i="5"/>
  <c r="H454" i="5"/>
  <c r="I454" i="5"/>
  <c r="J454" i="5"/>
  <c r="K454" i="5"/>
  <c r="L454" i="5"/>
  <c r="V454" i="5"/>
  <c r="Y454" i="5" s="1"/>
  <c r="AG454" i="5"/>
  <c r="A455" i="5"/>
  <c r="B455" i="5"/>
  <c r="C455" i="5"/>
  <c r="D455" i="5"/>
  <c r="E455" i="5"/>
  <c r="F455" i="5"/>
  <c r="G455" i="5"/>
  <c r="H455" i="5"/>
  <c r="I455" i="5"/>
  <c r="J455" i="5"/>
  <c r="K455" i="5"/>
  <c r="L455" i="5"/>
  <c r="V455" i="5"/>
  <c r="Y455" i="5" s="1"/>
  <c r="AG455" i="5"/>
  <c r="A456" i="5"/>
  <c r="B456" i="5"/>
  <c r="C456" i="5"/>
  <c r="D456" i="5"/>
  <c r="E456" i="5"/>
  <c r="F456" i="5"/>
  <c r="G456" i="5"/>
  <c r="H456" i="5"/>
  <c r="I456" i="5"/>
  <c r="J456" i="5"/>
  <c r="K456" i="5"/>
  <c r="L456" i="5"/>
  <c r="V456" i="5"/>
  <c r="Y456" i="5" s="1"/>
  <c r="AG456" i="5"/>
  <c r="A457" i="5"/>
  <c r="B457" i="5"/>
  <c r="C457" i="5"/>
  <c r="D457" i="5"/>
  <c r="E457" i="5"/>
  <c r="F457" i="5"/>
  <c r="G457" i="5"/>
  <c r="H457" i="5"/>
  <c r="I457" i="5"/>
  <c r="J457" i="5"/>
  <c r="K457" i="5"/>
  <c r="L457" i="5"/>
  <c r="V457" i="5"/>
  <c r="Y457" i="5" s="1"/>
  <c r="AG457" i="5"/>
  <c r="A458" i="5"/>
  <c r="B458" i="5"/>
  <c r="C458" i="5"/>
  <c r="D458" i="5"/>
  <c r="E458" i="5"/>
  <c r="F458" i="5"/>
  <c r="G458" i="5"/>
  <c r="H458" i="5"/>
  <c r="I458" i="5"/>
  <c r="J458" i="5"/>
  <c r="K458" i="5"/>
  <c r="L458" i="5"/>
  <c r="V458" i="5"/>
  <c r="Y458" i="5" s="1"/>
  <c r="AG458" i="5"/>
  <c r="A459" i="5"/>
  <c r="B459" i="5"/>
  <c r="C459" i="5"/>
  <c r="D459" i="5"/>
  <c r="E459" i="5"/>
  <c r="F459" i="5"/>
  <c r="G459" i="5"/>
  <c r="H459" i="5"/>
  <c r="I459" i="5"/>
  <c r="J459" i="5"/>
  <c r="K459" i="5"/>
  <c r="L459" i="5"/>
  <c r="V459" i="5"/>
  <c r="Y459" i="5" s="1"/>
  <c r="AG459" i="5"/>
  <c r="A460" i="5"/>
  <c r="B460" i="5"/>
  <c r="C460" i="5"/>
  <c r="D460" i="5"/>
  <c r="E460" i="5"/>
  <c r="F460" i="5"/>
  <c r="G460" i="5"/>
  <c r="H460" i="5"/>
  <c r="I460" i="5"/>
  <c r="J460" i="5"/>
  <c r="K460" i="5"/>
  <c r="L460" i="5"/>
  <c r="V460" i="5"/>
  <c r="Y460" i="5" s="1"/>
  <c r="AG460" i="5"/>
  <c r="A461" i="5"/>
  <c r="B461" i="5"/>
  <c r="C461" i="5"/>
  <c r="D461" i="5"/>
  <c r="E461" i="5"/>
  <c r="F461" i="5"/>
  <c r="G461" i="5"/>
  <c r="H461" i="5"/>
  <c r="I461" i="5"/>
  <c r="J461" i="5"/>
  <c r="K461" i="5"/>
  <c r="L461" i="5"/>
  <c r="V461" i="5"/>
  <c r="Y461" i="5" s="1"/>
  <c r="AG461" i="5"/>
  <c r="A462" i="5"/>
  <c r="B462" i="5"/>
  <c r="C462" i="5"/>
  <c r="D462" i="5"/>
  <c r="E462" i="5"/>
  <c r="F462" i="5"/>
  <c r="G462" i="5"/>
  <c r="H462" i="5"/>
  <c r="I462" i="5"/>
  <c r="J462" i="5"/>
  <c r="K462" i="5"/>
  <c r="L462" i="5"/>
  <c r="V462" i="5"/>
  <c r="Y462" i="5" s="1"/>
  <c r="AG462" i="5"/>
  <c r="A463" i="5"/>
  <c r="B463" i="5"/>
  <c r="C463" i="5"/>
  <c r="D463" i="5"/>
  <c r="E463" i="5"/>
  <c r="F463" i="5"/>
  <c r="G463" i="5"/>
  <c r="H463" i="5"/>
  <c r="I463" i="5"/>
  <c r="J463" i="5"/>
  <c r="K463" i="5"/>
  <c r="L463" i="5"/>
  <c r="V463" i="5"/>
  <c r="Y463" i="5" s="1"/>
  <c r="AG463" i="5"/>
  <c r="A464" i="5"/>
  <c r="B464" i="5"/>
  <c r="C464" i="5"/>
  <c r="D464" i="5"/>
  <c r="E464" i="5"/>
  <c r="F464" i="5"/>
  <c r="G464" i="5"/>
  <c r="H464" i="5"/>
  <c r="I464" i="5"/>
  <c r="J464" i="5"/>
  <c r="K464" i="5"/>
  <c r="L464" i="5"/>
  <c r="V464" i="5"/>
  <c r="Y464" i="5" s="1"/>
  <c r="AG464" i="5"/>
  <c r="A465" i="5"/>
  <c r="B465" i="5"/>
  <c r="C465" i="5"/>
  <c r="D465" i="5"/>
  <c r="E465" i="5"/>
  <c r="F465" i="5"/>
  <c r="G465" i="5"/>
  <c r="H465" i="5"/>
  <c r="I465" i="5"/>
  <c r="J465" i="5"/>
  <c r="K465" i="5"/>
  <c r="L465" i="5"/>
  <c r="V465" i="5"/>
  <c r="Y465" i="5" s="1"/>
  <c r="AG465" i="5"/>
  <c r="A466" i="5"/>
  <c r="B466" i="5"/>
  <c r="C466" i="5"/>
  <c r="D466" i="5"/>
  <c r="E466" i="5"/>
  <c r="F466" i="5"/>
  <c r="G466" i="5"/>
  <c r="H466" i="5"/>
  <c r="I466" i="5"/>
  <c r="J466" i="5"/>
  <c r="K466" i="5"/>
  <c r="L466" i="5"/>
  <c r="V466" i="5"/>
  <c r="Y466" i="5" s="1"/>
  <c r="AG466" i="5"/>
  <c r="A467" i="5"/>
  <c r="B467" i="5"/>
  <c r="C467" i="5"/>
  <c r="D467" i="5"/>
  <c r="E467" i="5"/>
  <c r="F467" i="5"/>
  <c r="G467" i="5"/>
  <c r="H467" i="5"/>
  <c r="I467" i="5"/>
  <c r="J467" i="5"/>
  <c r="K467" i="5"/>
  <c r="L467" i="5"/>
  <c r="V467" i="5"/>
  <c r="Y467" i="5" s="1"/>
  <c r="AG467" i="5"/>
  <c r="A468" i="5"/>
  <c r="B468" i="5"/>
  <c r="C468" i="5"/>
  <c r="D468" i="5"/>
  <c r="E468" i="5"/>
  <c r="F468" i="5"/>
  <c r="G468" i="5"/>
  <c r="H468" i="5"/>
  <c r="I468" i="5"/>
  <c r="J468" i="5"/>
  <c r="K468" i="5"/>
  <c r="L468" i="5"/>
  <c r="V468" i="5"/>
  <c r="Y468" i="5" s="1"/>
  <c r="AG468" i="5"/>
  <c r="A469" i="5"/>
  <c r="B469" i="5"/>
  <c r="C469" i="5"/>
  <c r="D469" i="5"/>
  <c r="E469" i="5"/>
  <c r="F469" i="5"/>
  <c r="G469" i="5"/>
  <c r="H469" i="5"/>
  <c r="I469" i="5"/>
  <c r="J469" i="5"/>
  <c r="K469" i="5"/>
  <c r="L469" i="5"/>
  <c r="V469" i="5"/>
  <c r="Y469" i="5" s="1"/>
  <c r="AG469" i="5"/>
  <c r="A470" i="5"/>
  <c r="B470" i="5"/>
  <c r="C470" i="5"/>
  <c r="D470" i="5"/>
  <c r="E470" i="5"/>
  <c r="F470" i="5"/>
  <c r="G470" i="5"/>
  <c r="H470" i="5"/>
  <c r="I470" i="5"/>
  <c r="J470" i="5"/>
  <c r="K470" i="5"/>
  <c r="L470" i="5"/>
  <c r="V470" i="5"/>
  <c r="Y470" i="5" s="1"/>
  <c r="AG470" i="5"/>
  <c r="A471" i="5"/>
  <c r="B471" i="5"/>
  <c r="C471" i="5"/>
  <c r="D471" i="5"/>
  <c r="E471" i="5"/>
  <c r="F471" i="5"/>
  <c r="G471" i="5"/>
  <c r="H471" i="5"/>
  <c r="I471" i="5"/>
  <c r="J471" i="5"/>
  <c r="K471" i="5"/>
  <c r="L471" i="5"/>
  <c r="V471" i="5"/>
  <c r="Y471" i="5" s="1"/>
  <c r="AG471" i="5"/>
  <c r="A472" i="5"/>
  <c r="B472" i="5"/>
  <c r="C472" i="5"/>
  <c r="D472" i="5"/>
  <c r="E472" i="5"/>
  <c r="F472" i="5"/>
  <c r="G472" i="5"/>
  <c r="H472" i="5"/>
  <c r="I472" i="5"/>
  <c r="J472" i="5"/>
  <c r="K472" i="5"/>
  <c r="L472" i="5"/>
  <c r="V472" i="5"/>
  <c r="Y472" i="5" s="1"/>
  <c r="AG472" i="5"/>
  <c r="A473" i="5"/>
  <c r="B473" i="5"/>
  <c r="C473" i="5"/>
  <c r="D473" i="5"/>
  <c r="E473" i="5"/>
  <c r="F473" i="5"/>
  <c r="G473" i="5"/>
  <c r="H473" i="5"/>
  <c r="I473" i="5"/>
  <c r="J473" i="5"/>
  <c r="K473" i="5"/>
  <c r="L473" i="5"/>
  <c r="V473" i="5"/>
  <c r="Y473" i="5" s="1"/>
  <c r="AG473" i="5"/>
  <c r="A474" i="5"/>
  <c r="B474" i="5"/>
  <c r="C474" i="5"/>
  <c r="D474" i="5"/>
  <c r="E474" i="5"/>
  <c r="F474" i="5"/>
  <c r="G474" i="5"/>
  <c r="H474" i="5"/>
  <c r="I474" i="5"/>
  <c r="J474" i="5"/>
  <c r="K474" i="5"/>
  <c r="L474" i="5"/>
  <c r="V474" i="5"/>
  <c r="Y474" i="5" s="1"/>
  <c r="AG474" i="5"/>
  <c r="A475" i="5"/>
  <c r="B475" i="5"/>
  <c r="C475" i="5"/>
  <c r="D475" i="5"/>
  <c r="E475" i="5"/>
  <c r="F475" i="5"/>
  <c r="G475" i="5"/>
  <c r="H475" i="5"/>
  <c r="I475" i="5"/>
  <c r="J475" i="5"/>
  <c r="K475" i="5"/>
  <c r="L475" i="5"/>
  <c r="V475" i="5"/>
  <c r="Y475" i="5" s="1"/>
  <c r="AG475" i="5"/>
  <c r="A476" i="5"/>
  <c r="B476" i="5"/>
  <c r="C476" i="5"/>
  <c r="D476" i="5"/>
  <c r="E476" i="5"/>
  <c r="F476" i="5"/>
  <c r="G476" i="5"/>
  <c r="H476" i="5"/>
  <c r="I476" i="5"/>
  <c r="J476" i="5"/>
  <c r="K476" i="5"/>
  <c r="L476" i="5"/>
  <c r="V476" i="5"/>
  <c r="Y476" i="5" s="1"/>
  <c r="AG476" i="5"/>
  <c r="A477" i="5"/>
  <c r="B477" i="5"/>
  <c r="C477" i="5"/>
  <c r="D477" i="5"/>
  <c r="E477" i="5"/>
  <c r="F477" i="5"/>
  <c r="G477" i="5"/>
  <c r="H477" i="5"/>
  <c r="I477" i="5"/>
  <c r="J477" i="5"/>
  <c r="K477" i="5"/>
  <c r="L477" i="5"/>
  <c r="V477" i="5"/>
  <c r="Y477" i="5" s="1"/>
  <c r="AG477" i="5"/>
  <c r="A478" i="5"/>
  <c r="B478" i="5"/>
  <c r="C478" i="5"/>
  <c r="D478" i="5"/>
  <c r="E478" i="5"/>
  <c r="F478" i="5"/>
  <c r="G478" i="5"/>
  <c r="H478" i="5"/>
  <c r="I478" i="5"/>
  <c r="J478" i="5"/>
  <c r="K478" i="5"/>
  <c r="L478" i="5"/>
  <c r="V478" i="5"/>
  <c r="Y478" i="5" s="1"/>
  <c r="AG478" i="5"/>
  <c r="A479" i="5"/>
  <c r="B479" i="5"/>
  <c r="C479" i="5"/>
  <c r="D479" i="5"/>
  <c r="E479" i="5"/>
  <c r="F479" i="5"/>
  <c r="G479" i="5"/>
  <c r="H479" i="5"/>
  <c r="I479" i="5"/>
  <c r="J479" i="5"/>
  <c r="K479" i="5"/>
  <c r="L479" i="5"/>
  <c r="V479" i="5"/>
  <c r="Y479" i="5" s="1"/>
  <c r="AG479" i="5"/>
  <c r="A480" i="5"/>
  <c r="B480" i="5"/>
  <c r="C480" i="5"/>
  <c r="D480" i="5"/>
  <c r="E480" i="5"/>
  <c r="F480" i="5"/>
  <c r="G480" i="5"/>
  <c r="H480" i="5"/>
  <c r="I480" i="5"/>
  <c r="J480" i="5"/>
  <c r="K480" i="5"/>
  <c r="L480" i="5"/>
  <c r="V480" i="5"/>
  <c r="Y480" i="5" s="1"/>
  <c r="AG480" i="5"/>
  <c r="A481" i="5"/>
  <c r="B481" i="5"/>
  <c r="C481" i="5"/>
  <c r="D481" i="5"/>
  <c r="E481" i="5"/>
  <c r="F481" i="5"/>
  <c r="G481" i="5"/>
  <c r="H481" i="5"/>
  <c r="I481" i="5"/>
  <c r="J481" i="5"/>
  <c r="K481" i="5"/>
  <c r="L481" i="5"/>
  <c r="V481" i="5"/>
  <c r="Y481" i="5" s="1"/>
  <c r="AG481" i="5"/>
  <c r="A482" i="5"/>
  <c r="B482" i="5"/>
  <c r="C482" i="5"/>
  <c r="D482" i="5"/>
  <c r="E482" i="5"/>
  <c r="F482" i="5"/>
  <c r="G482" i="5"/>
  <c r="H482" i="5"/>
  <c r="I482" i="5"/>
  <c r="J482" i="5"/>
  <c r="K482" i="5"/>
  <c r="L482" i="5"/>
  <c r="V482" i="5"/>
  <c r="Y482" i="5" s="1"/>
  <c r="AG482" i="5"/>
  <c r="A483" i="5"/>
  <c r="B483" i="5"/>
  <c r="C483" i="5"/>
  <c r="D483" i="5"/>
  <c r="E483" i="5"/>
  <c r="F483" i="5"/>
  <c r="G483" i="5"/>
  <c r="H483" i="5"/>
  <c r="I483" i="5"/>
  <c r="J483" i="5"/>
  <c r="K483" i="5"/>
  <c r="L483" i="5"/>
  <c r="V483" i="5"/>
  <c r="Y483" i="5" s="1"/>
  <c r="AG483" i="5"/>
  <c r="A484" i="5"/>
  <c r="B484" i="5"/>
  <c r="C484" i="5"/>
  <c r="D484" i="5"/>
  <c r="E484" i="5"/>
  <c r="F484" i="5"/>
  <c r="G484" i="5"/>
  <c r="H484" i="5"/>
  <c r="I484" i="5"/>
  <c r="J484" i="5"/>
  <c r="K484" i="5"/>
  <c r="L484" i="5"/>
  <c r="V484" i="5"/>
  <c r="Y484" i="5" s="1"/>
  <c r="AG484" i="5"/>
  <c r="A485" i="5"/>
  <c r="B485" i="5"/>
  <c r="C485" i="5"/>
  <c r="D485" i="5"/>
  <c r="E485" i="5"/>
  <c r="F485" i="5"/>
  <c r="G485" i="5"/>
  <c r="H485" i="5"/>
  <c r="I485" i="5"/>
  <c r="J485" i="5"/>
  <c r="K485" i="5"/>
  <c r="L485" i="5"/>
  <c r="V485" i="5"/>
  <c r="Y485" i="5" s="1"/>
  <c r="AG485" i="5"/>
  <c r="A486" i="5"/>
  <c r="B486" i="5"/>
  <c r="C486" i="5"/>
  <c r="D486" i="5"/>
  <c r="E486" i="5"/>
  <c r="F486" i="5"/>
  <c r="G486" i="5"/>
  <c r="H486" i="5"/>
  <c r="I486" i="5"/>
  <c r="J486" i="5"/>
  <c r="K486" i="5"/>
  <c r="L486" i="5"/>
  <c r="V486" i="5"/>
  <c r="Y486" i="5" s="1"/>
  <c r="AG486" i="5"/>
  <c r="A487" i="5"/>
  <c r="B487" i="5"/>
  <c r="C487" i="5"/>
  <c r="D487" i="5"/>
  <c r="E487" i="5"/>
  <c r="F487" i="5"/>
  <c r="G487" i="5"/>
  <c r="H487" i="5"/>
  <c r="I487" i="5"/>
  <c r="J487" i="5"/>
  <c r="K487" i="5"/>
  <c r="L487" i="5"/>
  <c r="V487" i="5"/>
  <c r="Y487" i="5" s="1"/>
  <c r="AG487" i="5"/>
  <c r="A488" i="5"/>
  <c r="B488" i="5"/>
  <c r="C488" i="5"/>
  <c r="D488" i="5"/>
  <c r="E488" i="5"/>
  <c r="F488" i="5"/>
  <c r="G488" i="5"/>
  <c r="H488" i="5"/>
  <c r="I488" i="5"/>
  <c r="J488" i="5"/>
  <c r="K488" i="5"/>
  <c r="L488" i="5"/>
  <c r="V488" i="5"/>
  <c r="Y488" i="5" s="1"/>
  <c r="AG488" i="5"/>
  <c r="A489" i="5"/>
  <c r="B489" i="5"/>
  <c r="C489" i="5"/>
  <c r="D489" i="5"/>
  <c r="E489" i="5"/>
  <c r="F489" i="5"/>
  <c r="G489" i="5"/>
  <c r="H489" i="5"/>
  <c r="I489" i="5"/>
  <c r="J489" i="5"/>
  <c r="K489" i="5"/>
  <c r="L489" i="5"/>
  <c r="V489" i="5"/>
  <c r="Y489" i="5" s="1"/>
  <c r="AG489" i="5"/>
  <c r="A490" i="5"/>
  <c r="B490" i="5"/>
  <c r="C490" i="5"/>
  <c r="D490" i="5"/>
  <c r="E490" i="5"/>
  <c r="F490" i="5"/>
  <c r="G490" i="5"/>
  <c r="H490" i="5"/>
  <c r="I490" i="5"/>
  <c r="J490" i="5"/>
  <c r="K490" i="5"/>
  <c r="L490" i="5"/>
  <c r="V490" i="5"/>
  <c r="Y490" i="5" s="1"/>
  <c r="AG490" i="5"/>
  <c r="A491" i="5"/>
  <c r="B491" i="5"/>
  <c r="C491" i="5"/>
  <c r="D491" i="5"/>
  <c r="E491" i="5"/>
  <c r="F491" i="5"/>
  <c r="G491" i="5"/>
  <c r="H491" i="5"/>
  <c r="I491" i="5"/>
  <c r="J491" i="5"/>
  <c r="K491" i="5"/>
  <c r="L491" i="5"/>
  <c r="V491" i="5"/>
  <c r="Y491" i="5" s="1"/>
  <c r="AG491" i="5"/>
  <c r="A492" i="5"/>
  <c r="B492" i="5"/>
  <c r="C492" i="5"/>
  <c r="D492" i="5"/>
  <c r="E492" i="5"/>
  <c r="F492" i="5"/>
  <c r="G492" i="5"/>
  <c r="H492" i="5"/>
  <c r="I492" i="5"/>
  <c r="J492" i="5"/>
  <c r="K492" i="5"/>
  <c r="L492" i="5"/>
  <c r="V492" i="5"/>
  <c r="Y492" i="5" s="1"/>
  <c r="AG492" i="5"/>
  <c r="A493" i="5"/>
  <c r="B493" i="5"/>
  <c r="C493" i="5"/>
  <c r="D493" i="5"/>
  <c r="E493" i="5"/>
  <c r="F493" i="5"/>
  <c r="G493" i="5"/>
  <c r="H493" i="5"/>
  <c r="I493" i="5"/>
  <c r="J493" i="5"/>
  <c r="K493" i="5"/>
  <c r="L493" i="5"/>
  <c r="V493" i="5"/>
  <c r="Y493" i="5" s="1"/>
  <c r="AG493" i="5"/>
  <c r="A494" i="5"/>
  <c r="B494" i="5"/>
  <c r="C494" i="5"/>
  <c r="D494" i="5"/>
  <c r="E494" i="5"/>
  <c r="F494" i="5"/>
  <c r="G494" i="5"/>
  <c r="H494" i="5"/>
  <c r="I494" i="5"/>
  <c r="J494" i="5"/>
  <c r="K494" i="5"/>
  <c r="L494" i="5"/>
  <c r="V494" i="5"/>
  <c r="Y494" i="5" s="1"/>
  <c r="AG494" i="5"/>
  <c r="A495" i="5"/>
  <c r="B495" i="5"/>
  <c r="C495" i="5"/>
  <c r="D495" i="5"/>
  <c r="E495" i="5"/>
  <c r="F495" i="5"/>
  <c r="G495" i="5"/>
  <c r="H495" i="5"/>
  <c r="I495" i="5"/>
  <c r="J495" i="5"/>
  <c r="K495" i="5"/>
  <c r="L495" i="5"/>
  <c r="V495" i="5"/>
  <c r="Y495" i="5" s="1"/>
  <c r="AG495" i="5"/>
  <c r="A496" i="5"/>
  <c r="B496" i="5"/>
  <c r="C496" i="5"/>
  <c r="D496" i="5"/>
  <c r="E496" i="5"/>
  <c r="F496" i="5"/>
  <c r="G496" i="5"/>
  <c r="H496" i="5"/>
  <c r="I496" i="5"/>
  <c r="J496" i="5"/>
  <c r="K496" i="5"/>
  <c r="L496" i="5"/>
  <c r="V496" i="5"/>
  <c r="Y496" i="5" s="1"/>
  <c r="AG496" i="5"/>
  <c r="A497" i="5"/>
  <c r="B497" i="5"/>
  <c r="C497" i="5"/>
  <c r="D497" i="5"/>
  <c r="E497" i="5"/>
  <c r="F497" i="5"/>
  <c r="G497" i="5"/>
  <c r="H497" i="5"/>
  <c r="I497" i="5"/>
  <c r="J497" i="5"/>
  <c r="K497" i="5"/>
  <c r="L497" i="5"/>
  <c r="V497" i="5"/>
  <c r="Y497" i="5" s="1"/>
  <c r="AG497" i="5"/>
  <c r="A498" i="5"/>
  <c r="B498" i="5"/>
  <c r="C498" i="5"/>
  <c r="D498" i="5"/>
  <c r="E498" i="5"/>
  <c r="F498" i="5"/>
  <c r="G498" i="5"/>
  <c r="H498" i="5"/>
  <c r="I498" i="5"/>
  <c r="J498" i="5"/>
  <c r="K498" i="5"/>
  <c r="L498" i="5"/>
  <c r="V498" i="5"/>
  <c r="Y498" i="5" s="1"/>
  <c r="AG498" i="5"/>
  <c r="A499" i="5"/>
  <c r="B499" i="5"/>
  <c r="C499" i="5"/>
  <c r="D499" i="5"/>
  <c r="E499" i="5"/>
  <c r="F499" i="5"/>
  <c r="G499" i="5"/>
  <c r="H499" i="5"/>
  <c r="I499" i="5"/>
  <c r="J499" i="5"/>
  <c r="K499" i="5"/>
  <c r="L499" i="5"/>
  <c r="V499" i="5"/>
  <c r="Y499" i="5" s="1"/>
  <c r="AG499" i="5"/>
  <c r="A500" i="5"/>
  <c r="B500" i="5"/>
  <c r="C500" i="5"/>
  <c r="D500" i="5"/>
  <c r="E500" i="5"/>
  <c r="F500" i="5"/>
  <c r="G500" i="5"/>
  <c r="H500" i="5"/>
  <c r="I500" i="5"/>
  <c r="J500" i="5"/>
  <c r="K500" i="5"/>
  <c r="L500" i="5"/>
  <c r="V500" i="5"/>
  <c r="Y500" i="5" s="1"/>
  <c r="AG500" i="5"/>
  <c r="A501" i="5"/>
  <c r="B501" i="5"/>
  <c r="C501" i="5"/>
  <c r="D501" i="5"/>
  <c r="E501" i="5"/>
  <c r="F501" i="5"/>
  <c r="G501" i="5"/>
  <c r="H501" i="5"/>
  <c r="I501" i="5"/>
  <c r="J501" i="5"/>
  <c r="K501" i="5"/>
  <c r="L501" i="5"/>
  <c r="V501" i="5"/>
  <c r="Y501" i="5" s="1"/>
  <c r="AG501" i="5"/>
  <c r="A502" i="5"/>
  <c r="B502" i="5"/>
  <c r="C502" i="5"/>
  <c r="D502" i="5"/>
  <c r="E502" i="5"/>
  <c r="F502" i="5"/>
  <c r="G502" i="5"/>
  <c r="H502" i="5"/>
  <c r="I502" i="5"/>
  <c r="J502" i="5"/>
  <c r="K502" i="5"/>
  <c r="L502" i="5"/>
  <c r="V502" i="5"/>
  <c r="Y502" i="5" s="1"/>
  <c r="AG502" i="5"/>
  <c r="A503" i="5"/>
  <c r="B503" i="5"/>
  <c r="C503" i="5"/>
  <c r="D503" i="5"/>
  <c r="E503" i="5"/>
  <c r="F503" i="5"/>
  <c r="G503" i="5"/>
  <c r="H503" i="5"/>
  <c r="I503" i="5"/>
  <c r="J503" i="5"/>
  <c r="K503" i="5"/>
  <c r="L503" i="5"/>
  <c r="V503" i="5"/>
  <c r="Y503" i="5" s="1"/>
  <c r="AG503" i="5"/>
  <c r="A504" i="5"/>
  <c r="B504" i="5"/>
  <c r="C504" i="5"/>
  <c r="D504" i="5"/>
  <c r="E504" i="5"/>
  <c r="F504" i="5"/>
  <c r="G504" i="5"/>
  <c r="H504" i="5"/>
  <c r="I504" i="5"/>
  <c r="J504" i="5"/>
  <c r="K504" i="5"/>
  <c r="L504" i="5"/>
  <c r="V504" i="5"/>
  <c r="Y504" i="5" s="1"/>
  <c r="AG504" i="5"/>
  <c r="A505" i="5"/>
  <c r="B505" i="5"/>
  <c r="C505" i="5"/>
  <c r="D505" i="5"/>
  <c r="E505" i="5"/>
  <c r="F505" i="5"/>
  <c r="G505" i="5"/>
  <c r="H505" i="5"/>
  <c r="I505" i="5"/>
  <c r="J505" i="5"/>
  <c r="K505" i="5"/>
  <c r="L505" i="5"/>
  <c r="V505" i="5"/>
  <c r="Y505" i="5" s="1"/>
  <c r="AG505" i="5"/>
  <c r="A506" i="5"/>
  <c r="B506" i="5"/>
  <c r="C506" i="5"/>
  <c r="D506" i="5"/>
  <c r="E506" i="5"/>
  <c r="F506" i="5"/>
  <c r="G506" i="5"/>
  <c r="H506" i="5"/>
  <c r="I506" i="5"/>
  <c r="J506" i="5"/>
  <c r="K506" i="5"/>
  <c r="L506" i="5"/>
  <c r="V506" i="5"/>
  <c r="Y506" i="5" s="1"/>
  <c r="AG506" i="5"/>
  <c r="A507" i="5"/>
  <c r="B507" i="5"/>
  <c r="C507" i="5"/>
  <c r="D507" i="5"/>
  <c r="E507" i="5"/>
  <c r="F507" i="5"/>
  <c r="G507" i="5"/>
  <c r="H507" i="5"/>
  <c r="I507" i="5"/>
  <c r="J507" i="5"/>
  <c r="K507" i="5"/>
  <c r="L507" i="5"/>
  <c r="V507" i="5"/>
  <c r="Y507" i="5" s="1"/>
  <c r="AG507" i="5"/>
  <c r="A508" i="5"/>
  <c r="B508" i="5"/>
  <c r="C508" i="5"/>
  <c r="D508" i="5"/>
  <c r="E508" i="5"/>
  <c r="F508" i="5"/>
  <c r="G508" i="5"/>
  <c r="H508" i="5"/>
  <c r="I508" i="5"/>
  <c r="J508" i="5"/>
  <c r="K508" i="5"/>
  <c r="L508" i="5"/>
  <c r="V508" i="5"/>
  <c r="Y508" i="5" s="1"/>
  <c r="AG508" i="5"/>
  <c r="A509" i="5"/>
  <c r="B509" i="5"/>
  <c r="C509" i="5"/>
  <c r="D509" i="5"/>
  <c r="E509" i="5"/>
  <c r="F509" i="5"/>
  <c r="G509" i="5"/>
  <c r="H509" i="5"/>
  <c r="I509" i="5"/>
  <c r="J509" i="5"/>
  <c r="K509" i="5"/>
  <c r="L509" i="5"/>
  <c r="V509" i="5"/>
  <c r="Y509" i="5" s="1"/>
  <c r="AG509" i="5"/>
  <c r="A510" i="5"/>
  <c r="B510" i="5"/>
  <c r="C510" i="5"/>
  <c r="D510" i="5"/>
  <c r="E510" i="5"/>
  <c r="F510" i="5"/>
  <c r="G510" i="5"/>
  <c r="H510" i="5"/>
  <c r="I510" i="5"/>
  <c r="J510" i="5"/>
  <c r="K510" i="5"/>
  <c r="L510" i="5"/>
  <c r="V510" i="5"/>
  <c r="Y510" i="5" s="1"/>
  <c r="AG510" i="5"/>
  <c r="A511" i="5"/>
  <c r="B511" i="5"/>
  <c r="C511" i="5"/>
  <c r="D511" i="5"/>
  <c r="E511" i="5"/>
  <c r="F511" i="5"/>
  <c r="G511" i="5"/>
  <c r="H511" i="5"/>
  <c r="I511" i="5"/>
  <c r="J511" i="5"/>
  <c r="K511" i="5"/>
  <c r="L511" i="5"/>
  <c r="V511" i="5"/>
  <c r="Y511" i="5" s="1"/>
  <c r="AG511" i="5"/>
  <c r="A512" i="5"/>
  <c r="B512" i="5"/>
  <c r="C512" i="5"/>
  <c r="D512" i="5"/>
  <c r="E512" i="5"/>
  <c r="F512" i="5"/>
  <c r="G512" i="5"/>
  <c r="H512" i="5"/>
  <c r="I512" i="5"/>
  <c r="J512" i="5"/>
  <c r="K512" i="5"/>
  <c r="L512" i="5"/>
  <c r="V512" i="5"/>
  <c r="Y512" i="5" s="1"/>
  <c r="AG512" i="5"/>
  <c r="A513" i="5"/>
  <c r="B513" i="5"/>
  <c r="C513" i="5"/>
  <c r="D513" i="5"/>
  <c r="E513" i="5"/>
  <c r="F513" i="5"/>
  <c r="G513" i="5"/>
  <c r="H513" i="5"/>
  <c r="I513" i="5"/>
  <c r="J513" i="5"/>
  <c r="K513" i="5"/>
  <c r="L513" i="5"/>
  <c r="V513" i="5"/>
  <c r="Y513" i="5" s="1"/>
  <c r="AG513" i="5"/>
  <c r="A514" i="5"/>
  <c r="B514" i="5"/>
  <c r="C514" i="5"/>
  <c r="D514" i="5"/>
  <c r="E514" i="5"/>
  <c r="F514" i="5"/>
  <c r="G514" i="5"/>
  <c r="H514" i="5"/>
  <c r="I514" i="5"/>
  <c r="J514" i="5"/>
  <c r="K514" i="5"/>
  <c r="L514" i="5"/>
  <c r="V514" i="5"/>
  <c r="Y514" i="5" s="1"/>
  <c r="AG514" i="5"/>
  <c r="A515" i="5"/>
  <c r="B515" i="5"/>
  <c r="C515" i="5"/>
  <c r="D515" i="5"/>
  <c r="E515" i="5"/>
  <c r="F515" i="5"/>
  <c r="G515" i="5"/>
  <c r="H515" i="5"/>
  <c r="I515" i="5"/>
  <c r="J515" i="5"/>
  <c r="K515" i="5"/>
  <c r="L515" i="5"/>
  <c r="V515" i="5"/>
  <c r="Y515" i="5" s="1"/>
  <c r="AG515" i="5"/>
  <c r="A516" i="5"/>
  <c r="B516" i="5"/>
  <c r="C516" i="5"/>
  <c r="D516" i="5"/>
  <c r="E516" i="5"/>
  <c r="F516" i="5"/>
  <c r="G516" i="5"/>
  <c r="H516" i="5"/>
  <c r="I516" i="5"/>
  <c r="J516" i="5"/>
  <c r="K516" i="5"/>
  <c r="L516" i="5"/>
  <c r="V516" i="5"/>
  <c r="Y516" i="5" s="1"/>
  <c r="AG516" i="5"/>
  <c r="A517" i="5"/>
  <c r="B517" i="5"/>
  <c r="C517" i="5"/>
  <c r="D517" i="5"/>
  <c r="E517" i="5"/>
  <c r="F517" i="5"/>
  <c r="G517" i="5"/>
  <c r="H517" i="5"/>
  <c r="I517" i="5"/>
  <c r="J517" i="5"/>
  <c r="K517" i="5"/>
  <c r="L517" i="5"/>
  <c r="V517" i="5"/>
  <c r="Y517" i="5" s="1"/>
  <c r="AG517" i="5"/>
  <c r="A518" i="5"/>
  <c r="B518" i="5"/>
  <c r="C518" i="5"/>
  <c r="D518" i="5"/>
  <c r="E518" i="5"/>
  <c r="F518" i="5"/>
  <c r="G518" i="5"/>
  <c r="H518" i="5"/>
  <c r="I518" i="5"/>
  <c r="J518" i="5"/>
  <c r="K518" i="5"/>
  <c r="L518" i="5"/>
  <c r="V518" i="5"/>
  <c r="Y518" i="5" s="1"/>
  <c r="AG518" i="5"/>
  <c r="A519" i="5"/>
  <c r="B519" i="5"/>
  <c r="C519" i="5"/>
  <c r="D519" i="5"/>
  <c r="E519" i="5"/>
  <c r="F519" i="5"/>
  <c r="G519" i="5"/>
  <c r="H519" i="5"/>
  <c r="I519" i="5"/>
  <c r="J519" i="5"/>
  <c r="K519" i="5"/>
  <c r="L519" i="5"/>
  <c r="V519" i="5"/>
  <c r="Y519" i="5" s="1"/>
  <c r="AG519" i="5"/>
  <c r="A520" i="5"/>
  <c r="B520" i="5"/>
  <c r="C520" i="5"/>
  <c r="D520" i="5"/>
  <c r="E520" i="5"/>
  <c r="F520" i="5"/>
  <c r="G520" i="5"/>
  <c r="H520" i="5"/>
  <c r="I520" i="5"/>
  <c r="J520" i="5"/>
  <c r="K520" i="5"/>
  <c r="L520" i="5"/>
  <c r="V520" i="5"/>
  <c r="Y520" i="5" s="1"/>
  <c r="AG520" i="5"/>
  <c r="A521" i="5"/>
  <c r="B521" i="5"/>
  <c r="C521" i="5"/>
  <c r="D521" i="5"/>
  <c r="E521" i="5"/>
  <c r="F521" i="5"/>
  <c r="G521" i="5"/>
  <c r="H521" i="5"/>
  <c r="I521" i="5"/>
  <c r="J521" i="5"/>
  <c r="K521" i="5"/>
  <c r="L521" i="5"/>
  <c r="V521" i="5"/>
  <c r="Y521" i="5" s="1"/>
  <c r="AG521" i="5"/>
  <c r="A522" i="5"/>
  <c r="B522" i="5"/>
  <c r="C522" i="5"/>
  <c r="D522" i="5"/>
  <c r="E522" i="5"/>
  <c r="F522" i="5"/>
  <c r="G522" i="5"/>
  <c r="H522" i="5"/>
  <c r="I522" i="5"/>
  <c r="J522" i="5"/>
  <c r="K522" i="5"/>
  <c r="L522" i="5"/>
  <c r="V522" i="5"/>
  <c r="Y522" i="5" s="1"/>
  <c r="AG522" i="5"/>
  <c r="A523" i="5"/>
  <c r="B523" i="5"/>
  <c r="C523" i="5"/>
  <c r="D523" i="5"/>
  <c r="E523" i="5"/>
  <c r="F523" i="5"/>
  <c r="G523" i="5"/>
  <c r="H523" i="5"/>
  <c r="I523" i="5"/>
  <c r="J523" i="5"/>
  <c r="K523" i="5"/>
  <c r="L523" i="5"/>
  <c r="V523" i="5"/>
  <c r="Y523" i="5" s="1"/>
  <c r="AG523" i="5"/>
  <c r="A524" i="5"/>
  <c r="B524" i="5"/>
  <c r="C524" i="5"/>
  <c r="D524" i="5"/>
  <c r="E524" i="5"/>
  <c r="F524" i="5"/>
  <c r="G524" i="5"/>
  <c r="H524" i="5"/>
  <c r="I524" i="5"/>
  <c r="J524" i="5"/>
  <c r="K524" i="5"/>
  <c r="L524" i="5"/>
  <c r="V524" i="5"/>
  <c r="Y524" i="5" s="1"/>
  <c r="AG524" i="5"/>
  <c r="A525" i="5"/>
  <c r="B525" i="5"/>
  <c r="C525" i="5"/>
  <c r="D525" i="5"/>
  <c r="E525" i="5"/>
  <c r="F525" i="5"/>
  <c r="G525" i="5"/>
  <c r="H525" i="5"/>
  <c r="I525" i="5"/>
  <c r="J525" i="5"/>
  <c r="K525" i="5"/>
  <c r="L525" i="5"/>
  <c r="V525" i="5"/>
  <c r="Y525" i="5" s="1"/>
  <c r="AG525" i="5"/>
  <c r="A526" i="5"/>
  <c r="B526" i="5"/>
  <c r="C526" i="5"/>
  <c r="D526" i="5"/>
  <c r="E526" i="5"/>
  <c r="F526" i="5"/>
  <c r="G526" i="5"/>
  <c r="H526" i="5"/>
  <c r="I526" i="5"/>
  <c r="J526" i="5"/>
  <c r="K526" i="5"/>
  <c r="L526" i="5"/>
  <c r="V526" i="5"/>
  <c r="Y526" i="5" s="1"/>
  <c r="AG526" i="5"/>
  <c r="A527" i="5"/>
  <c r="B527" i="5"/>
  <c r="C527" i="5"/>
  <c r="D527" i="5"/>
  <c r="E527" i="5"/>
  <c r="F527" i="5"/>
  <c r="G527" i="5"/>
  <c r="H527" i="5"/>
  <c r="I527" i="5"/>
  <c r="J527" i="5"/>
  <c r="K527" i="5"/>
  <c r="L527" i="5"/>
  <c r="V527" i="5"/>
  <c r="Y527" i="5" s="1"/>
  <c r="AG527" i="5"/>
  <c r="A528" i="5"/>
  <c r="B528" i="5"/>
  <c r="C528" i="5"/>
  <c r="D528" i="5"/>
  <c r="E528" i="5"/>
  <c r="F528" i="5"/>
  <c r="G528" i="5"/>
  <c r="H528" i="5"/>
  <c r="I528" i="5"/>
  <c r="J528" i="5"/>
  <c r="K528" i="5"/>
  <c r="L528" i="5"/>
  <c r="V528" i="5"/>
  <c r="Y528" i="5" s="1"/>
  <c r="AG528" i="5"/>
  <c r="A529" i="5"/>
  <c r="B529" i="5"/>
  <c r="C529" i="5"/>
  <c r="D529" i="5"/>
  <c r="E529" i="5"/>
  <c r="F529" i="5"/>
  <c r="G529" i="5"/>
  <c r="H529" i="5"/>
  <c r="I529" i="5"/>
  <c r="J529" i="5"/>
  <c r="K529" i="5"/>
  <c r="L529" i="5"/>
  <c r="V529" i="5"/>
  <c r="Y529" i="5" s="1"/>
  <c r="AG529" i="5"/>
  <c r="A530" i="5"/>
  <c r="B530" i="5"/>
  <c r="C530" i="5"/>
  <c r="D530" i="5"/>
  <c r="E530" i="5"/>
  <c r="F530" i="5"/>
  <c r="G530" i="5"/>
  <c r="H530" i="5"/>
  <c r="I530" i="5"/>
  <c r="J530" i="5"/>
  <c r="K530" i="5"/>
  <c r="L530" i="5"/>
  <c r="V530" i="5"/>
  <c r="Y530" i="5" s="1"/>
  <c r="AG530" i="5"/>
  <c r="A531" i="5"/>
  <c r="B531" i="5"/>
  <c r="C531" i="5"/>
  <c r="D531" i="5"/>
  <c r="E531" i="5"/>
  <c r="F531" i="5"/>
  <c r="G531" i="5"/>
  <c r="H531" i="5"/>
  <c r="I531" i="5"/>
  <c r="J531" i="5"/>
  <c r="K531" i="5"/>
  <c r="L531" i="5"/>
  <c r="V531" i="5"/>
  <c r="Y531" i="5" s="1"/>
  <c r="AG531" i="5"/>
  <c r="A532" i="5"/>
  <c r="B532" i="5"/>
  <c r="C532" i="5"/>
  <c r="D532" i="5"/>
  <c r="E532" i="5"/>
  <c r="F532" i="5"/>
  <c r="G532" i="5"/>
  <c r="H532" i="5"/>
  <c r="I532" i="5"/>
  <c r="J532" i="5"/>
  <c r="K532" i="5"/>
  <c r="L532" i="5"/>
  <c r="V532" i="5"/>
  <c r="Y532" i="5" s="1"/>
  <c r="AG532" i="5"/>
  <c r="A533" i="5"/>
  <c r="B533" i="5"/>
  <c r="C533" i="5"/>
  <c r="D533" i="5"/>
  <c r="E533" i="5"/>
  <c r="F533" i="5"/>
  <c r="G533" i="5"/>
  <c r="H533" i="5"/>
  <c r="I533" i="5"/>
  <c r="J533" i="5"/>
  <c r="K533" i="5"/>
  <c r="L533" i="5"/>
  <c r="V533" i="5"/>
  <c r="Y533" i="5" s="1"/>
  <c r="AG533" i="5"/>
  <c r="A534" i="5"/>
  <c r="B534" i="5"/>
  <c r="C534" i="5"/>
  <c r="D534" i="5"/>
  <c r="E534" i="5"/>
  <c r="F534" i="5"/>
  <c r="G534" i="5"/>
  <c r="H534" i="5"/>
  <c r="I534" i="5"/>
  <c r="J534" i="5"/>
  <c r="K534" i="5"/>
  <c r="L534" i="5"/>
  <c r="V534" i="5"/>
  <c r="Y534" i="5" s="1"/>
  <c r="AG534" i="5"/>
  <c r="A535" i="5"/>
  <c r="B535" i="5"/>
  <c r="C535" i="5"/>
  <c r="D535" i="5"/>
  <c r="E535" i="5"/>
  <c r="F535" i="5"/>
  <c r="G535" i="5"/>
  <c r="H535" i="5"/>
  <c r="I535" i="5"/>
  <c r="J535" i="5"/>
  <c r="K535" i="5"/>
  <c r="L535" i="5"/>
  <c r="V535" i="5"/>
  <c r="Y535" i="5" s="1"/>
  <c r="AG535" i="5"/>
  <c r="A536" i="5"/>
  <c r="B536" i="5"/>
  <c r="C536" i="5"/>
  <c r="D536" i="5"/>
  <c r="E536" i="5"/>
  <c r="F536" i="5"/>
  <c r="G536" i="5"/>
  <c r="H536" i="5"/>
  <c r="I536" i="5"/>
  <c r="J536" i="5"/>
  <c r="K536" i="5"/>
  <c r="L536" i="5"/>
  <c r="V536" i="5"/>
  <c r="Y536" i="5" s="1"/>
  <c r="AG536" i="5"/>
  <c r="A537" i="5"/>
  <c r="B537" i="5"/>
  <c r="C537" i="5"/>
  <c r="D537" i="5"/>
  <c r="E537" i="5"/>
  <c r="F537" i="5"/>
  <c r="G537" i="5"/>
  <c r="H537" i="5"/>
  <c r="I537" i="5"/>
  <c r="J537" i="5"/>
  <c r="K537" i="5"/>
  <c r="L537" i="5"/>
  <c r="V537" i="5"/>
  <c r="Y537" i="5" s="1"/>
  <c r="AG537" i="5"/>
  <c r="A538" i="5"/>
  <c r="B538" i="5"/>
  <c r="C538" i="5"/>
  <c r="D538" i="5"/>
  <c r="E538" i="5"/>
  <c r="F538" i="5"/>
  <c r="G538" i="5"/>
  <c r="H538" i="5"/>
  <c r="I538" i="5"/>
  <c r="J538" i="5"/>
  <c r="K538" i="5"/>
  <c r="L538" i="5"/>
  <c r="V538" i="5"/>
  <c r="Y538" i="5" s="1"/>
  <c r="AG538" i="5"/>
  <c r="A539" i="5"/>
  <c r="B539" i="5"/>
  <c r="C539" i="5"/>
  <c r="D539" i="5"/>
  <c r="E539" i="5"/>
  <c r="F539" i="5"/>
  <c r="G539" i="5"/>
  <c r="H539" i="5"/>
  <c r="I539" i="5"/>
  <c r="J539" i="5"/>
  <c r="K539" i="5"/>
  <c r="L539" i="5"/>
  <c r="V539" i="5"/>
  <c r="Y539" i="5" s="1"/>
  <c r="AG539" i="5"/>
  <c r="A540" i="5"/>
  <c r="B540" i="5"/>
  <c r="C540" i="5"/>
  <c r="D540" i="5"/>
  <c r="E540" i="5"/>
  <c r="F540" i="5"/>
  <c r="G540" i="5"/>
  <c r="H540" i="5"/>
  <c r="I540" i="5"/>
  <c r="J540" i="5"/>
  <c r="K540" i="5"/>
  <c r="L540" i="5"/>
  <c r="V540" i="5"/>
  <c r="Y540" i="5" s="1"/>
  <c r="AG540" i="5"/>
  <c r="A541" i="5"/>
  <c r="B541" i="5"/>
  <c r="C541" i="5"/>
  <c r="D541" i="5"/>
  <c r="E541" i="5"/>
  <c r="F541" i="5"/>
  <c r="G541" i="5"/>
  <c r="H541" i="5"/>
  <c r="I541" i="5"/>
  <c r="J541" i="5"/>
  <c r="K541" i="5"/>
  <c r="L541" i="5"/>
  <c r="V541" i="5"/>
  <c r="Y541" i="5" s="1"/>
  <c r="AG541" i="5"/>
  <c r="A542" i="5"/>
  <c r="B542" i="5"/>
  <c r="C542" i="5"/>
  <c r="D542" i="5"/>
  <c r="E542" i="5"/>
  <c r="F542" i="5"/>
  <c r="G542" i="5"/>
  <c r="H542" i="5"/>
  <c r="I542" i="5"/>
  <c r="J542" i="5"/>
  <c r="K542" i="5"/>
  <c r="L542" i="5"/>
  <c r="V542" i="5"/>
  <c r="Y542" i="5" s="1"/>
  <c r="AG542" i="5"/>
  <c r="A543" i="5"/>
  <c r="B543" i="5"/>
  <c r="C543" i="5"/>
  <c r="D543" i="5"/>
  <c r="E543" i="5"/>
  <c r="F543" i="5"/>
  <c r="G543" i="5"/>
  <c r="H543" i="5"/>
  <c r="I543" i="5"/>
  <c r="J543" i="5"/>
  <c r="K543" i="5"/>
  <c r="L543" i="5"/>
  <c r="V543" i="5"/>
  <c r="Y543" i="5" s="1"/>
  <c r="AG543" i="5"/>
  <c r="A544" i="5"/>
  <c r="B544" i="5"/>
  <c r="C544" i="5"/>
  <c r="D544" i="5"/>
  <c r="E544" i="5"/>
  <c r="F544" i="5"/>
  <c r="G544" i="5"/>
  <c r="H544" i="5"/>
  <c r="I544" i="5"/>
  <c r="J544" i="5"/>
  <c r="K544" i="5"/>
  <c r="L544" i="5"/>
  <c r="V544" i="5"/>
  <c r="Y544" i="5" s="1"/>
  <c r="AG544" i="5"/>
  <c r="A545" i="5"/>
  <c r="B545" i="5"/>
  <c r="C545" i="5"/>
  <c r="D545" i="5"/>
  <c r="E545" i="5"/>
  <c r="F545" i="5"/>
  <c r="G545" i="5"/>
  <c r="H545" i="5"/>
  <c r="I545" i="5"/>
  <c r="J545" i="5"/>
  <c r="K545" i="5"/>
  <c r="L545" i="5"/>
  <c r="V545" i="5"/>
  <c r="Y545" i="5" s="1"/>
  <c r="AG545" i="5"/>
  <c r="A546" i="5"/>
  <c r="B546" i="5"/>
  <c r="C546" i="5"/>
  <c r="D546" i="5"/>
  <c r="E546" i="5"/>
  <c r="F546" i="5"/>
  <c r="G546" i="5"/>
  <c r="H546" i="5"/>
  <c r="I546" i="5"/>
  <c r="J546" i="5"/>
  <c r="K546" i="5"/>
  <c r="L546" i="5"/>
  <c r="V546" i="5"/>
  <c r="Y546" i="5" s="1"/>
  <c r="AG546" i="5"/>
  <c r="A547" i="5"/>
  <c r="B547" i="5"/>
  <c r="C547" i="5"/>
  <c r="D547" i="5"/>
  <c r="E547" i="5"/>
  <c r="F547" i="5"/>
  <c r="G547" i="5"/>
  <c r="H547" i="5"/>
  <c r="I547" i="5"/>
  <c r="J547" i="5"/>
  <c r="K547" i="5"/>
  <c r="L547" i="5"/>
  <c r="V547" i="5"/>
  <c r="Y547" i="5" s="1"/>
  <c r="AG547" i="5"/>
  <c r="A548" i="5"/>
  <c r="B548" i="5"/>
  <c r="C548" i="5"/>
  <c r="D548" i="5"/>
  <c r="E548" i="5"/>
  <c r="F548" i="5"/>
  <c r="G548" i="5"/>
  <c r="H548" i="5"/>
  <c r="I548" i="5"/>
  <c r="J548" i="5"/>
  <c r="K548" i="5"/>
  <c r="L548" i="5"/>
  <c r="V548" i="5"/>
  <c r="Y548" i="5" s="1"/>
  <c r="AG548" i="5"/>
  <c r="A549" i="5"/>
  <c r="B549" i="5"/>
  <c r="C549" i="5"/>
  <c r="D549" i="5"/>
  <c r="E549" i="5"/>
  <c r="F549" i="5"/>
  <c r="G549" i="5"/>
  <c r="H549" i="5"/>
  <c r="I549" i="5"/>
  <c r="J549" i="5"/>
  <c r="K549" i="5"/>
  <c r="L549" i="5"/>
  <c r="V549" i="5"/>
  <c r="Y549" i="5" s="1"/>
  <c r="AG549" i="5"/>
  <c r="A550" i="5"/>
  <c r="B550" i="5"/>
  <c r="C550" i="5"/>
  <c r="D550" i="5"/>
  <c r="E550" i="5"/>
  <c r="F550" i="5"/>
  <c r="G550" i="5"/>
  <c r="H550" i="5"/>
  <c r="I550" i="5"/>
  <c r="J550" i="5"/>
  <c r="K550" i="5"/>
  <c r="L550" i="5"/>
  <c r="V550" i="5"/>
  <c r="Y550" i="5" s="1"/>
  <c r="AG550" i="5"/>
  <c r="A551" i="5"/>
  <c r="B551" i="5"/>
  <c r="C551" i="5"/>
  <c r="D551" i="5"/>
  <c r="E551" i="5"/>
  <c r="F551" i="5"/>
  <c r="G551" i="5"/>
  <c r="H551" i="5"/>
  <c r="I551" i="5"/>
  <c r="J551" i="5"/>
  <c r="K551" i="5"/>
  <c r="L551" i="5"/>
  <c r="V551" i="5"/>
  <c r="Y551" i="5" s="1"/>
  <c r="AG551" i="5"/>
  <c r="A552" i="5"/>
  <c r="B552" i="5"/>
  <c r="C552" i="5"/>
  <c r="D552" i="5"/>
  <c r="E552" i="5"/>
  <c r="F552" i="5"/>
  <c r="G552" i="5"/>
  <c r="H552" i="5"/>
  <c r="I552" i="5"/>
  <c r="J552" i="5"/>
  <c r="K552" i="5"/>
  <c r="L552" i="5"/>
  <c r="V552" i="5"/>
  <c r="Y552" i="5" s="1"/>
  <c r="AG552" i="5"/>
  <c r="A553" i="5"/>
  <c r="B553" i="5"/>
  <c r="C553" i="5"/>
  <c r="D553" i="5"/>
  <c r="E553" i="5"/>
  <c r="F553" i="5"/>
  <c r="G553" i="5"/>
  <c r="H553" i="5"/>
  <c r="I553" i="5"/>
  <c r="J553" i="5"/>
  <c r="K553" i="5"/>
  <c r="L553" i="5"/>
  <c r="V553" i="5"/>
  <c r="Y553" i="5" s="1"/>
  <c r="AG553" i="5"/>
  <c r="A554" i="5"/>
  <c r="B554" i="5"/>
  <c r="C554" i="5"/>
  <c r="D554" i="5"/>
  <c r="E554" i="5"/>
  <c r="F554" i="5"/>
  <c r="G554" i="5"/>
  <c r="H554" i="5"/>
  <c r="I554" i="5"/>
  <c r="J554" i="5"/>
  <c r="K554" i="5"/>
  <c r="L554" i="5"/>
  <c r="V554" i="5"/>
  <c r="Y554" i="5" s="1"/>
  <c r="AG554" i="5"/>
  <c r="A555" i="5"/>
  <c r="B555" i="5"/>
  <c r="C555" i="5"/>
  <c r="D555" i="5"/>
  <c r="E555" i="5"/>
  <c r="F555" i="5"/>
  <c r="G555" i="5"/>
  <c r="H555" i="5"/>
  <c r="I555" i="5"/>
  <c r="J555" i="5"/>
  <c r="K555" i="5"/>
  <c r="L555" i="5"/>
  <c r="V555" i="5"/>
  <c r="Y555" i="5" s="1"/>
  <c r="AG555" i="5"/>
  <c r="A556" i="5"/>
  <c r="B556" i="5"/>
  <c r="C556" i="5"/>
  <c r="D556" i="5"/>
  <c r="E556" i="5"/>
  <c r="F556" i="5"/>
  <c r="G556" i="5"/>
  <c r="H556" i="5"/>
  <c r="I556" i="5"/>
  <c r="J556" i="5"/>
  <c r="K556" i="5"/>
  <c r="L556" i="5"/>
  <c r="V556" i="5"/>
  <c r="Y556" i="5" s="1"/>
  <c r="AG556" i="5"/>
  <c r="A557" i="5"/>
  <c r="B557" i="5"/>
  <c r="C557" i="5"/>
  <c r="D557" i="5"/>
  <c r="E557" i="5"/>
  <c r="F557" i="5"/>
  <c r="G557" i="5"/>
  <c r="H557" i="5"/>
  <c r="I557" i="5"/>
  <c r="J557" i="5"/>
  <c r="K557" i="5"/>
  <c r="L557" i="5"/>
  <c r="V557" i="5"/>
  <c r="Y557" i="5" s="1"/>
  <c r="AG557" i="5"/>
  <c r="A558" i="5"/>
  <c r="B558" i="5"/>
  <c r="C558" i="5"/>
  <c r="D558" i="5"/>
  <c r="E558" i="5"/>
  <c r="F558" i="5"/>
  <c r="G558" i="5"/>
  <c r="H558" i="5"/>
  <c r="I558" i="5"/>
  <c r="J558" i="5"/>
  <c r="K558" i="5"/>
  <c r="L558" i="5"/>
  <c r="V558" i="5"/>
  <c r="Y558" i="5" s="1"/>
  <c r="AG558" i="5"/>
  <c r="A559" i="5"/>
  <c r="B559" i="5"/>
  <c r="C559" i="5"/>
  <c r="D559" i="5"/>
  <c r="E559" i="5"/>
  <c r="F559" i="5"/>
  <c r="G559" i="5"/>
  <c r="H559" i="5"/>
  <c r="I559" i="5"/>
  <c r="J559" i="5"/>
  <c r="K559" i="5"/>
  <c r="L559" i="5"/>
  <c r="V559" i="5"/>
  <c r="Y559" i="5" s="1"/>
  <c r="AG559" i="5"/>
  <c r="A560" i="5"/>
  <c r="B560" i="5"/>
  <c r="C560" i="5"/>
  <c r="D560" i="5"/>
  <c r="E560" i="5"/>
  <c r="F560" i="5"/>
  <c r="G560" i="5"/>
  <c r="H560" i="5"/>
  <c r="I560" i="5"/>
  <c r="J560" i="5"/>
  <c r="K560" i="5"/>
  <c r="L560" i="5"/>
  <c r="V560" i="5"/>
  <c r="Y560" i="5" s="1"/>
  <c r="AG560" i="5"/>
  <c r="A561" i="5"/>
  <c r="B561" i="5"/>
  <c r="C561" i="5"/>
  <c r="D561" i="5"/>
  <c r="E561" i="5"/>
  <c r="F561" i="5"/>
  <c r="G561" i="5"/>
  <c r="H561" i="5"/>
  <c r="I561" i="5"/>
  <c r="J561" i="5"/>
  <c r="K561" i="5"/>
  <c r="L561" i="5"/>
  <c r="V561" i="5"/>
  <c r="Y561" i="5" s="1"/>
  <c r="AG561" i="5"/>
  <c r="A562" i="5"/>
  <c r="B562" i="5"/>
  <c r="C562" i="5"/>
  <c r="D562" i="5"/>
  <c r="E562" i="5"/>
  <c r="F562" i="5"/>
  <c r="G562" i="5"/>
  <c r="H562" i="5"/>
  <c r="I562" i="5"/>
  <c r="J562" i="5"/>
  <c r="K562" i="5"/>
  <c r="L562" i="5"/>
  <c r="V562" i="5"/>
  <c r="Y562" i="5" s="1"/>
  <c r="AG562" i="5"/>
  <c r="A563" i="5"/>
  <c r="B563" i="5"/>
  <c r="C563" i="5"/>
  <c r="D563" i="5"/>
  <c r="E563" i="5"/>
  <c r="F563" i="5"/>
  <c r="G563" i="5"/>
  <c r="H563" i="5"/>
  <c r="I563" i="5"/>
  <c r="J563" i="5"/>
  <c r="K563" i="5"/>
  <c r="L563" i="5"/>
  <c r="V563" i="5"/>
  <c r="Y563" i="5" s="1"/>
  <c r="AG563" i="5"/>
  <c r="A564" i="5"/>
  <c r="B564" i="5"/>
  <c r="C564" i="5"/>
  <c r="D564" i="5"/>
  <c r="E564" i="5"/>
  <c r="F564" i="5"/>
  <c r="G564" i="5"/>
  <c r="H564" i="5"/>
  <c r="I564" i="5"/>
  <c r="J564" i="5"/>
  <c r="K564" i="5"/>
  <c r="L564" i="5"/>
  <c r="V564" i="5"/>
  <c r="Y564" i="5" s="1"/>
  <c r="AG564" i="5"/>
  <c r="A565" i="5"/>
  <c r="B565" i="5"/>
  <c r="C565" i="5"/>
  <c r="D565" i="5"/>
  <c r="E565" i="5"/>
  <c r="F565" i="5"/>
  <c r="G565" i="5"/>
  <c r="H565" i="5"/>
  <c r="I565" i="5"/>
  <c r="J565" i="5"/>
  <c r="K565" i="5"/>
  <c r="L565" i="5"/>
  <c r="V565" i="5"/>
  <c r="Y565" i="5" s="1"/>
  <c r="AG565" i="5"/>
  <c r="A566" i="5"/>
  <c r="B566" i="5"/>
  <c r="C566" i="5"/>
  <c r="D566" i="5"/>
  <c r="E566" i="5"/>
  <c r="F566" i="5"/>
  <c r="G566" i="5"/>
  <c r="H566" i="5"/>
  <c r="I566" i="5"/>
  <c r="J566" i="5"/>
  <c r="K566" i="5"/>
  <c r="L566" i="5"/>
  <c r="V566" i="5"/>
  <c r="Y566" i="5" s="1"/>
  <c r="AG566" i="5"/>
  <c r="A567" i="5"/>
  <c r="B567" i="5"/>
  <c r="C567" i="5"/>
  <c r="D567" i="5"/>
  <c r="E567" i="5"/>
  <c r="F567" i="5"/>
  <c r="G567" i="5"/>
  <c r="H567" i="5"/>
  <c r="I567" i="5"/>
  <c r="J567" i="5"/>
  <c r="K567" i="5"/>
  <c r="L567" i="5"/>
  <c r="V567" i="5"/>
  <c r="Y567" i="5" s="1"/>
  <c r="AG567" i="5"/>
  <c r="A568" i="5"/>
  <c r="B568" i="5"/>
  <c r="C568" i="5"/>
  <c r="D568" i="5"/>
  <c r="E568" i="5"/>
  <c r="F568" i="5"/>
  <c r="G568" i="5"/>
  <c r="H568" i="5"/>
  <c r="I568" i="5"/>
  <c r="J568" i="5"/>
  <c r="K568" i="5"/>
  <c r="L568" i="5"/>
  <c r="V568" i="5"/>
  <c r="Y568" i="5" s="1"/>
  <c r="AG568" i="5"/>
  <c r="A569" i="5"/>
  <c r="B569" i="5"/>
  <c r="C569" i="5"/>
  <c r="D569" i="5"/>
  <c r="E569" i="5"/>
  <c r="F569" i="5"/>
  <c r="G569" i="5"/>
  <c r="H569" i="5"/>
  <c r="I569" i="5"/>
  <c r="J569" i="5"/>
  <c r="K569" i="5"/>
  <c r="L569" i="5"/>
  <c r="V569" i="5"/>
  <c r="Y569" i="5" s="1"/>
  <c r="AG569" i="5"/>
  <c r="A570" i="5"/>
  <c r="B570" i="5"/>
  <c r="C570" i="5"/>
  <c r="D570" i="5"/>
  <c r="E570" i="5"/>
  <c r="F570" i="5"/>
  <c r="G570" i="5"/>
  <c r="H570" i="5"/>
  <c r="I570" i="5"/>
  <c r="J570" i="5"/>
  <c r="K570" i="5"/>
  <c r="L570" i="5"/>
  <c r="V570" i="5"/>
  <c r="Y570" i="5" s="1"/>
  <c r="AG570" i="5"/>
  <c r="A571" i="5"/>
  <c r="B571" i="5"/>
  <c r="C571" i="5"/>
  <c r="D571" i="5"/>
  <c r="E571" i="5"/>
  <c r="F571" i="5"/>
  <c r="G571" i="5"/>
  <c r="H571" i="5"/>
  <c r="I571" i="5"/>
  <c r="J571" i="5"/>
  <c r="K571" i="5"/>
  <c r="L571" i="5"/>
  <c r="V571" i="5"/>
  <c r="Y571" i="5" s="1"/>
  <c r="AG571" i="5"/>
  <c r="A572" i="5"/>
  <c r="B572" i="5"/>
  <c r="C572" i="5"/>
  <c r="D572" i="5"/>
  <c r="E572" i="5"/>
  <c r="F572" i="5"/>
  <c r="G572" i="5"/>
  <c r="H572" i="5"/>
  <c r="I572" i="5"/>
  <c r="J572" i="5"/>
  <c r="K572" i="5"/>
  <c r="L572" i="5"/>
  <c r="V572" i="5"/>
  <c r="Y572" i="5" s="1"/>
  <c r="AG572" i="5"/>
  <c r="A573" i="5"/>
  <c r="B573" i="5"/>
  <c r="C573" i="5"/>
  <c r="D573" i="5"/>
  <c r="E573" i="5"/>
  <c r="F573" i="5"/>
  <c r="G573" i="5"/>
  <c r="H573" i="5"/>
  <c r="I573" i="5"/>
  <c r="J573" i="5"/>
  <c r="K573" i="5"/>
  <c r="L573" i="5"/>
  <c r="V573" i="5"/>
  <c r="Y573" i="5" s="1"/>
  <c r="AG573" i="5"/>
  <c r="A574" i="5"/>
  <c r="B574" i="5"/>
  <c r="C574" i="5"/>
  <c r="D574" i="5"/>
  <c r="E574" i="5"/>
  <c r="F574" i="5"/>
  <c r="G574" i="5"/>
  <c r="H574" i="5"/>
  <c r="I574" i="5"/>
  <c r="J574" i="5"/>
  <c r="K574" i="5"/>
  <c r="L574" i="5"/>
  <c r="V574" i="5"/>
  <c r="Y574" i="5" s="1"/>
  <c r="AG574" i="5"/>
  <c r="A575" i="5"/>
  <c r="B575" i="5"/>
  <c r="C575" i="5"/>
  <c r="D575" i="5"/>
  <c r="E575" i="5"/>
  <c r="F575" i="5"/>
  <c r="G575" i="5"/>
  <c r="H575" i="5"/>
  <c r="I575" i="5"/>
  <c r="J575" i="5"/>
  <c r="K575" i="5"/>
  <c r="L575" i="5"/>
  <c r="V575" i="5"/>
  <c r="Y575" i="5" s="1"/>
  <c r="AG575" i="5"/>
  <c r="A576" i="5"/>
  <c r="B576" i="5"/>
  <c r="C576" i="5"/>
  <c r="D576" i="5"/>
  <c r="E576" i="5"/>
  <c r="F576" i="5"/>
  <c r="G576" i="5"/>
  <c r="H576" i="5"/>
  <c r="I576" i="5"/>
  <c r="J576" i="5"/>
  <c r="K576" i="5"/>
  <c r="L576" i="5"/>
  <c r="V576" i="5"/>
  <c r="Y576" i="5" s="1"/>
  <c r="AG576" i="5"/>
  <c r="A577" i="5"/>
  <c r="B577" i="5"/>
  <c r="C577" i="5"/>
  <c r="D577" i="5"/>
  <c r="E577" i="5"/>
  <c r="F577" i="5"/>
  <c r="G577" i="5"/>
  <c r="H577" i="5"/>
  <c r="I577" i="5"/>
  <c r="J577" i="5"/>
  <c r="K577" i="5"/>
  <c r="L577" i="5"/>
  <c r="V577" i="5"/>
  <c r="Y577" i="5" s="1"/>
  <c r="AG577" i="5"/>
  <c r="A578" i="5"/>
  <c r="B578" i="5"/>
  <c r="C578" i="5"/>
  <c r="D578" i="5"/>
  <c r="E578" i="5"/>
  <c r="F578" i="5"/>
  <c r="G578" i="5"/>
  <c r="H578" i="5"/>
  <c r="I578" i="5"/>
  <c r="J578" i="5"/>
  <c r="K578" i="5"/>
  <c r="L578" i="5"/>
  <c r="V578" i="5"/>
  <c r="Y578" i="5" s="1"/>
  <c r="AG578" i="5"/>
  <c r="A579" i="5"/>
  <c r="B579" i="5"/>
  <c r="C579" i="5"/>
  <c r="D579" i="5"/>
  <c r="E579" i="5"/>
  <c r="F579" i="5"/>
  <c r="G579" i="5"/>
  <c r="H579" i="5"/>
  <c r="I579" i="5"/>
  <c r="J579" i="5"/>
  <c r="K579" i="5"/>
  <c r="L579" i="5"/>
  <c r="V579" i="5"/>
  <c r="Y579" i="5" s="1"/>
  <c r="AG579" i="5"/>
  <c r="A580" i="5"/>
  <c r="B580" i="5"/>
  <c r="C580" i="5"/>
  <c r="D580" i="5"/>
  <c r="E580" i="5"/>
  <c r="F580" i="5"/>
  <c r="G580" i="5"/>
  <c r="H580" i="5"/>
  <c r="I580" i="5"/>
  <c r="J580" i="5"/>
  <c r="K580" i="5"/>
  <c r="L580" i="5"/>
  <c r="V580" i="5"/>
  <c r="Y580" i="5" s="1"/>
  <c r="AG580" i="5"/>
  <c r="A581" i="5"/>
  <c r="B581" i="5"/>
  <c r="C581" i="5"/>
  <c r="D581" i="5"/>
  <c r="E581" i="5"/>
  <c r="F581" i="5"/>
  <c r="G581" i="5"/>
  <c r="H581" i="5"/>
  <c r="I581" i="5"/>
  <c r="J581" i="5"/>
  <c r="K581" i="5"/>
  <c r="L581" i="5"/>
  <c r="V581" i="5"/>
  <c r="Y581" i="5" s="1"/>
  <c r="AG581" i="5"/>
  <c r="A582" i="5"/>
  <c r="B582" i="5"/>
  <c r="C582" i="5"/>
  <c r="D582" i="5"/>
  <c r="E582" i="5"/>
  <c r="F582" i="5"/>
  <c r="G582" i="5"/>
  <c r="H582" i="5"/>
  <c r="I582" i="5"/>
  <c r="J582" i="5"/>
  <c r="K582" i="5"/>
  <c r="L582" i="5"/>
  <c r="V582" i="5"/>
  <c r="Y582" i="5" s="1"/>
  <c r="AG582" i="5"/>
  <c r="A583" i="5"/>
  <c r="B583" i="5"/>
  <c r="C583" i="5"/>
  <c r="D583" i="5"/>
  <c r="E583" i="5"/>
  <c r="F583" i="5"/>
  <c r="G583" i="5"/>
  <c r="H583" i="5"/>
  <c r="I583" i="5"/>
  <c r="J583" i="5"/>
  <c r="K583" i="5"/>
  <c r="L583" i="5"/>
  <c r="V583" i="5"/>
  <c r="Y583" i="5" s="1"/>
  <c r="AG583" i="5"/>
  <c r="A584" i="5"/>
  <c r="B584" i="5"/>
  <c r="C584" i="5"/>
  <c r="D584" i="5"/>
  <c r="E584" i="5"/>
  <c r="F584" i="5"/>
  <c r="G584" i="5"/>
  <c r="H584" i="5"/>
  <c r="I584" i="5"/>
  <c r="J584" i="5"/>
  <c r="K584" i="5"/>
  <c r="L584" i="5"/>
  <c r="V584" i="5"/>
  <c r="Y584" i="5" s="1"/>
  <c r="AG584" i="5"/>
  <c r="A585" i="5"/>
  <c r="B585" i="5"/>
  <c r="C585" i="5"/>
  <c r="D585" i="5"/>
  <c r="E585" i="5"/>
  <c r="F585" i="5"/>
  <c r="G585" i="5"/>
  <c r="H585" i="5"/>
  <c r="I585" i="5"/>
  <c r="J585" i="5"/>
  <c r="K585" i="5"/>
  <c r="L585" i="5"/>
  <c r="V585" i="5"/>
  <c r="Y585" i="5" s="1"/>
  <c r="AG585" i="5"/>
  <c r="A586" i="5"/>
  <c r="B586" i="5"/>
  <c r="C586" i="5"/>
  <c r="D586" i="5"/>
  <c r="E586" i="5"/>
  <c r="F586" i="5"/>
  <c r="G586" i="5"/>
  <c r="H586" i="5"/>
  <c r="I586" i="5"/>
  <c r="J586" i="5"/>
  <c r="K586" i="5"/>
  <c r="L586" i="5"/>
  <c r="V586" i="5"/>
  <c r="Y586" i="5" s="1"/>
  <c r="AG586" i="5"/>
  <c r="A587" i="5"/>
  <c r="B587" i="5"/>
  <c r="C587" i="5"/>
  <c r="D587" i="5"/>
  <c r="E587" i="5"/>
  <c r="F587" i="5"/>
  <c r="G587" i="5"/>
  <c r="H587" i="5"/>
  <c r="I587" i="5"/>
  <c r="J587" i="5"/>
  <c r="K587" i="5"/>
  <c r="L587" i="5"/>
  <c r="V587" i="5"/>
  <c r="Y587" i="5" s="1"/>
  <c r="AG587" i="5"/>
  <c r="A367" i="5"/>
  <c r="B367" i="5"/>
  <c r="C367" i="5"/>
  <c r="D367" i="5"/>
  <c r="E367" i="5"/>
  <c r="F367" i="5"/>
  <c r="G367" i="5"/>
  <c r="H367" i="5"/>
  <c r="L367" i="5"/>
  <c r="AG367" i="5"/>
  <c r="A368" i="5"/>
  <c r="B368" i="5"/>
  <c r="C368" i="5"/>
  <c r="D368" i="5"/>
  <c r="E368" i="5"/>
  <c r="F368" i="5"/>
  <c r="G368" i="5"/>
  <c r="H368" i="5"/>
  <c r="L368" i="5"/>
  <c r="AG368" i="5"/>
  <c r="A369" i="5"/>
  <c r="B369" i="5"/>
  <c r="C369" i="5"/>
  <c r="D369" i="5"/>
  <c r="E369" i="5"/>
  <c r="F369" i="5"/>
  <c r="G369" i="5"/>
  <c r="H369" i="5"/>
  <c r="L369" i="5"/>
  <c r="AG369" i="5"/>
  <c r="A370" i="5"/>
  <c r="B370" i="5"/>
  <c r="C370" i="5"/>
  <c r="D370" i="5"/>
  <c r="E370" i="5"/>
  <c r="F370" i="5"/>
  <c r="G370" i="5"/>
  <c r="H370" i="5"/>
  <c r="L370" i="5"/>
  <c r="AG370" i="5"/>
  <c r="A371" i="5"/>
  <c r="B371" i="5"/>
  <c r="C371" i="5"/>
  <c r="D371" i="5"/>
  <c r="E371" i="5"/>
  <c r="F371" i="5"/>
  <c r="G371" i="5"/>
  <c r="H371" i="5"/>
  <c r="L371" i="5"/>
  <c r="AG371" i="5"/>
  <c r="A372" i="5"/>
  <c r="B372" i="5"/>
  <c r="C372" i="5"/>
  <c r="D372" i="5"/>
  <c r="E372" i="5"/>
  <c r="F372" i="5"/>
  <c r="G372" i="5"/>
  <c r="H372" i="5"/>
  <c r="L372" i="5"/>
  <c r="AG372" i="5"/>
  <c r="A373" i="5"/>
  <c r="B373" i="5"/>
  <c r="C373" i="5"/>
  <c r="D373" i="5"/>
  <c r="E373" i="5"/>
  <c r="F373" i="5"/>
  <c r="G373" i="5"/>
  <c r="H373" i="5"/>
  <c r="L373" i="5"/>
  <c r="AG373" i="5"/>
  <c r="A374" i="5"/>
  <c r="B374" i="5"/>
  <c r="C374" i="5"/>
  <c r="D374" i="5"/>
  <c r="E374" i="5"/>
  <c r="F374" i="5"/>
  <c r="G374" i="5"/>
  <c r="H374" i="5"/>
  <c r="L374" i="5"/>
  <c r="AG374" i="5"/>
  <c r="A375" i="5"/>
  <c r="B375" i="5"/>
  <c r="C375" i="5"/>
  <c r="D375" i="5"/>
  <c r="E375" i="5"/>
  <c r="F375" i="5"/>
  <c r="G375" i="5"/>
  <c r="H375" i="5"/>
  <c r="L375" i="5"/>
  <c r="AG375" i="5"/>
  <c r="A376" i="5"/>
  <c r="B376" i="5"/>
  <c r="C376" i="5"/>
  <c r="D376" i="5"/>
  <c r="E376" i="5"/>
  <c r="F376" i="5"/>
  <c r="G376" i="5"/>
  <c r="H376" i="5"/>
  <c r="L376" i="5"/>
  <c r="AG376" i="5"/>
  <c r="A377" i="5"/>
  <c r="B377" i="5"/>
  <c r="C377" i="5"/>
  <c r="D377" i="5"/>
  <c r="E377" i="5"/>
  <c r="F377" i="5"/>
  <c r="G377" i="5"/>
  <c r="H377" i="5"/>
  <c r="L377" i="5"/>
  <c r="AG377" i="5"/>
  <c r="A378" i="5"/>
  <c r="B378" i="5"/>
  <c r="C378" i="5"/>
  <c r="D378" i="5"/>
  <c r="E378" i="5"/>
  <c r="F378" i="5"/>
  <c r="G378" i="5"/>
  <c r="H378" i="5"/>
  <c r="L378" i="5"/>
  <c r="AG378" i="5"/>
  <c r="A379" i="5"/>
  <c r="B379" i="5"/>
  <c r="C379" i="5"/>
  <c r="D379" i="5"/>
  <c r="E379" i="5"/>
  <c r="F379" i="5"/>
  <c r="G379" i="5"/>
  <c r="H379" i="5"/>
  <c r="L379" i="5"/>
  <c r="AG379" i="5"/>
  <c r="A380" i="5"/>
  <c r="B380" i="5"/>
  <c r="C380" i="5"/>
  <c r="D380" i="5"/>
  <c r="E380" i="5"/>
  <c r="F380" i="5"/>
  <c r="G380" i="5"/>
  <c r="H380" i="5"/>
  <c r="L380" i="5"/>
  <c r="AG380" i="5"/>
  <c r="A381" i="5"/>
  <c r="B381" i="5"/>
  <c r="C381" i="5"/>
  <c r="D381" i="5"/>
  <c r="E381" i="5"/>
  <c r="F381" i="5"/>
  <c r="G381" i="5"/>
  <c r="H381" i="5"/>
  <c r="L381" i="5"/>
  <c r="AG381" i="5"/>
  <c r="A382" i="5"/>
  <c r="B382" i="5"/>
  <c r="C382" i="5"/>
  <c r="D382" i="5"/>
  <c r="E382" i="5"/>
  <c r="F382" i="5"/>
  <c r="G382" i="5"/>
  <c r="H382" i="5"/>
  <c r="L382" i="5"/>
  <c r="AG382" i="5"/>
  <c r="A383" i="5"/>
  <c r="B383" i="5"/>
  <c r="C383" i="5"/>
  <c r="D383" i="5"/>
  <c r="E383" i="5"/>
  <c r="F383" i="5"/>
  <c r="G383" i="5"/>
  <c r="H383" i="5"/>
  <c r="L383" i="5"/>
  <c r="AG383" i="5"/>
  <c r="A384" i="5"/>
  <c r="B384" i="5"/>
  <c r="C384" i="5"/>
  <c r="D384" i="5"/>
  <c r="E384" i="5"/>
  <c r="F384" i="5"/>
  <c r="G384" i="5"/>
  <c r="H384" i="5"/>
  <c r="L384" i="5"/>
  <c r="AG384" i="5"/>
  <c r="A385" i="5"/>
  <c r="B385" i="5"/>
  <c r="C385" i="5"/>
  <c r="D385" i="5"/>
  <c r="E385" i="5"/>
  <c r="F385" i="5"/>
  <c r="G385" i="5"/>
  <c r="H385" i="5"/>
  <c r="L385" i="5"/>
  <c r="AG385" i="5"/>
  <c r="A386" i="5"/>
  <c r="B386" i="5"/>
  <c r="C386" i="5"/>
  <c r="D386" i="5"/>
  <c r="E386" i="5"/>
  <c r="F386" i="5"/>
  <c r="G386" i="5"/>
  <c r="H386" i="5"/>
  <c r="L386" i="5"/>
  <c r="AG386" i="5"/>
  <c r="A387" i="5"/>
  <c r="B387" i="5"/>
  <c r="C387" i="5"/>
  <c r="D387" i="5"/>
  <c r="E387" i="5"/>
  <c r="F387" i="5"/>
  <c r="G387" i="5"/>
  <c r="H387" i="5"/>
  <c r="L387" i="5"/>
  <c r="AG387" i="5"/>
  <c r="A388" i="5"/>
  <c r="B388" i="5"/>
  <c r="C388" i="5"/>
  <c r="D388" i="5"/>
  <c r="E388" i="5"/>
  <c r="F388" i="5"/>
  <c r="G388" i="5"/>
  <c r="H388" i="5"/>
  <c r="L388" i="5"/>
  <c r="AG388" i="5"/>
  <c r="A389" i="5"/>
  <c r="B389" i="5"/>
  <c r="C389" i="5"/>
  <c r="D389" i="5"/>
  <c r="E389" i="5"/>
  <c r="F389" i="5"/>
  <c r="G389" i="5"/>
  <c r="H389" i="5"/>
  <c r="L389" i="5"/>
  <c r="AG389" i="5"/>
  <c r="A3" i="5"/>
  <c r="B3" i="5"/>
  <c r="C3" i="5"/>
  <c r="D3" i="5"/>
  <c r="E3" i="5"/>
  <c r="F3" i="5"/>
  <c r="G3" i="5"/>
  <c r="H3" i="5"/>
  <c r="L3" i="5"/>
  <c r="AG3" i="5"/>
  <c r="A4" i="5"/>
  <c r="B4" i="5"/>
  <c r="C4" i="5"/>
  <c r="D4" i="5"/>
  <c r="E4" i="5"/>
  <c r="F4" i="5"/>
  <c r="G4" i="5"/>
  <c r="H4" i="5"/>
  <c r="L4" i="5"/>
  <c r="AG4" i="5"/>
  <c r="A5" i="5"/>
  <c r="B5" i="5"/>
  <c r="C5" i="5"/>
  <c r="D5" i="5"/>
  <c r="E5" i="5"/>
  <c r="F5" i="5"/>
  <c r="G5" i="5"/>
  <c r="H5" i="5"/>
  <c r="L5" i="5"/>
  <c r="AG5" i="5"/>
  <c r="A6" i="5"/>
  <c r="B6" i="5"/>
  <c r="C6" i="5"/>
  <c r="D6" i="5"/>
  <c r="E6" i="5"/>
  <c r="F6" i="5"/>
  <c r="G6" i="5"/>
  <c r="H6" i="5"/>
  <c r="L6" i="5"/>
  <c r="AG6" i="5"/>
  <c r="A7" i="5"/>
  <c r="B7" i="5"/>
  <c r="C7" i="5"/>
  <c r="D7" i="5"/>
  <c r="E7" i="5"/>
  <c r="F7" i="5"/>
  <c r="G7" i="5"/>
  <c r="H7" i="5"/>
  <c r="L7" i="5"/>
  <c r="AG7" i="5"/>
  <c r="A8" i="5"/>
  <c r="B8" i="5"/>
  <c r="C8" i="5"/>
  <c r="D8" i="5"/>
  <c r="E8" i="5"/>
  <c r="F8" i="5"/>
  <c r="G8" i="5"/>
  <c r="H8" i="5"/>
  <c r="L8" i="5"/>
  <c r="AG8" i="5"/>
  <c r="A9" i="5"/>
  <c r="B9" i="5"/>
  <c r="C9" i="5"/>
  <c r="D9" i="5"/>
  <c r="E9" i="5"/>
  <c r="F9" i="5"/>
  <c r="G9" i="5"/>
  <c r="H9" i="5"/>
  <c r="L9" i="5"/>
  <c r="AG9" i="5"/>
  <c r="A10" i="5"/>
  <c r="B10" i="5"/>
  <c r="C10" i="5"/>
  <c r="D10" i="5"/>
  <c r="E10" i="5"/>
  <c r="F10" i="5"/>
  <c r="G10" i="5"/>
  <c r="H10" i="5"/>
  <c r="L10" i="5"/>
  <c r="AG10" i="5"/>
  <c r="A11" i="5"/>
  <c r="B11" i="5"/>
  <c r="C11" i="5"/>
  <c r="D11" i="5"/>
  <c r="E11" i="5"/>
  <c r="F11" i="5"/>
  <c r="G11" i="5"/>
  <c r="H11" i="5"/>
  <c r="L11" i="5"/>
  <c r="AG11" i="5"/>
  <c r="A12" i="5"/>
  <c r="B12" i="5"/>
  <c r="C12" i="5"/>
  <c r="D12" i="5"/>
  <c r="E12" i="5"/>
  <c r="F12" i="5"/>
  <c r="G12" i="5"/>
  <c r="H12" i="5"/>
  <c r="L12" i="5"/>
  <c r="AG12" i="5"/>
  <c r="A13" i="5"/>
  <c r="B13" i="5"/>
  <c r="C13" i="5"/>
  <c r="D13" i="5"/>
  <c r="E13" i="5"/>
  <c r="F13" i="5"/>
  <c r="G13" i="5"/>
  <c r="H13" i="5"/>
  <c r="L13" i="5"/>
  <c r="AG13" i="5"/>
  <c r="A14" i="5"/>
  <c r="B14" i="5"/>
  <c r="C14" i="5"/>
  <c r="D14" i="5"/>
  <c r="E14" i="5"/>
  <c r="F14" i="5"/>
  <c r="G14" i="5"/>
  <c r="H14" i="5"/>
  <c r="L14" i="5"/>
  <c r="AG14" i="5"/>
  <c r="A15" i="5"/>
  <c r="B15" i="5"/>
  <c r="C15" i="5"/>
  <c r="D15" i="5"/>
  <c r="E15" i="5"/>
  <c r="F15" i="5"/>
  <c r="G15" i="5"/>
  <c r="H15" i="5"/>
  <c r="L15" i="5"/>
  <c r="AG15" i="5"/>
  <c r="A16" i="5"/>
  <c r="B16" i="5"/>
  <c r="C16" i="5"/>
  <c r="D16" i="5"/>
  <c r="E16" i="5"/>
  <c r="F16" i="5"/>
  <c r="G16" i="5"/>
  <c r="H16" i="5"/>
  <c r="L16" i="5"/>
  <c r="AG16" i="5"/>
  <c r="A17" i="5"/>
  <c r="B17" i="5"/>
  <c r="C17" i="5"/>
  <c r="D17" i="5"/>
  <c r="E17" i="5"/>
  <c r="F17" i="5"/>
  <c r="G17" i="5"/>
  <c r="H17" i="5"/>
  <c r="L17" i="5"/>
  <c r="AG17" i="5"/>
  <c r="A18" i="5"/>
  <c r="B18" i="5"/>
  <c r="C18" i="5"/>
  <c r="D18" i="5"/>
  <c r="E18" i="5"/>
  <c r="F18" i="5"/>
  <c r="G18" i="5"/>
  <c r="H18" i="5"/>
  <c r="L18" i="5"/>
  <c r="AG18" i="5"/>
  <c r="A19" i="5"/>
  <c r="B19" i="5"/>
  <c r="C19" i="5"/>
  <c r="D19" i="5"/>
  <c r="E19" i="5"/>
  <c r="F19" i="5"/>
  <c r="G19" i="5"/>
  <c r="H19" i="5"/>
  <c r="L19" i="5"/>
  <c r="AG19" i="5"/>
  <c r="A20" i="5"/>
  <c r="B20" i="5"/>
  <c r="C20" i="5"/>
  <c r="D20" i="5"/>
  <c r="E20" i="5"/>
  <c r="F20" i="5"/>
  <c r="G20" i="5"/>
  <c r="H20" i="5"/>
  <c r="L20" i="5"/>
  <c r="AG20" i="5"/>
  <c r="A21" i="5"/>
  <c r="B21" i="5"/>
  <c r="C21" i="5"/>
  <c r="D21" i="5"/>
  <c r="E21" i="5"/>
  <c r="F21" i="5"/>
  <c r="G21" i="5"/>
  <c r="H21" i="5"/>
  <c r="L21" i="5"/>
  <c r="AG21" i="5"/>
  <c r="A22" i="5"/>
  <c r="B22" i="5"/>
  <c r="C22" i="5"/>
  <c r="D22" i="5"/>
  <c r="E22" i="5"/>
  <c r="F22" i="5"/>
  <c r="G22" i="5"/>
  <c r="H22" i="5"/>
  <c r="L22" i="5"/>
  <c r="AG22" i="5"/>
  <c r="A23" i="5"/>
  <c r="B23" i="5"/>
  <c r="C23" i="5"/>
  <c r="D23" i="5"/>
  <c r="E23" i="5"/>
  <c r="F23" i="5"/>
  <c r="G23" i="5"/>
  <c r="H23" i="5"/>
  <c r="L23" i="5"/>
  <c r="AG23" i="5"/>
  <c r="A24" i="5"/>
  <c r="B24" i="5"/>
  <c r="C24" i="5"/>
  <c r="D24" i="5"/>
  <c r="E24" i="5"/>
  <c r="F24" i="5"/>
  <c r="G24" i="5"/>
  <c r="H24" i="5"/>
  <c r="L24" i="5"/>
  <c r="AG24" i="5"/>
  <c r="A25" i="5"/>
  <c r="B25" i="5"/>
  <c r="C25" i="5"/>
  <c r="D25" i="5"/>
  <c r="E25" i="5"/>
  <c r="F25" i="5"/>
  <c r="G25" i="5"/>
  <c r="H25" i="5"/>
  <c r="L25" i="5"/>
  <c r="AG25" i="5"/>
  <c r="A26" i="5"/>
  <c r="B26" i="5"/>
  <c r="C26" i="5"/>
  <c r="D26" i="5"/>
  <c r="E26" i="5"/>
  <c r="F26" i="5"/>
  <c r="G26" i="5"/>
  <c r="H26" i="5"/>
  <c r="L26" i="5"/>
  <c r="AG26" i="5"/>
  <c r="A27" i="5"/>
  <c r="B27" i="5"/>
  <c r="C27" i="5"/>
  <c r="D27" i="5"/>
  <c r="E27" i="5"/>
  <c r="F27" i="5"/>
  <c r="G27" i="5"/>
  <c r="H27" i="5"/>
  <c r="L27" i="5"/>
  <c r="AG27" i="5"/>
  <c r="A28" i="5"/>
  <c r="B28" i="5"/>
  <c r="C28" i="5"/>
  <c r="D28" i="5"/>
  <c r="E28" i="5"/>
  <c r="F28" i="5"/>
  <c r="G28" i="5"/>
  <c r="H28" i="5"/>
  <c r="L28" i="5"/>
  <c r="AG28" i="5"/>
  <c r="A29" i="5"/>
  <c r="B29" i="5"/>
  <c r="C29" i="5"/>
  <c r="D29" i="5"/>
  <c r="E29" i="5"/>
  <c r="F29" i="5"/>
  <c r="G29" i="5"/>
  <c r="H29" i="5"/>
  <c r="L29" i="5"/>
  <c r="AG29" i="5"/>
  <c r="A30" i="5"/>
  <c r="B30" i="5"/>
  <c r="C30" i="5"/>
  <c r="D30" i="5"/>
  <c r="E30" i="5"/>
  <c r="F30" i="5"/>
  <c r="G30" i="5"/>
  <c r="H30" i="5"/>
  <c r="L30" i="5"/>
  <c r="AG30" i="5"/>
  <c r="A31" i="5"/>
  <c r="B31" i="5"/>
  <c r="C31" i="5"/>
  <c r="D31" i="5"/>
  <c r="E31" i="5"/>
  <c r="F31" i="5"/>
  <c r="G31" i="5"/>
  <c r="H31" i="5"/>
  <c r="L31" i="5"/>
  <c r="AG31" i="5"/>
  <c r="A32" i="5"/>
  <c r="B32" i="5"/>
  <c r="C32" i="5"/>
  <c r="D32" i="5"/>
  <c r="E32" i="5"/>
  <c r="F32" i="5"/>
  <c r="G32" i="5"/>
  <c r="H32" i="5"/>
  <c r="L32" i="5"/>
  <c r="AG32" i="5"/>
  <c r="A33" i="5"/>
  <c r="B33" i="5"/>
  <c r="C33" i="5"/>
  <c r="D33" i="5"/>
  <c r="E33" i="5"/>
  <c r="F33" i="5"/>
  <c r="G33" i="5"/>
  <c r="H33" i="5"/>
  <c r="L33" i="5"/>
  <c r="AG33" i="5"/>
  <c r="A34" i="5"/>
  <c r="B34" i="5"/>
  <c r="C34" i="5"/>
  <c r="D34" i="5"/>
  <c r="E34" i="5"/>
  <c r="F34" i="5"/>
  <c r="G34" i="5"/>
  <c r="H34" i="5"/>
  <c r="L34" i="5"/>
  <c r="AG34" i="5"/>
  <c r="A35" i="5"/>
  <c r="B35" i="5"/>
  <c r="C35" i="5"/>
  <c r="D35" i="5"/>
  <c r="E35" i="5"/>
  <c r="F35" i="5"/>
  <c r="G35" i="5"/>
  <c r="H35" i="5"/>
  <c r="L35" i="5"/>
  <c r="AG35" i="5"/>
  <c r="A36" i="5"/>
  <c r="B36" i="5"/>
  <c r="C36" i="5"/>
  <c r="D36" i="5"/>
  <c r="E36" i="5"/>
  <c r="F36" i="5"/>
  <c r="G36" i="5"/>
  <c r="H36" i="5"/>
  <c r="L36" i="5"/>
  <c r="AG36" i="5"/>
  <c r="A37" i="5"/>
  <c r="B37" i="5"/>
  <c r="C37" i="5"/>
  <c r="D37" i="5"/>
  <c r="E37" i="5"/>
  <c r="F37" i="5"/>
  <c r="G37" i="5"/>
  <c r="H37" i="5"/>
  <c r="L37" i="5"/>
  <c r="AG37" i="5"/>
  <c r="A38" i="5"/>
  <c r="B38" i="5"/>
  <c r="C38" i="5"/>
  <c r="D38" i="5"/>
  <c r="E38" i="5"/>
  <c r="F38" i="5"/>
  <c r="G38" i="5"/>
  <c r="H38" i="5"/>
  <c r="L38" i="5"/>
  <c r="AG38" i="5"/>
  <c r="A39" i="5"/>
  <c r="B39" i="5"/>
  <c r="C39" i="5"/>
  <c r="D39" i="5"/>
  <c r="E39" i="5"/>
  <c r="F39" i="5"/>
  <c r="G39" i="5"/>
  <c r="H39" i="5"/>
  <c r="L39" i="5"/>
  <c r="AG39" i="5"/>
  <c r="A40" i="5"/>
  <c r="B40" i="5"/>
  <c r="C40" i="5"/>
  <c r="D40" i="5"/>
  <c r="E40" i="5"/>
  <c r="F40" i="5"/>
  <c r="G40" i="5"/>
  <c r="H40" i="5"/>
  <c r="L40" i="5"/>
  <c r="AG40" i="5"/>
  <c r="A41" i="5"/>
  <c r="B41" i="5"/>
  <c r="C41" i="5"/>
  <c r="D41" i="5"/>
  <c r="E41" i="5"/>
  <c r="F41" i="5"/>
  <c r="G41" i="5"/>
  <c r="H41" i="5"/>
  <c r="L41" i="5"/>
  <c r="AG41" i="5"/>
  <c r="A42" i="5"/>
  <c r="B42" i="5"/>
  <c r="C42" i="5"/>
  <c r="D42" i="5"/>
  <c r="E42" i="5"/>
  <c r="F42" i="5"/>
  <c r="G42" i="5"/>
  <c r="H42" i="5"/>
  <c r="L42" i="5"/>
  <c r="AG42" i="5"/>
  <c r="A43" i="5"/>
  <c r="B43" i="5"/>
  <c r="C43" i="5"/>
  <c r="D43" i="5"/>
  <c r="E43" i="5"/>
  <c r="F43" i="5"/>
  <c r="G43" i="5"/>
  <c r="H43" i="5"/>
  <c r="L43" i="5"/>
  <c r="AG43" i="5"/>
  <c r="A44" i="5"/>
  <c r="B44" i="5"/>
  <c r="C44" i="5"/>
  <c r="D44" i="5"/>
  <c r="E44" i="5"/>
  <c r="F44" i="5"/>
  <c r="G44" i="5"/>
  <c r="H44" i="5"/>
  <c r="L44" i="5"/>
  <c r="AG44" i="5"/>
  <c r="A45" i="5"/>
  <c r="B45" i="5"/>
  <c r="C45" i="5"/>
  <c r="D45" i="5"/>
  <c r="E45" i="5"/>
  <c r="F45" i="5"/>
  <c r="G45" i="5"/>
  <c r="H45" i="5"/>
  <c r="L45" i="5"/>
  <c r="AG45" i="5"/>
  <c r="A46" i="5"/>
  <c r="B46" i="5"/>
  <c r="C46" i="5"/>
  <c r="D46" i="5"/>
  <c r="E46" i="5"/>
  <c r="F46" i="5"/>
  <c r="G46" i="5"/>
  <c r="H46" i="5"/>
  <c r="L46" i="5"/>
  <c r="AG46" i="5"/>
  <c r="A47" i="5"/>
  <c r="B47" i="5"/>
  <c r="C47" i="5"/>
  <c r="D47" i="5"/>
  <c r="E47" i="5"/>
  <c r="F47" i="5"/>
  <c r="G47" i="5"/>
  <c r="H47" i="5"/>
  <c r="L47" i="5"/>
  <c r="AG47" i="5"/>
  <c r="A48" i="5"/>
  <c r="B48" i="5"/>
  <c r="C48" i="5"/>
  <c r="D48" i="5"/>
  <c r="E48" i="5"/>
  <c r="F48" i="5"/>
  <c r="G48" i="5"/>
  <c r="H48" i="5"/>
  <c r="L48" i="5"/>
  <c r="AG48" i="5"/>
  <c r="A49" i="5"/>
  <c r="B49" i="5"/>
  <c r="C49" i="5"/>
  <c r="D49" i="5"/>
  <c r="E49" i="5"/>
  <c r="F49" i="5"/>
  <c r="G49" i="5"/>
  <c r="H49" i="5"/>
  <c r="L49" i="5"/>
  <c r="AG49" i="5"/>
  <c r="A50" i="5"/>
  <c r="B50" i="5"/>
  <c r="C50" i="5"/>
  <c r="D50" i="5"/>
  <c r="E50" i="5"/>
  <c r="F50" i="5"/>
  <c r="G50" i="5"/>
  <c r="H50" i="5"/>
  <c r="L50" i="5"/>
  <c r="AG50" i="5"/>
  <c r="A51" i="5"/>
  <c r="B51" i="5"/>
  <c r="C51" i="5"/>
  <c r="D51" i="5"/>
  <c r="E51" i="5"/>
  <c r="F51" i="5"/>
  <c r="G51" i="5"/>
  <c r="H51" i="5"/>
  <c r="L51" i="5"/>
  <c r="AG51" i="5"/>
  <c r="A52" i="5"/>
  <c r="B52" i="5"/>
  <c r="C52" i="5"/>
  <c r="D52" i="5"/>
  <c r="E52" i="5"/>
  <c r="F52" i="5"/>
  <c r="G52" i="5"/>
  <c r="H52" i="5"/>
  <c r="L52" i="5"/>
  <c r="AG52" i="5"/>
  <c r="A53" i="5"/>
  <c r="B53" i="5"/>
  <c r="C53" i="5"/>
  <c r="D53" i="5"/>
  <c r="E53" i="5"/>
  <c r="F53" i="5"/>
  <c r="G53" i="5"/>
  <c r="H53" i="5"/>
  <c r="L53" i="5"/>
  <c r="AG53" i="5"/>
  <c r="A54" i="5"/>
  <c r="B54" i="5"/>
  <c r="C54" i="5"/>
  <c r="D54" i="5"/>
  <c r="E54" i="5"/>
  <c r="F54" i="5"/>
  <c r="G54" i="5"/>
  <c r="H54" i="5"/>
  <c r="L54" i="5"/>
  <c r="AG54" i="5"/>
  <c r="A55" i="5"/>
  <c r="B55" i="5"/>
  <c r="C55" i="5"/>
  <c r="D55" i="5"/>
  <c r="E55" i="5"/>
  <c r="F55" i="5"/>
  <c r="G55" i="5"/>
  <c r="H55" i="5"/>
  <c r="L55" i="5"/>
  <c r="AG55" i="5"/>
  <c r="A56" i="5"/>
  <c r="B56" i="5"/>
  <c r="C56" i="5"/>
  <c r="D56" i="5"/>
  <c r="E56" i="5"/>
  <c r="F56" i="5"/>
  <c r="G56" i="5"/>
  <c r="H56" i="5"/>
  <c r="L56" i="5"/>
  <c r="AG56" i="5"/>
  <c r="A57" i="5"/>
  <c r="B57" i="5"/>
  <c r="C57" i="5"/>
  <c r="D57" i="5"/>
  <c r="E57" i="5"/>
  <c r="F57" i="5"/>
  <c r="G57" i="5"/>
  <c r="H57" i="5"/>
  <c r="L57" i="5"/>
  <c r="AG57" i="5"/>
  <c r="A58" i="5"/>
  <c r="B58" i="5"/>
  <c r="C58" i="5"/>
  <c r="D58" i="5"/>
  <c r="E58" i="5"/>
  <c r="F58" i="5"/>
  <c r="G58" i="5"/>
  <c r="H58" i="5"/>
  <c r="L58" i="5"/>
  <c r="AG58" i="5"/>
  <c r="A59" i="5"/>
  <c r="B59" i="5"/>
  <c r="C59" i="5"/>
  <c r="D59" i="5"/>
  <c r="E59" i="5"/>
  <c r="F59" i="5"/>
  <c r="G59" i="5"/>
  <c r="H59" i="5"/>
  <c r="L59" i="5"/>
  <c r="AG59" i="5"/>
  <c r="A60" i="5"/>
  <c r="B60" i="5"/>
  <c r="C60" i="5"/>
  <c r="D60" i="5"/>
  <c r="E60" i="5"/>
  <c r="F60" i="5"/>
  <c r="G60" i="5"/>
  <c r="H60" i="5"/>
  <c r="L60" i="5"/>
  <c r="AG60" i="5"/>
  <c r="A61" i="5"/>
  <c r="B61" i="5"/>
  <c r="C61" i="5"/>
  <c r="D61" i="5"/>
  <c r="E61" i="5"/>
  <c r="F61" i="5"/>
  <c r="G61" i="5"/>
  <c r="H61" i="5"/>
  <c r="L61" i="5"/>
  <c r="AG61" i="5"/>
  <c r="A62" i="5"/>
  <c r="B62" i="5"/>
  <c r="C62" i="5"/>
  <c r="D62" i="5"/>
  <c r="E62" i="5"/>
  <c r="F62" i="5"/>
  <c r="G62" i="5"/>
  <c r="H62" i="5"/>
  <c r="L62" i="5"/>
  <c r="AG62" i="5"/>
  <c r="A63" i="5"/>
  <c r="B63" i="5"/>
  <c r="C63" i="5"/>
  <c r="D63" i="5"/>
  <c r="E63" i="5"/>
  <c r="F63" i="5"/>
  <c r="G63" i="5"/>
  <c r="H63" i="5"/>
  <c r="L63" i="5"/>
  <c r="AG63" i="5"/>
  <c r="A64" i="5"/>
  <c r="B64" i="5"/>
  <c r="C64" i="5"/>
  <c r="D64" i="5"/>
  <c r="E64" i="5"/>
  <c r="F64" i="5"/>
  <c r="G64" i="5"/>
  <c r="H64" i="5"/>
  <c r="L64" i="5"/>
  <c r="AG64" i="5"/>
  <c r="A65" i="5"/>
  <c r="B65" i="5"/>
  <c r="C65" i="5"/>
  <c r="D65" i="5"/>
  <c r="E65" i="5"/>
  <c r="F65" i="5"/>
  <c r="G65" i="5"/>
  <c r="H65" i="5"/>
  <c r="L65" i="5"/>
  <c r="AG65" i="5"/>
  <c r="A66" i="5"/>
  <c r="B66" i="5"/>
  <c r="C66" i="5"/>
  <c r="D66" i="5"/>
  <c r="E66" i="5"/>
  <c r="F66" i="5"/>
  <c r="G66" i="5"/>
  <c r="H66" i="5"/>
  <c r="L66" i="5"/>
  <c r="AG66" i="5"/>
  <c r="A67" i="5"/>
  <c r="B67" i="5"/>
  <c r="C67" i="5"/>
  <c r="D67" i="5"/>
  <c r="E67" i="5"/>
  <c r="F67" i="5"/>
  <c r="G67" i="5"/>
  <c r="H67" i="5"/>
  <c r="L67" i="5"/>
  <c r="AG67" i="5"/>
  <c r="A68" i="5"/>
  <c r="B68" i="5"/>
  <c r="C68" i="5"/>
  <c r="D68" i="5"/>
  <c r="E68" i="5"/>
  <c r="F68" i="5"/>
  <c r="G68" i="5"/>
  <c r="H68" i="5"/>
  <c r="L68" i="5"/>
  <c r="AG68" i="5"/>
  <c r="A69" i="5"/>
  <c r="B69" i="5"/>
  <c r="C69" i="5"/>
  <c r="D69" i="5"/>
  <c r="E69" i="5"/>
  <c r="F69" i="5"/>
  <c r="G69" i="5"/>
  <c r="H69" i="5"/>
  <c r="L69" i="5"/>
  <c r="AG69" i="5"/>
  <c r="A70" i="5"/>
  <c r="B70" i="5"/>
  <c r="C70" i="5"/>
  <c r="D70" i="5"/>
  <c r="E70" i="5"/>
  <c r="F70" i="5"/>
  <c r="G70" i="5"/>
  <c r="H70" i="5"/>
  <c r="L70" i="5"/>
  <c r="AG70" i="5"/>
  <c r="A71" i="5"/>
  <c r="B71" i="5"/>
  <c r="C71" i="5"/>
  <c r="D71" i="5"/>
  <c r="E71" i="5"/>
  <c r="F71" i="5"/>
  <c r="G71" i="5"/>
  <c r="H71" i="5"/>
  <c r="L71" i="5"/>
  <c r="AG71" i="5"/>
  <c r="A72" i="5"/>
  <c r="B72" i="5"/>
  <c r="C72" i="5"/>
  <c r="D72" i="5"/>
  <c r="E72" i="5"/>
  <c r="F72" i="5"/>
  <c r="G72" i="5"/>
  <c r="H72" i="5"/>
  <c r="L72" i="5"/>
  <c r="AG72" i="5"/>
  <c r="A73" i="5"/>
  <c r="B73" i="5"/>
  <c r="C73" i="5"/>
  <c r="D73" i="5"/>
  <c r="E73" i="5"/>
  <c r="F73" i="5"/>
  <c r="G73" i="5"/>
  <c r="H73" i="5"/>
  <c r="L73" i="5"/>
  <c r="AG73" i="5"/>
  <c r="A74" i="5"/>
  <c r="B74" i="5"/>
  <c r="C74" i="5"/>
  <c r="D74" i="5"/>
  <c r="E74" i="5"/>
  <c r="F74" i="5"/>
  <c r="G74" i="5"/>
  <c r="H74" i="5"/>
  <c r="L74" i="5"/>
  <c r="AG74" i="5"/>
  <c r="A75" i="5"/>
  <c r="B75" i="5"/>
  <c r="C75" i="5"/>
  <c r="D75" i="5"/>
  <c r="E75" i="5"/>
  <c r="F75" i="5"/>
  <c r="G75" i="5"/>
  <c r="H75" i="5"/>
  <c r="L75" i="5"/>
  <c r="AG75" i="5"/>
  <c r="A76" i="5"/>
  <c r="B76" i="5"/>
  <c r="C76" i="5"/>
  <c r="D76" i="5"/>
  <c r="E76" i="5"/>
  <c r="F76" i="5"/>
  <c r="G76" i="5"/>
  <c r="H76" i="5"/>
  <c r="L76" i="5"/>
  <c r="AG76" i="5"/>
  <c r="A77" i="5"/>
  <c r="B77" i="5"/>
  <c r="C77" i="5"/>
  <c r="D77" i="5"/>
  <c r="E77" i="5"/>
  <c r="F77" i="5"/>
  <c r="G77" i="5"/>
  <c r="H77" i="5"/>
  <c r="L77" i="5"/>
  <c r="AG77" i="5"/>
  <c r="A78" i="5"/>
  <c r="B78" i="5"/>
  <c r="C78" i="5"/>
  <c r="D78" i="5"/>
  <c r="E78" i="5"/>
  <c r="F78" i="5"/>
  <c r="G78" i="5"/>
  <c r="H78" i="5"/>
  <c r="L78" i="5"/>
  <c r="AG78" i="5"/>
  <c r="A79" i="5"/>
  <c r="B79" i="5"/>
  <c r="C79" i="5"/>
  <c r="D79" i="5"/>
  <c r="E79" i="5"/>
  <c r="F79" i="5"/>
  <c r="G79" i="5"/>
  <c r="H79" i="5"/>
  <c r="L79" i="5"/>
  <c r="AG79" i="5"/>
  <c r="A80" i="5"/>
  <c r="B80" i="5"/>
  <c r="C80" i="5"/>
  <c r="D80" i="5"/>
  <c r="E80" i="5"/>
  <c r="F80" i="5"/>
  <c r="G80" i="5"/>
  <c r="H80" i="5"/>
  <c r="L80" i="5"/>
  <c r="AG80" i="5"/>
  <c r="A81" i="5"/>
  <c r="B81" i="5"/>
  <c r="C81" i="5"/>
  <c r="D81" i="5"/>
  <c r="E81" i="5"/>
  <c r="F81" i="5"/>
  <c r="G81" i="5"/>
  <c r="H81" i="5"/>
  <c r="L81" i="5"/>
  <c r="AG81" i="5"/>
  <c r="A82" i="5"/>
  <c r="B82" i="5"/>
  <c r="C82" i="5"/>
  <c r="D82" i="5"/>
  <c r="E82" i="5"/>
  <c r="F82" i="5"/>
  <c r="G82" i="5"/>
  <c r="H82" i="5"/>
  <c r="L82" i="5"/>
  <c r="AG82" i="5"/>
  <c r="A83" i="5"/>
  <c r="B83" i="5"/>
  <c r="C83" i="5"/>
  <c r="D83" i="5"/>
  <c r="E83" i="5"/>
  <c r="F83" i="5"/>
  <c r="G83" i="5"/>
  <c r="H83" i="5"/>
  <c r="L83" i="5"/>
  <c r="AG83" i="5"/>
  <c r="A84" i="5"/>
  <c r="B84" i="5"/>
  <c r="C84" i="5"/>
  <c r="D84" i="5"/>
  <c r="E84" i="5"/>
  <c r="F84" i="5"/>
  <c r="G84" i="5"/>
  <c r="H84" i="5"/>
  <c r="L84" i="5"/>
  <c r="AG84" i="5"/>
  <c r="A85" i="5"/>
  <c r="B85" i="5"/>
  <c r="C85" i="5"/>
  <c r="D85" i="5"/>
  <c r="E85" i="5"/>
  <c r="F85" i="5"/>
  <c r="G85" i="5"/>
  <c r="H85" i="5"/>
  <c r="L85" i="5"/>
  <c r="AG85" i="5"/>
  <c r="A86" i="5"/>
  <c r="B86" i="5"/>
  <c r="C86" i="5"/>
  <c r="D86" i="5"/>
  <c r="E86" i="5"/>
  <c r="F86" i="5"/>
  <c r="G86" i="5"/>
  <c r="H86" i="5"/>
  <c r="L86" i="5"/>
  <c r="AG86" i="5"/>
  <c r="A87" i="5"/>
  <c r="B87" i="5"/>
  <c r="C87" i="5"/>
  <c r="D87" i="5"/>
  <c r="E87" i="5"/>
  <c r="F87" i="5"/>
  <c r="G87" i="5"/>
  <c r="H87" i="5"/>
  <c r="L87" i="5"/>
  <c r="AG87" i="5"/>
  <c r="A88" i="5"/>
  <c r="B88" i="5"/>
  <c r="C88" i="5"/>
  <c r="D88" i="5"/>
  <c r="E88" i="5"/>
  <c r="F88" i="5"/>
  <c r="G88" i="5"/>
  <c r="H88" i="5"/>
  <c r="L88" i="5"/>
  <c r="AG88" i="5"/>
  <c r="A89" i="5"/>
  <c r="B89" i="5"/>
  <c r="C89" i="5"/>
  <c r="D89" i="5"/>
  <c r="E89" i="5"/>
  <c r="F89" i="5"/>
  <c r="G89" i="5"/>
  <c r="H89" i="5"/>
  <c r="L89" i="5"/>
  <c r="AG89" i="5"/>
  <c r="A90" i="5"/>
  <c r="B90" i="5"/>
  <c r="C90" i="5"/>
  <c r="D90" i="5"/>
  <c r="E90" i="5"/>
  <c r="F90" i="5"/>
  <c r="G90" i="5"/>
  <c r="H90" i="5"/>
  <c r="L90" i="5"/>
  <c r="AG90" i="5"/>
  <c r="A91" i="5"/>
  <c r="B91" i="5"/>
  <c r="C91" i="5"/>
  <c r="D91" i="5"/>
  <c r="E91" i="5"/>
  <c r="F91" i="5"/>
  <c r="G91" i="5"/>
  <c r="H91" i="5"/>
  <c r="L91" i="5"/>
  <c r="AG91" i="5"/>
  <c r="A92" i="5"/>
  <c r="B92" i="5"/>
  <c r="C92" i="5"/>
  <c r="D92" i="5"/>
  <c r="E92" i="5"/>
  <c r="F92" i="5"/>
  <c r="G92" i="5"/>
  <c r="H92" i="5"/>
  <c r="L92" i="5"/>
  <c r="AG92" i="5"/>
  <c r="A93" i="5"/>
  <c r="B93" i="5"/>
  <c r="C93" i="5"/>
  <c r="D93" i="5"/>
  <c r="E93" i="5"/>
  <c r="F93" i="5"/>
  <c r="G93" i="5"/>
  <c r="H93" i="5"/>
  <c r="L93" i="5"/>
  <c r="AG93" i="5"/>
  <c r="A94" i="5"/>
  <c r="B94" i="5"/>
  <c r="C94" i="5"/>
  <c r="D94" i="5"/>
  <c r="E94" i="5"/>
  <c r="F94" i="5"/>
  <c r="G94" i="5"/>
  <c r="H94" i="5"/>
  <c r="L94" i="5"/>
  <c r="AG94" i="5"/>
  <c r="A95" i="5"/>
  <c r="B95" i="5"/>
  <c r="C95" i="5"/>
  <c r="D95" i="5"/>
  <c r="E95" i="5"/>
  <c r="F95" i="5"/>
  <c r="G95" i="5"/>
  <c r="H95" i="5"/>
  <c r="L95" i="5"/>
  <c r="AG95" i="5"/>
  <c r="A96" i="5"/>
  <c r="B96" i="5"/>
  <c r="C96" i="5"/>
  <c r="D96" i="5"/>
  <c r="E96" i="5"/>
  <c r="F96" i="5"/>
  <c r="G96" i="5"/>
  <c r="H96" i="5"/>
  <c r="L96" i="5"/>
  <c r="AG96" i="5"/>
  <c r="A97" i="5"/>
  <c r="B97" i="5"/>
  <c r="C97" i="5"/>
  <c r="D97" i="5"/>
  <c r="E97" i="5"/>
  <c r="F97" i="5"/>
  <c r="G97" i="5"/>
  <c r="H97" i="5"/>
  <c r="L97" i="5"/>
  <c r="AG97" i="5"/>
  <c r="A98" i="5"/>
  <c r="B98" i="5"/>
  <c r="C98" i="5"/>
  <c r="D98" i="5"/>
  <c r="E98" i="5"/>
  <c r="F98" i="5"/>
  <c r="G98" i="5"/>
  <c r="H98" i="5"/>
  <c r="L98" i="5"/>
  <c r="AG98" i="5"/>
  <c r="A99" i="5"/>
  <c r="B99" i="5"/>
  <c r="C99" i="5"/>
  <c r="D99" i="5"/>
  <c r="E99" i="5"/>
  <c r="F99" i="5"/>
  <c r="G99" i="5"/>
  <c r="H99" i="5"/>
  <c r="L99" i="5"/>
  <c r="AG99" i="5"/>
  <c r="A100" i="5"/>
  <c r="B100" i="5"/>
  <c r="C100" i="5"/>
  <c r="D100" i="5"/>
  <c r="E100" i="5"/>
  <c r="F100" i="5"/>
  <c r="G100" i="5"/>
  <c r="H100" i="5"/>
  <c r="J100" i="5"/>
  <c r="L100" i="5"/>
  <c r="AG100" i="5"/>
  <c r="A101" i="5"/>
  <c r="B101" i="5"/>
  <c r="C101" i="5"/>
  <c r="D101" i="5"/>
  <c r="E101" i="5"/>
  <c r="F101" i="5"/>
  <c r="G101" i="5"/>
  <c r="H101" i="5"/>
  <c r="L101" i="5"/>
  <c r="AG101" i="5"/>
  <c r="A102" i="5"/>
  <c r="B102" i="5"/>
  <c r="C102" i="5"/>
  <c r="D102" i="5"/>
  <c r="E102" i="5"/>
  <c r="F102" i="5"/>
  <c r="G102" i="5"/>
  <c r="H102" i="5"/>
  <c r="L102" i="5"/>
  <c r="AG102" i="5"/>
  <c r="A103" i="5"/>
  <c r="B103" i="5"/>
  <c r="C103" i="5"/>
  <c r="D103" i="5"/>
  <c r="E103" i="5"/>
  <c r="F103" i="5"/>
  <c r="G103" i="5"/>
  <c r="H103" i="5"/>
  <c r="L103" i="5"/>
  <c r="AG103" i="5"/>
  <c r="A104" i="5"/>
  <c r="B104" i="5"/>
  <c r="C104" i="5"/>
  <c r="D104" i="5"/>
  <c r="E104" i="5"/>
  <c r="F104" i="5"/>
  <c r="G104" i="5"/>
  <c r="H104" i="5"/>
  <c r="L104" i="5"/>
  <c r="AG104" i="5"/>
  <c r="A105" i="5"/>
  <c r="B105" i="5"/>
  <c r="C105" i="5"/>
  <c r="D105" i="5"/>
  <c r="E105" i="5"/>
  <c r="F105" i="5"/>
  <c r="G105" i="5"/>
  <c r="H105" i="5"/>
  <c r="L105" i="5"/>
  <c r="AG105" i="5"/>
  <c r="A106" i="5"/>
  <c r="B106" i="5"/>
  <c r="C106" i="5"/>
  <c r="D106" i="5"/>
  <c r="E106" i="5"/>
  <c r="F106" i="5"/>
  <c r="G106" i="5"/>
  <c r="H106" i="5"/>
  <c r="L106" i="5"/>
  <c r="AG106" i="5"/>
  <c r="A107" i="5"/>
  <c r="B107" i="5"/>
  <c r="C107" i="5"/>
  <c r="D107" i="5"/>
  <c r="E107" i="5"/>
  <c r="F107" i="5"/>
  <c r="G107" i="5"/>
  <c r="H107" i="5"/>
  <c r="L107" i="5"/>
  <c r="AG107" i="5"/>
  <c r="A108" i="5"/>
  <c r="B108" i="5"/>
  <c r="C108" i="5"/>
  <c r="D108" i="5"/>
  <c r="E108" i="5"/>
  <c r="F108" i="5"/>
  <c r="G108" i="5"/>
  <c r="H108" i="5"/>
  <c r="L108" i="5"/>
  <c r="AG108" i="5"/>
  <c r="A109" i="5"/>
  <c r="B109" i="5"/>
  <c r="C109" i="5"/>
  <c r="D109" i="5"/>
  <c r="E109" i="5"/>
  <c r="F109" i="5"/>
  <c r="G109" i="5"/>
  <c r="H109" i="5"/>
  <c r="L109" i="5"/>
  <c r="AG109" i="5"/>
  <c r="A110" i="5"/>
  <c r="B110" i="5"/>
  <c r="C110" i="5"/>
  <c r="D110" i="5"/>
  <c r="E110" i="5"/>
  <c r="F110" i="5"/>
  <c r="G110" i="5"/>
  <c r="H110" i="5"/>
  <c r="L110" i="5"/>
  <c r="AG110" i="5"/>
  <c r="A111" i="5"/>
  <c r="B111" i="5"/>
  <c r="C111" i="5"/>
  <c r="D111" i="5"/>
  <c r="E111" i="5"/>
  <c r="F111" i="5"/>
  <c r="G111" i="5"/>
  <c r="H111" i="5"/>
  <c r="L111" i="5"/>
  <c r="AG111" i="5"/>
  <c r="A112" i="5"/>
  <c r="B112" i="5"/>
  <c r="C112" i="5"/>
  <c r="D112" i="5"/>
  <c r="E112" i="5"/>
  <c r="F112" i="5"/>
  <c r="G112" i="5"/>
  <c r="H112" i="5"/>
  <c r="L112" i="5"/>
  <c r="AG112" i="5"/>
  <c r="A113" i="5"/>
  <c r="B113" i="5"/>
  <c r="C113" i="5"/>
  <c r="D113" i="5"/>
  <c r="E113" i="5"/>
  <c r="F113" i="5"/>
  <c r="G113" i="5"/>
  <c r="H113" i="5"/>
  <c r="L113" i="5"/>
  <c r="AG113" i="5"/>
  <c r="A114" i="5"/>
  <c r="B114" i="5"/>
  <c r="C114" i="5"/>
  <c r="D114" i="5"/>
  <c r="E114" i="5"/>
  <c r="F114" i="5"/>
  <c r="G114" i="5"/>
  <c r="H114" i="5"/>
  <c r="L114" i="5"/>
  <c r="AG114" i="5"/>
  <c r="A115" i="5"/>
  <c r="B115" i="5"/>
  <c r="C115" i="5"/>
  <c r="D115" i="5"/>
  <c r="E115" i="5"/>
  <c r="F115" i="5"/>
  <c r="G115" i="5"/>
  <c r="H115" i="5"/>
  <c r="L115" i="5"/>
  <c r="AG115" i="5"/>
  <c r="A116" i="5"/>
  <c r="B116" i="5"/>
  <c r="C116" i="5"/>
  <c r="D116" i="5"/>
  <c r="E116" i="5"/>
  <c r="F116" i="5"/>
  <c r="G116" i="5"/>
  <c r="H116" i="5"/>
  <c r="L116" i="5"/>
  <c r="AG116" i="5"/>
  <c r="A117" i="5"/>
  <c r="B117" i="5"/>
  <c r="C117" i="5"/>
  <c r="D117" i="5"/>
  <c r="E117" i="5"/>
  <c r="F117" i="5"/>
  <c r="G117" i="5"/>
  <c r="H117" i="5"/>
  <c r="L117" i="5"/>
  <c r="AG117" i="5"/>
  <c r="A118" i="5"/>
  <c r="B118" i="5"/>
  <c r="C118" i="5"/>
  <c r="D118" i="5"/>
  <c r="E118" i="5"/>
  <c r="F118" i="5"/>
  <c r="G118" i="5"/>
  <c r="H118" i="5"/>
  <c r="L118" i="5"/>
  <c r="AG118" i="5"/>
  <c r="A119" i="5"/>
  <c r="B119" i="5"/>
  <c r="C119" i="5"/>
  <c r="D119" i="5"/>
  <c r="E119" i="5"/>
  <c r="F119" i="5"/>
  <c r="G119" i="5"/>
  <c r="H119" i="5"/>
  <c r="L119" i="5"/>
  <c r="AG119" i="5"/>
  <c r="A120" i="5"/>
  <c r="B120" i="5"/>
  <c r="C120" i="5"/>
  <c r="D120" i="5"/>
  <c r="E120" i="5"/>
  <c r="F120" i="5"/>
  <c r="G120" i="5"/>
  <c r="H120" i="5"/>
  <c r="L120" i="5"/>
  <c r="AG120" i="5"/>
  <c r="A121" i="5"/>
  <c r="B121" i="5"/>
  <c r="C121" i="5"/>
  <c r="D121" i="5"/>
  <c r="E121" i="5"/>
  <c r="F121" i="5"/>
  <c r="G121" i="5"/>
  <c r="H121" i="5"/>
  <c r="L121" i="5"/>
  <c r="AG121" i="5"/>
  <c r="A122" i="5"/>
  <c r="B122" i="5"/>
  <c r="C122" i="5"/>
  <c r="D122" i="5"/>
  <c r="E122" i="5"/>
  <c r="F122" i="5"/>
  <c r="G122" i="5"/>
  <c r="H122" i="5"/>
  <c r="L122" i="5"/>
  <c r="AG122" i="5"/>
  <c r="A123" i="5"/>
  <c r="B123" i="5"/>
  <c r="C123" i="5"/>
  <c r="D123" i="5"/>
  <c r="E123" i="5"/>
  <c r="F123" i="5"/>
  <c r="G123" i="5"/>
  <c r="H123" i="5"/>
  <c r="L123" i="5"/>
  <c r="AG123" i="5"/>
  <c r="A124" i="5"/>
  <c r="B124" i="5"/>
  <c r="C124" i="5"/>
  <c r="D124" i="5"/>
  <c r="E124" i="5"/>
  <c r="F124" i="5"/>
  <c r="G124" i="5"/>
  <c r="H124" i="5"/>
  <c r="L124" i="5"/>
  <c r="AG124" i="5"/>
  <c r="A125" i="5"/>
  <c r="B125" i="5"/>
  <c r="C125" i="5"/>
  <c r="D125" i="5"/>
  <c r="E125" i="5"/>
  <c r="F125" i="5"/>
  <c r="G125" i="5"/>
  <c r="H125" i="5"/>
  <c r="L125" i="5"/>
  <c r="AG125" i="5"/>
  <c r="A126" i="5"/>
  <c r="B126" i="5"/>
  <c r="C126" i="5"/>
  <c r="D126" i="5"/>
  <c r="E126" i="5"/>
  <c r="F126" i="5"/>
  <c r="G126" i="5"/>
  <c r="H126" i="5"/>
  <c r="L126" i="5"/>
  <c r="AG126" i="5"/>
  <c r="A127" i="5"/>
  <c r="B127" i="5"/>
  <c r="C127" i="5"/>
  <c r="D127" i="5"/>
  <c r="E127" i="5"/>
  <c r="F127" i="5"/>
  <c r="G127" i="5"/>
  <c r="H127" i="5"/>
  <c r="L127" i="5"/>
  <c r="AG127" i="5"/>
  <c r="A128" i="5"/>
  <c r="B128" i="5"/>
  <c r="C128" i="5"/>
  <c r="D128" i="5"/>
  <c r="E128" i="5"/>
  <c r="F128" i="5"/>
  <c r="G128" i="5"/>
  <c r="H128" i="5"/>
  <c r="L128" i="5"/>
  <c r="AG128" i="5"/>
  <c r="A129" i="5"/>
  <c r="B129" i="5"/>
  <c r="C129" i="5"/>
  <c r="D129" i="5"/>
  <c r="E129" i="5"/>
  <c r="F129" i="5"/>
  <c r="G129" i="5"/>
  <c r="H129" i="5"/>
  <c r="L129" i="5"/>
  <c r="AG129" i="5"/>
  <c r="A130" i="5"/>
  <c r="B130" i="5"/>
  <c r="C130" i="5"/>
  <c r="D130" i="5"/>
  <c r="E130" i="5"/>
  <c r="F130" i="5"/>
  <c r="G130" i="5"/>
  <c r="H130" i="5"/>
  <c r="L130" i="5"/>
  <c r="AG130" i="5"/>
  <c r="A131" i="5"/>
  <c r="B131" i="5"/>
  <c r="C131" i="5"/>
  <c r="D131" i="5"/>
  <c r="E131" i="5"/>
  <c r="F131" i="5"/>
  <c r="G131" i="5"/>
  <c r="H131" i="5"/>
  <c r="L131" i="5"/>
  <c r="AG131" i="5"/>
  <c r="A132" i="5"/>
  <c r="B132" i="5"/>
  <c r="C132" i="5"/>
  <c r="D132" i="5"/>
  <c r="E132" i="5"/>
  <c r="F132" i="5"/>
  <c r="G132" i="5"/>
  <c r="H132" i="5"/>
  <c r="L132" i="5"/>
  <c r="AG132" i="5"/>
  <c r="A133" i="5"/>
  <c r="B133" i="5"/>
  <c r="C133" i="5"/>
  <c r="D133" i="5"/>
  <c r="E133" i="5"/>
  <c r="F133" i="5"/>
  <c r="G133" i="5"/>
  <c r="H133" i="5"/>
  <c r="L133" i="5"/>
  <c r="AG133" i="5"/>
  <c r="A134" i="5"/>
  <c r="B134" i="5"/>
  <c r="C134" i="5"/>
  <c r="D134" i="5"/>
  <c r="E134" i="5"/>
  <c r="F134" i="5"/>
  <c r="G134" i="5"/>
  <c r="H134" i="5"/>
  <c r="L134" i="5"/>
  <c r="AG134" i="5"/>
  <c r="A135" i="5"/>
  <c r="B135" i="5"/>
  <c r="C135" i="5"/>
  <c r="D135" i="5"/>
  <c r="E135" i="5"/>
  <c r="F135" i="5"/>
  <c r="G135" i="5"/>
  <c r="H135" i="5"/>
  <c r="L135" i="5"/>
  <c r="AG135" i="5"/>
  <c r="A136" i="5"/>
  <c r="B136" i="5"/>
  <c r="C136" i="5"/>
  <c r="D136" i="5"/>
  <c r="E136" i="5"/>
  <c r="F136" i="5"/>
  <c r="G136" i="5"/>
  <c r="H136" i="5"/>
  <c r="L136" i="5"/>
  <c r="AG136" i="5"/>
  <c r="A137" i="5"/>
  <c r="B137" i="5"/>
  <c r="C137" i="5"/>
  <c r="D137" i="5"/>
  <c r="E137" i="5"/>
  <c r="F137" i="5"/>
  <c r="G137" i="5"/>
  <c r="H137" i="5"/>
  <c r="L137" i="5"/>
  <c r="AG137" i="5"/>
  <c r="A138" i="5"/>
  <c r="B138" i="5"/>
  <c r="C138" i="5"/>
  <c r="D138" i="5"/>
  <c r="E138" i="5"/>
  <c r="F138" i="5"/>
  <c r="G138" i="5"/>
  <c r="H138" i="5"/>
  <c r="L138" i="5"/>
  <c r="AG138" i="5"/>
  <c r="A139" i="5"/>
  <c r="B139" i="5"/>
  <c r="C139" i="5"/>
  <c r="D139" i="5"/>
  <c r="E139" i="5"/>
  <c r="F139" i="5"/>
  <c r="G139" i="5"/>
  <c r="H139" i="5"/>
  <c r="L139" i="5"/>
  <c r="AG139" i="5"/>
  <c r="A140" i="5"/>
  <c r="B140" i="5"/>
  <c r="C140" i="5"/>
  <c r="D140" i="5"/>
  <c r="E140" i="5"/>
  <c r="F140" i="5"/>
  <c r="G140" i="5"/>
  <c r="H140" i="5"/>
  <c r="L140" i="5"/>
  <c r="AG140" i="5"/>
  <c r="A141" i="5"/>
  <c r="B141" i="5"/>
  <c r="C141" i="5"/>
  <c r="D141" i="5"/>
  <c r="E141" i="5"/>
  <c r="F141" i="5"/>
  <c r="G141" i="5"/>
  <c r="H141" i="5"/>
  <c r="L141" i="5"/>
  <c r="AG141" i="5"/>
  <c r="A142" i="5"/>
  <c r="B142" i="5"/>
  <c r="C142" i="5"/>
  <c r="D142" i="5"/>
  <c r="E142" i="5"/>
  <c r="F142" i="5"/>
  <c r="G142" i="5"/>
  <c r="H142" i="5"/>
  <c r="L142" i="5"/>
  <c r="AG142" i="5"/>
  <c r="A143" i="5"/>
  <c r="B143" i="5"/>
  <c r="C143" i="5"/>
  <c r="D143" i="5"/>
  <c r="E143" i="5"/>
  <c r="F143" i="5"/>
  <c r="G143" i="5"/>
  <c r="H143" i="5"/>
  <c r="L143" i="5"/>
  <c r="AG143" i="5"/>
  <c r="A144" i="5"/>
  <c r="B144" i="5"/>
  <c r="C144" i="5"/>
  <c r="D144" i="5"/>
  <c r="E144" i="5"/>
  <c r="F144" i="5"/>
  <c r="G144" i="5"/>
  <c r="H144" i="5"/>
  <c r="L144" i="5"/>
  <c r="AG144" i="5"/>
  <c r="A145" i="5"/>
  <c r="B145" i="5"/>
  <c r="C145" i="5"/>
  <c r="D145" i="5"/>
  <c r="E145" i="5"/>
  <c r="F145" i="5"/>
  <c r="G145" i="5"/>
  <c r="H145" i="5"/>
  <c r="L145" i="5"/>
  <c r="AG145" i="5"/>
  <c r="A146" i="5"/>
  <c r="B146" i="5"/>
  <c r="C146" i="5"/>
  <c r="D146" i="5"/>
  <c r="E146" i="5"/>
  <c r="F146" i="5"/>
  <c r="G146" i="5"/>
  <c r="H146" i="5"/>
  <c r="L146" i="5"/>
  <c r="AG146" i="5"/>
  <c r="A147" i="5"/>
  <c r="B147" i="5"/>
  <c r="C147" i="5"/>
  <c r="D147" i="5"/>
  <c r="E147" i="5"/>
  <c r="F147" i="5"/>
  <c r="G147" i="5"/>
  <c r="H147" i="5"/>
  <c r="L147" i="5"/>
  <c r="AG147" i="5"/>
  <c r="A148" i="5"/>
  <c r="B148" i="5"/>
  <c r="C148" i="5"/>
  <c r="D148" i="5"/>
  <c r="E148" i="5"/>
  <c r="F148" i="5"/>
  <c r="G148" i="5"/>
  <c r="H148" i="5"/>
  <c r="L148" i="5"/>
  <c r="AG148" i="5"/>
  <c r="A149" i="5"/>
  <c r="B149" i="5"/>
  <c r="C149" i="5"/>
  <c r="D149" i="5"/>
  <c r="E149" i="5"/>
  <c r="F149" i="5"/>
  <c r="G149" i="5"/>
  <c r="H149" i="5"/>
  <c r="L149" i="5"/>
  <c r="AG149" i="5"/>
  <c r="A150" i="5"/>
  <c r="B150" i="5"/>
  <c r="C150" i="5"/>
  <c r="D150" i="5"/>
  <c r="E150" i="5"/>
  <c r="F150" i="5"/>
  <c r="G150" i="5"/>
  <c r="H150" i="5"/>
  <c r="L150" i="5"/>
  <c r="AG150" i="5"/>
  <c r="A151" i="5"/>
  <c r="B151" i="5"/>
  <c r="C151" i="5"/>
  <c r="D151" i="5"/>
  <c r="E151" i="5"/>
  <c r="F151" i="5"/>
  <c r="G151" i="5"/>
  <c r="H151" i="5"/>
  <c r="L151" i="5"/>
  <c r="AG151" i="5"/>
  <c r="A152" i="5"/>
  <c r="B152" i="5"/>
  <c r="C152" i="5"/>
  <c r="D152" i="5"/>
  <c r="E152" i="5"/>
  <c r="F152" i="5"/>
  <c r="G152" i="5"/>
  <c r="H152" i="5"/>
  <c r="L152" i="5"/>
  <c r="AG152" i="5"/>
  <c r="A153" i="5"/>
  <c r="B153" i="5"/>
  <c r="C153" i="5"/>
  <c r="D153" i="5"/>
  <c r="E153" i="5"/>
  <c r="F153" i="5"/>
  <c r="G153" i="5"/>
  <c r="H153" i="5"/>
  <c r="L153" i="5"/>
  <c r="AG153" i="5"/>
  <c r="A154" i="5"/>
  <c r="B154" i="5"/>
  <c r="C154" i="5"/>
  <c r="D154" i="5"/>
  <c r="E154" i="5"/>
  <c r="F154" i="5"/>
  <c r="G154" i="5"/>
  <c r="H154" i="5"/>
  <c r="L154" i="5"/>
  <c r="AG154" i="5"/>
  <c r="A155" i="5"/>
  <c r="B155" i="5"/>
  <c r="C155" i="5"/>
  <c r="D155" i="5"/>
  <c r="E155" i="5"/>
  <c r="F155" i="5"/>
  <c r="G155" i="5"/>
  <c r="H155" i="5"/>
  <c r="L155" i="5"/>
  <c r="AG155" i="5"/>
  <c r="A156" i="5"/>
  <c r="B156" i="5"/>
  <c r="C156" i="5"/>
  <c r="D156" i="5"/>
  <c r="E156" i="5"/>
  <c r="F156" i="5"/>
  <c r="G156" i="5"/>
  <c r="H156" i="5"/>
  <c r="L156" i="5"/>
  <c r="AG156" i="5"/>
  <c r="A157" i="5"/>
  <c r="B157" i="5"/>
  <c r="C157" i="5"/>
  <c r="D157" i="5"/>
  <c r="E157" i="5"/>
  <c r="F157" i="5"/>
  <c r="G157" i="5"/>
  <c r="H157" i="5"/>
  <c r="L157" i="5"/>
  <c r="AG157" i="5"/>
  <c r="A158" i="5"/>
  <c r="B158" i="5"/>
  <c r="C158" i="5"/>
  <c r="D158" i="5"/>
  <c r="E158" i="5"/>
  <c r="F158" i="5"/>
  <c r="G158" i="5"/>
  <c r="H158" i="5"/>
  <c r="L158" i="5"/>
  <c r="AG158" i="5"/>
  <c r="A159" i="5"/>
  <c r="B159" i="5"/>
  <c r="C159" i="5"/>
  <c r="D159" i="5"/>
  <c r="E159" i="5"/>
  <c r="F159" i="5"/>
  <c r="G159" i="5"/>
  <c r="H159" i="5"/>
  <c r="L159" i="5"/>
  <c r="AG159" i="5"/>
  <c r="A160" i="5"/>
  <c r="B160" i="5"/>
  <c r="C160" i="5"/>
  <c r="D160" i="5"/>
  <c r="E160" i="5"/>
  <c r="F160" i="5"/>
  <c r="G160" i="5"/>
  <c r="H160" i="5"/>
  <c r="L160" i="5"/>
  <c r="AG160" i="5"/>
  <c r="A161" i="5"/>
  <c r="B161" i="5"/>
  <c r="C161" i="5"/>
  <c r="D161" i="5"/>
  <c r="E161" i="5"/>
  <c r="F161" i="5"/>
  <c r="G161" i="5"/>
  <c r="H161" i="5"/>
  <c r="L161" i="5"/>
  <c r="AG161" i="5"/>
  <c r="A162" i="5"/>
  <c r="B162" i="5"/>
  <c r="C162" i="5"/>
  <c r="D162" i="5"/>
  <c r="E162" i="5"/>
  <c r="F162" i="5"/>
  <c r="G162" i="5"/>
  <c r="H162" i="5"/>
  <c r="L162" i="5"/>
  <c r="AG162" i="5"/>
  <c r="A163" i="5"/>
  <c r="B163" i="5"/>
  <c r="C163" i="5"/>
  <c r="D163" i="5"/>
  <c r="E163" i="5"/>
  <c r="F163" i="5"/>
  <c r="G163" i="5"/>
  <c r="H163" i="5"/>
  <c r="L163" i="5"/>
  <c r="AG163" i="5"/>
  <c r="A164" i="5"/>
  <c r="B164" i="5"/>
  <c r="C164" i="5"/>
  <c r="D164" i="5"/>
  <c r="E164" i="5"/>
  <c r="F164" i="5"/>
  <c r="G164" i="5"/>
  <c r="H164" i="5"/>
  <c r="L164" i="5"/>
  <c r="AG164" i="5"/>
  <c r="A165" i="5"/>
  <c r="B165" i="5"/>
  <c r="C165" i="5"/>
  <c r="D165" i="5"/>
  <c r="E165" i="5"/>
  <c r="F165" i="5"/>
  <c r="G165" i="5"/>
  <c r="H165" i="5"/>
  <c r="L165" i="5"/>
  <c r="AG165" i="5"/>
  <c r="A166" i="5"/>
  <c r="B166" i="5"/>
  <c r="C166" i="5"/>
  <c r="D166" i="5"/>
  <c r="E166" i="5"/>
  <c r="F166" i="5"/>
  <c r="G166" i="5"/>
  <c r="H166" i="5"/>
  <c r="L166" i="5"/>
  <c r="AG166" i="5"/>
  <c r="A167" i="5"/>
  <c r="B167" i="5"/>
  <c r="C167" i="5"/>
  <c r="D167" i="5"/>
  <c r="E167" i="5"/>
  <c r="F167" i="5"/>
  <c r="G167" i="5"/>
  <c r="H167" i="5"/>
  <c r="L167" i="5"/>
  <c r="AG167" i="5"/>
  <c r="A168" i="5"/>
  <c r="B168" i="5"/>
  <c r="C168" i="5"/>
  <c r="D168" i="5"/>
  <c r="E168" i="5"/>
  <c r="F168" i="5"/>
  <c r="G168" i="5"/>
  <c r="H168" i="5"/>
  <c r="L168" i="5"/>
  <c r="AG168" i="5"/>
  <c r="A169" i="5"/>
  <c r="B169" i="5"/>
  <c r="C169" i="5"/>
  <c r="D169" i="5"/>
  <c r="E169" i="5"/>
  <c r="F169" i="5"/>
  <c r="G169" i="5"/>
  <c r="H169" i="5"/>
  <c r="L169" i="5"/>
  <c r="AG169" i="5"/>
  <c r="A170" i="5"/>
  <c r="B170" i="5"/>
  <c r="C170" i="5"/>
  <c r="D170" i="5"/>
  <c r="E170" i="5"/>
  <c r="F170" i="5"/>
  <c r="G170" i="5"/>
  <c r="H170" i="5"/>
  <c r="L170" i="5"/>
  <c r="AG170" i="5"/>
  <c r="A171" i="5"/>
  <c r="B171" i="5"/>
  <c r="C171" i="5"/>
  <c r="D171" i="5"/>
  <c r="E171" i="5"/>
  <c r="F171" i="5"/>
  <c r="G171" i="5"/>
  <c r="H171" i="5"/>
  <c r="L171" i="5"/>
  <c r="AG171" i="5"/>
  <c r="A172" i="5"/>
  <c r="B172" i="5"/>
  <c r="C172" i="5"/>
  <c r="D172" i="5"/>
  <c r="E172" i="5"/>
  <c r="F172" i="5"/>
  <c r="G172" i="5"/>
  <c r="H172" i="5"/>
  <c r="L172" i="5"/>
  <c r="AG172" i="5"/>
  <c r="A173" i="5"/>
  <c r="B173" i="5"/>
  <c r="C173" i="5"/>
  <c r="D173" i="5"/>
  <c r="E173" i="5"/>
  <c r="F173" i="5"/>
  <c r="G173" i="5"/>
  <c r="H173" i="5"/>
  <c r="L173" i="5"/>
  <c r="AG173" i="5"/>
  <c r="A174" i="5"/>
  <c r="B174" i="5"/>
  <c r="C174" i="5"/>
  <c r="D174" i="5"/>
  <c r="E174" i="5"/>
  <c r="F174" i="5"/>
  <c r="G174" i="5"/>
  <c r="H174" i="5"/>
  <c r="L174" i="5"/>
  <c r="AG174" i="5"/>
  <c r="A175" i="5"/>
  <c r="B175" i="5"/>
  <c r="C175" i="5"/>
  <c r="D175" i="5"/>
  <c r="E175" i="5"/>
  <c r="F175" i="5"/>
  <c r="G175" i="5"/>
  <c r="H175" i="5"/>
  <c r="L175" i="5"/>
  <c r="AG175" i="5"/>
  <c r="A176" i="5"/>
  <c r="B176" i="5"/>
  <c r="C176" i="5"/>
  <c r="D176" i="5"/>
  <c r="E176" i="5"/>
  <c r="F176" i="5"/>
  <c r="G176" i="5"/>
  <c r="H176" i="5"/>
  <c r="L176" i="5"/>
  <c r="AG176" i="5"/>
  <c r="A177" i="5"/>
  <c r="B177" i="5"/>
  <c r="C177" i="5"/>
  <c r="D177" i="5"/>
  <c r="E177" i="5"/>
  <c r="F177" i="5"/>
  <c r="G177" i="5"/>
  <c r="H177" i="5"/>
  <c r="L177" i="5"/>
  <c r="AG177" i="5"/>
  <c r="A178" i="5"/>
  <c r="B178" i="5"/>
  <c r="C178" i="5"/>
  <c r="D178" i="5"/>
  <c r="E178" i="5"/>
  <c r="F178" i="5"/>
  <c r="G178" i="5"/>
  <c r="H178" i="5"/>
  <c r="L178" i="5"/>
  <c r="AG178" i="5"/>
  <c r="A179" i="5"/>
  <c r="B179" i="5"/>
  <c r="C179" i="5"/>
  <c r="D179" i="5"/>
  <c r="E179" i="5"/>
  <c r="F179" i="5"/>
  <c r="G179" i="5"/>
  <c r="H179" i="5"/>
  <c r="L179" i="5"/>
  <c r="AG179" i="5"/>
  <c r="A180" i="5"/>
  <c r="B180" i="5"/>
  <c r="C180" i="5"/>
  <c r="D180" i="5"/>
  <c r="E180" i="5"/>
  <c r="F180" i="5"/>
  <c r="G180" i="5"/>
  <c r="H180" i="5"/>
  <c r="L180" i="5"/>
  <c r="AG180" i="5"/>
  <c r="A181" i="5"/>
  <c r="B181" i="5"/>
  <c r="C181" i="5"/>
  <c r="D181" i="5"/>
  <c r="E181" i="5"/>
  <c r="F181" i="5"/>
  <c r="G181" i="5"/>
  <c r="H181" i="5"/>
  <c r="L181" i="5"/>
  <c r="AG181" i="5"/>
  <c r="A182" i="5"/>
  <c r="B182" i="5"/>
  <c r="C182" i="5"/>
  <c r="D182" i="5"/>
  <c r="E182" i="5"/>
  <c r="F182" i="5"/>
  <c r="G182" i="5"/>
  <c r="H182" i="5"/>
  <c r="L182" i="5"/>
  <c r="AG182" i="5"/>
  <c r="A183" i="5"/>
  <c r="B183" i="5"/>
  <c r="C183" i="5"/>
  <c r="D183" i="5"/>
  <c r="E183" i="5"/>
  <c r="F183" i="5"/>
  <c r="G183" i="5"/>
  <c r="H183" i="5"/>
  <c r="L183" i="5"/>
  <c r="AG183" i="5"/>
  <c r="A184" i="5"/>
  <c r="B184" i="5"/>
  <c r="C184" i="5"/>
  <c r="D184" i="5"/>
  <c r="E184" i="5"/>
  <c r="F184" i="5"/>
  <c r="G184" i="5"/>
  <c r="H184" i="5"/>
  <c r="L184" i="5"/>
  <c r="AG184" i="5"/>
  <c r="A185" i="5"/>
  <c r="B185" i="5"/>
  <c r="C185" i="5"/>
  <c r="D185" i="5"/>
  <c r="E185" i="5"/>
  <c r="F185" i="5"/>
  <c r="G185" i="5"/>
  <c r="H185" i="5"/>
  <c r="L185" i="5"/>
  <c r="AG185" i="5"/>
  <c r="A186" i="5"/>
  <c r="B186" i="5"/>
  <c r="C186" i="5"/>
  <c r="D186" i="5"/>
  <c r="E186" i="5"/>
  <c r="F186" i="5"/>
  <c r="G186" i="5"/>
  <c r="H186" i="5"/>
  <c r="L186" i="5"/>
  <c r="AG186" i="5"/>
  <c r="A187" i="5"/>
  <c r="B187" i="5"/>
  <c r="C187" i="5"/>
  <c r="D187" i="5"/>
  <c r="E187" i="5"/>
  <c r="F187" i="5"/>
  <c r="G187" i="5"/>
  <c r="H187" i="5"/>
  <c r="L187" i="5"/>
  <c r="AG187" i="5"/>
  <c r="A188" i="5"/>
  <c r="B188" i="5"/>
  <c r="C188" i="5"/>
  <c r="D188" i="5"/>
  <c r="E188" i="5"/>
  <c r="F188" i="5"/>
  <c r="G188" i="5"/>
  <c r="H188" i="5"/>
  <c r="L188" i="5"/>
  <c r="AG188" i="5"/>
  <c r="A189" i="5"/>
  <c r="B189" i="5"/>
  <c r="C189" i="5"/>
  <c r="D189" i="5"/>
  <c r="E189" i="5"/>
  <c r="F189" i="5"/>
  <c r="G189" i="5"/>
  <c r="H189" i="5"/>
  <c r="L189" i="5"/>
  <c r="AG189" i="5"/>
  <c r="A190" i="5"/>
  <c r="B190" i="5"/>
  <c r="C190" i="5"/>
  <c r="D190" i="5"/>
  <c r="E190" i="5"/>
  <c r="F190" i="5"/>
  <c r="G190" i="5"/>
  <c r="H190" i="5"/>
  <c r="L190" i="5"/>
  <c r="AG190" i="5"/>
  <c r="A191" i="5"/>
  <c r="B191" i="5"/>
  <c r="C191" i="5"/>
  <c r="D191" i="5"/>
  <c r="E191" i="5"/>
  <c r="F191" i="5"/>
  <c r="G191" i="5"/>
  <c r="H191" i="5"/>
  <c r="L191" i="5"/>
  <c r="AG191" i="5"/>
  <c r="A192" i="5"/>
  <c r="B192" i="5"/>
  <c r="C192" i="5"/>
  <c r="D192" i="5"/>
  <c r="E192" i="5"/>
  <c r="F192" i="5"/>
  <c r="G192" i="5"/>
  <c r="H192" i="5"/>
  <c r="L192" i="5"/>
  <c r="AG192" i="5"/>
  <c r="A193" i="5"/>
  <c r="B193" i="5"/>
  <c r="C193" i="5"/>
  <c r="D193" i="5"/>
  <c r="E193" i="5"/>
  <c r="F193" i="5"/>
  <c r="G193" i="5"/>
  <c r="H193" i="5"/>
  <c r="L193" i="5"/>
  <c r="AG193" i="5"/>
  <c r="A194" i="5"/>
  <c r="B194" i="5"/>
  <c r="C194" i="5"/>
  <c r="D194" i="5"/>
  <c r="E194" i="5"/>
  <c r="F194" i="5"/>
  <c r="G194" i="5"/>
  <c r="H194" i="5"/>
  <c r="L194" i="5"/>
  <c r="AG194" i="5"/>
  <c r="A195" i="5"/>
  <c r="B195" i="5"/>
  <c r="C195" i="5"/>
  <c r="D195" i="5"/>
  <c r="E195" i="5"/>
  <c r="F195" i="5"/>
  <c r="G195" i="5"/>
  <c r="H195" i="5"/>
  <c r="L195" i="5"/>
  <c r="AG195" i="5"/>
  <c r="A196" i="5"/>
  <c r="B196" i="5"/>
  <c r="C196" i="5"/>
  <c r="D196" i="5"/>
  <c r="E196" i="5"/>
  <c r="F196" i="5"/>
  <c r="G196" i="5"/>
  <c r="H196" i="5"/>
  <c r="L196" i="5"/>
  <c r="AG196" i="5"/>
  <c r="A197" i="5"/>
  <c r="B197" i="5"/>
  <c r="C197" i="5"/>
  <c r="D197" i="5"/>
  <c r="E197" i="5"/>
  <c r="F197" i="5"/>
  <c r="G197" i="5"/>
  <c r="H197" i="5"/>
  <c r="L197" i="5"/>
  <c r="AG197" i="5"/>
  <c r="A198" i="5"/>
  <c r="B198" i="5"/>
  <c r="C198" i="5"/>
  <c r="D198" i="5"/>
  <c r="E198" i="5"/>
  <c r="F198" i="5"/>
  <c r="G198" i="5"/>
  <c r="H198" i="5"/>
  <c r="L198" i="5"/>
  <c r="AG198" i="5"/>
  <c r="A199" i="5"/>
  <c r="B199" i="5"/>
  <c r="C199" i="5"/>
  <c r="D199" i="5"/>
  <c r="E199" i="5"/>
  <c r="F199" i="5"/>
  <c r="G199" i="5"/>
  <c r="H199" i="5"/>
  <c r="L199" i="5"/>
  <c r="AG199" i="5"/>
  <c r="A200" i="5"/>
  <c r="B200" i="5"/>
  <c r="C200" i="5"/>
  <c r="D200" i="5"/>
  <c r="E200" i="5"/>
  <c r="F200" i="5"/>
  <c r="G200" i="5"/>
  <c r="H200" i="5"/>
  <c r="L200" i="5"/>
  <c r="AG200" i="5"/>
  <c r="A201" i="5"/>
  <c r="B201" i="5"/>
  <c r="C201" i="5"/>
  <c r="D201" i="5"/>
  <c r="E201" i="5"/>
  <c r="F201" i="5"/>
  <c r="G201" i="5"/>
  <c r="H201" i="5"/>
  <c r="L201" i="5"/>
  <c r="AG201" i="5"/>
  <c r="A202" i="5"/>
  <c r="B202" i="5"/>
  <c r="C202" i="5"/>
  <c r="D202" i="5"/>
  <c r="E202" i="5"/>
  <c r="F202" i="5"/>
  <c r="G202" i="5"/>
  <c r="H202" i="5"/>
  <c r="L202" i="5"/>
  <c r="AG202" i="5"/>
  <c r="A203" i="5"/>
  <c r="B203" i="5"/>
  <c r="C203" i="5"/>
  <c r="D203" i="5"/>
  <c r="E203" i="5"/>
  <c r="F203" i="5"/>
  <c r="G203" i="5"/>
  <c r="H203" i="5"/>
  <c r="L203" i="5"/>
  <c r="AG203" i="5"/>
  <c r="A204" i="5"/>
  <c r="B204" i="5"/>
  <c r="C204" i="5"/>
  <c r="D204" i="5"/>
  <c r="E204" i="5"/>
  <c r="F204" i="5"/>
  <c r="G204" i="5"/>
  <c r="H204" i="5"/>
  <c r="L204" i="5"/>
  <c r="AG204" i="5"/>
  <c r="A205" i="5"/>
  <c r="B205" i="5"/>
  <c r="C205" i="5"/>
  <c r="D205" i="5"/>
  <c r="E205" i="5"/>
  <c r="F205" i="5"/>
  <c r="G205" i="5"/>
  <c r="H205" i="5"/>
  <c r="L205" i="5"/>
  <c r="AG205" i="5"/>
  <c r="A206" i="5"/>
  <c r="B206" i="5"/>
  <c r="C206" i="5"/>
  <c r="D206" i="5"/>
  <c r="E206" i="5"/>
  <c r="F206" i="5"/>
  <c r="G206" i="5"/>
  <c r="H206" i="5"/>
  <c r="L206" i="5"/>
  <c r="AG206" i="5"/>
  <c r="A207" i="5"/>
  <c r="B207" i="5"/>
  <c r="C207" i="5"/>
  <c r="D207" i="5"/>
  <c r="E207" i="5"/>
  <c r="F207" i="5"/>
  <c r="G207" i="5"/>
  <c r="H207" i="5"/>
  <c r="L207" i="5"/>
  <c r="AG207" i="5"/>
  <c r="A208" i="5"/>
  <c r="B208" i="5"/>
  <c r="C208" i="5"/>
  <c r="D208" i="5"/>
  <c r="E208" i="5"/>
  <c r="F208" i="5"/>
  <c r="G208" i="5"/>
  <c r="H208" i="5"/>
  <c r="L208" i="5"/>
  <c r="AG208" i="5"/>
  <c r="A209" i="5"/>
  <c r="B209" i="5"/>
  <c r="C209" i="5"/>
  <c r="D209" i="5"/>
  <c r="E209" i="5"/>
  <c r="F209" i="5"/>
  <c r="G209" i="5"/>
  <c r="H209" i="5"/>
  <c r="L209" i="5"/>
  <c r="AG209" i="5"/>
  <c r="A210" i="5"/>
  <c r="B210" i="5"/>
  <c r="C210" i="5"/>
  <c r="D210" i="5"/>
  <c r="E210" i="5"/>
  <c r="F210" i="5"/>
  <c r="G210" i="5"/>
  <c r="H210" i="5"/>
  <c r="L210" i="5"/>
  <c r="AG210" i="5"/>
  <c r="A211" i="5"/>
  <c r="B211" i="5"/>
  <c r="C211" i="5"/>
  <c r="D211" i="5"/>
  <c r="E211" i="5"/>
  <c r="F211" i="5"/>
  <c r="G211" i="5"/>
  <c r="H211" i="5"/>
  <c r="L211" i="5"/>
  <c r="AG211" i="5"/>
  <c r="A212" i="5"/>
  <c r="B212" i="5"/>
  <c r="C212" i="5"/>
  <c r="D212" i="5"/>
  <c r="E212" i="5"/>
  <c r="F212" i="5"/>
  <c r="G212" i="5"/>
  <c r="H212" i="5"/>
  <c r="L212" i="5"/>
  <c r="AG212" i="5"/>
  <c r="A213" i="5"/>
  <c r="B213" i="5"/>
  <c r="C213" i="5"/>
  <c r="D213" i="5"/>
  <c r="E213" i="5"/>
  <c r="F213" i="5"/>
  <c r="G213" i="5"/>
  <c r="H213" i="5"/>
  <c r="L213" i="5"/>
  <c r="AG213" i="5"/>
  <c r="A214" i="5"/>
  <c r="B214" i="5"/>
  <c r="C214" i="5"/>
  <c r="D214" i="5"/>
  <c r="E214" i="5"/>
  <c r="F214" i="5"/>
  <c r="G214" i="5"/>
  <c r="H214" i="5"/>
  <c r="L214" i="5"/>
  <c r="AG214" i="5"/>
  <c r="A215" i="5"/>
  <c r="B215" i="5"/>
  <c r="C215" i="5"/>
  <c r="D215" i="5"/>
  <c r="E215" i="5"/>
  <c r="F215" i="5"/>
  <c r="G215" i="5"/>
  <c r="H215" i="5"/>
  <c r="L215" i="5"/>
  <c r="AG215" i="5"/>
  <c r="A216" i="5"/>
  <c r="B216" i="5"/>
  <c r="C216" i="5"/>
  <c r="D216" i="5"/>
  <c r="E216" i="5"/>
  <c r="F216" i="5"/>
  <c r="G216" i="5"/>
  <c r="H216" i="5"/>
  <c r="L216" i="5"/>
  <c r="AG216" i="5"/>
  <c r="A217" i="5"/>
  <c r="B217" i="5"/>
  <c r="C217" i="5"/>
  <c r="D217" i="5"/>
  <c r="E217" i="5"/>
  <c r="F217" i="5"/>
  <c r="G217" i="5"/>
  <c r="H217" i="5"/>
  <c r="L217" i="5"/>
  <c r="AG217" i="5"/>
  <c r="A218" i="5"/>
  <c r="B218" i="5"/>
  <c r="C218" i="5"/>
  <c r="D218" i="5"/>
  <c r="E218" i="5"/>
  <c r="F218" i="5"/>
  <c r="G218" i="5"/>
  <c r="H218" i="5"/>
  <c r="L218" i="5"/>
  <c r="AG218" i="5"/>
  <c r="A219" i="5"/>
  <c r="B219" i="5"/>
  <c r="C219" i="5"/>
  <c r="D219" i="5"/>
  <c r="E219" i="5"/>
  <c r="F219" i="5"/>
  <c r="G219" i="5"/>
  <c r="H219" i="5"/>
  <c r="L219" i="5"/>
  <c r="AG219" i="5"/>
  <c r="A220" i="5"/>
  <c r="B220" i="5"/>
  <c r="C220" i="5"/>
  <c r="D220" i="5"/>
  <c r="E220" i="5"/>
  <c r="F220" i="5"/>
  <c r="G220" i="5"/>
  <c r="H220" i="5"/>
  <c r="L220" i="5"/>
  <c r="AG220" i="5"/>
  <c r="A221" i="5"/>
  <c r="B221" i="5"/>
  <c r="C221" i="5"/>
  <c r="D221" i="5"/>
  <c r="E221" i="5"/>
  <c r="F221" i="5"/>
  <c r="G221" i="5"/>
  <c r="H221" i="5"/>
  <c r="L221" i="5"/>
  <c r="AG221" i="5"/>
  <c r="A222" i="5"/>
  <c r="B222" i="5"/>
  <c r="C222" i="5"/>
  <c r="D222" i="5"/>
  <c r="E222" i="5"/>
  <c r="F222" i="5"/>
  <c r="G222" i="5"/>
  <c r="H222" i="5"/>
  <c r="L222" i="5"/>
  <c r="AG222" i="5"/>
  <c r="A223" i="5"/>
  <c r="B223" i="5"/>
  <c r="C223" i="5"/>
  <c r="D223" i="5"/>
  <c r="E223" i="5"/>
  <c r="F223" i="5"/>
  <c r="G223" i="5"/>
  <c r="H223" i="5"/>
  <c r="L223" i="5"/>
  <c r="AG223" i="5"/>
  <c r="A224" i="5"/>
  <c r="B224" i="5"/>
  <c r="C224" i="5"/>
  <c r="D224" i="5"/>
  <c r="E224" i="5"/>
  <c r="F224" i="5"/>
  <c r="G224" i="5"/>
  <c r="H224" i="5"/>
  <c r="L224" i="5"/>
  <c r="AG224" i="5"/>
  <c r="A225" i="5"/>
  <c r="B225" i="5"/>
  <c r="C225" i="5"/>
  <c r="D225" i="5"/>
  <c r="E225" i="5"/>
  <c r="F225" i="5"/>
  <c r="G225" i="5"/>
  <c r="H225" i="5"/>
  <c r="L225" i="5"/>
  <c r="AG225" i="5"/>
  <c r="A226" i="5"/>
  <c r="B226" i="5"/>
  <c r="C226" i="5"/>
  <c r="D226" i="5"/>
  <c r="E226" i="5"/>
  <c r="F226" i="5"/>
  <c r="G226" i="5"/>
  <c r="H226" i="5"/>
  <c r="L226" i="5"/>
  <c r="AG226" i="5"/>
  <c r="A227" i="5"/>
  <c r="B227" i="5"/>
  <c r="C227" i="5"/>
  <c r="D227" i="5"/>
  <c r="E227" i="5"/>
  <c r="F227" i="5"/>
  <c r="G227" i="5"/>
  <c r="H227" i="5"/>
  <c r="L227" i="5"/>
  <c r="AG227" i="5"/>
  <c r="A228" i="5"/>
  <c r="B228" i="5"/>
  <c r="C228" i="5"/>
  <c r="D228" i="5"/>
  <c r="E228" i="5"/>
  <c r="F228" i="5"/>
  <c r="G228" i="5"/>
  <c r="H228" i="5"/>
  <c r="L228" i="5"/>
  <c r="AG228" i="5"/>
  <c r="A229" i="5"/>
  <c r="B229" i="5"/>
  <c r="C229" i="5"/>
  <c r="D229" i="5"/>
  <c r="E229" i="5"/>
  <c r="F229" i="5"/>
  <c r="G229" i="5"/>
  <c r="H229" i="5"/>
  <c r="L229" i="5"/>
  <c r="AG229" i="5"/>
  <c r="A230" i="5"/>
  <c r="B230" i="5"/>
  <c r="C230" i="5"/>
  <c r="D230" i="5"/>
  <c r="E230" i="5"/>
  <c r="F230" i="5"/>
  <c r="G230" i="5"/>
  <c r="H230" i="5"/>
  <c r="L230" i="5"/>
  <c r="AG230" i="5"/>
  <c r="A231" i="5"/>
  <c r="B231" i="5"/>
  <c r="C231" i="5"/>
  <c r="D231" i="5"/>
  <c r="E231" i="5"/>
  <c r="F231" i="5"/>
  <c r="G231" i="5"/>
  <c r="H231" i="5"/>
  <c r="L231" i="5"/>
  <c r="AG231" i="5"/>
  <c r="A232" i="5"/>
  <c r="B232" i="5"/>
  <c r="C232" i="5"/>
  <c r="D232" i="5"/>
  <c r="E232" i="5"/>
  <c r="F232" i="5"/>
  <c r="G232" i="5"/>
  <c r="H232" i="5"/>
  <c r="L232" i="5"/>
  <c r="AG232" i="5"/>
  <c r="A233" i="5"/>
  <c r="B233" i="5"/>
  <c r="C233" i="5"/>
  <c r="D233" i="5"/>
  <c r="E233" i="5"/>
  <c r="F233" i="5"/>
  <c r="G233" i="5"/>
  <c r="H233" i="5"/>
  <c r="L233" i="5"/>
  <c r="AG233" i="5"/>
  <c r="A234" i="5"/>
  <c r="B234" i="5"/>
  <c r="C234" i="5"/>
  <c r="D234" i="5"/>
  <c r="E234" i="5"/>
  <c r="F234" i="5"/>
  <c r="G234" i="5"/>
  <c r="H234" i="5"/>
  <c r="L234" i="5"/>
  <c r="AG234" i="5"/>
  <c r="A235" i="5"/>
  <c r="B235" i="5"/>
  <c r="C235" i="5"/>
  <c r="D235" i="5"/>
  <c r="E235" i="5"/>
  <c r="F235" i="5"/>
  <c r="G235" i="5"/>
  <c r="H235" i="5"/>
  <c r="L235" i="5"/>
  <c r="AG235" i="5"/>
  <c r="A236" i="5"/>
  <c r="B236" i="5"/>
  <c r="C236" i="5"/>
  <c r="D236" i="5"/>
  <c r="E236" i="5"/>
  <c r="F236" i="5"/>
  <c r="G236" i="5"/>
  <c r="H236" i="5"/>
  <c r="L236" i="5"/>
  <c r="AG236" i="5"/>
  <c r="A237" i="5"/>
  <c r="B237" i="5"/>
  <c r="C237" i="5"/>
  <c r="D237" i="5"/>
  <c r="E237" i="5"/>
  <c r="F237" i="5"/>
  <c r="G237" i="5"/>
  <c r="H237" i="5"/>
  <c r="L237" i="5"/>
  <c r="AG237" i="5"/>
  <c r="A238" i="5"/>
  <c r="B238" i="5"/>
  <c r="C238" i="5"/>
  <c r="D238" i="5"/>
  <c r="E238" i="5"/>
  <c r="F238" i="5"/>
  <c r="G238" i="5"/>
  <c r="H238" i="5"/>
  <c r="L238" i="5"/>
  <c r="AG238" i="5"/>
  <c r="A239" i="5"/>
  <c r="B239" i="5"/>
  <c r="C239" i="5"/>
  <c r="D239" i="5"/>
  <c r="E239" i="5"/>
  <c r="F239" i="5"/>
  <c r="G239" i="5"/>
  <c r="H239" i="5"/>
  <c r="L239" i="5"/>
  <c r="AG239" i="5"/>
  <c r="A240" i="5"/>
  <c r="B240" i="5"/>
  <c r="C240" i="5"/>
  <c r="D240" i="5"/>
  <c r="E240" i="5"/>
  <c r="F240" i="5"/>
  <c r="G240" i="5"/>
  <c r="H240" i="5"/>
  <c r="L240" i="5"/>
  <c r="AG240" i="5"/>
  <c r="A241" i="5"/>
  <c r="B241" i="5"/>
  <c r="C241" i="5"/>
  <c r="D241" i="5"/>
  <c r="E241" i="5"/>
  <c r="F241" i="5"/>
  <c r="G241" i="5"/>
  <c r="H241" i="5"/>
  <c r="L241" i="5"/>
  <c r="AG241" i="5"/>
  <c r="A242" i="5"/>
  <c r="B242" i="5"/>
  <c r="C242" i="5"/>
  <c r="D242" i="5"/>
  <c r="E242" i="5"/>
  <c r="F242" i="5"/>
  <c r="G242" i="5"/>
  <c r="H242" i="5"/>
  <c r="L242" i="5"/>
  <c r="AG242" i="5"/>
  <c r="A243" i="5"/>
  <c r="B243" i="5"/>
  <c r="C243" i="5"/>
  <c r="D243" i="5"/>
  <c r="E243" i="5"/>
  <c r="F243" i="5"/>
  <c r="G243" i="5"/>
  <c r="H243" i="5"/>
  <c r="L243" i="5"/>
  <c r="AG243" i="5"/>
  <c r="A244" i="5"/>
  <c r="B244" i="5"/>
  <c r="C244" i="5"/>
  <c r="D244" i="5"/>
  <c r="E244" i="5"/>
  <c r="F244" i="5"/>
  <c r="G244" i="5"/>
  <c r="H244" i="5"/>
  <c r="L244" i="5"/>
  <c r="AG244" i="5"/>
  <c r="A245" i="5"/>
  <c r="B245" i="5"/>
  <c r="C245" i="5"/>
  <c r="D245" i="5"/>
  <c r="E245" i="5"/>
  <c r="F245" i="5"/>
  <c r="G245" i="5"/>
  <c r="H245" i="5"/>
  <c r="L245" i="5"/>
  <c r="AG245" i="5"/>
  <c r="A246" i="5"/>
  <c r="B246" i="5"/>
  <c r="C246" i="5"/>
  <c r="D246" i="5"/>
  <c r="E246" i="5"/>
  <c r="F246" i="5"/>
  <c r="G246" i="5"/>
  <c r="H246" i="5"/>
  <c r="L246" i="5"/>
  <c r="AG246" i="5"/>
  <c r="A247" i="5"/>
  <c r="B247" i="5"/>
  <c r="C247" i="5"/>
  <c r="D247" i="5"/>
  <c r="E247" i="5"/>
  <c r="F247" i="5"/>
  <c r="G247" i="5"/>
  <c r="H247" i="5"/>
  <c r="L247" i="5"/>
  <c r="AG247" i="5"/>
  <c r="A248" i="5"/>
  <c r="B248" i="5"/>
  <c r="C248" i="5"/>
  <c r="D248" i="5"/>
  <c r="E248" i="5"/>
  <c r="F248" i="5"/>
  <c r="G248" i="5"/>
  <c r="H248" i="5"/>
  <c r="L248" i="5"/>
  <c r="AG248" i="5"/>
  <c r="A249" i="5"/>
  <c r="B249" i="5"/>
  <c r="C249" i="5"/>
  <c r="D249" i="5"/>
  <c r="E249" i="5"/>
  <c r="F249" i="5"/>
  <c r="G249" i="5"/>
  <c r="H249" i="5"/>
  <c r="L249" i="5"/>
  <c r="AG249" i="5"/>
  <c r="A250" i="5"/>
  <c r="B250" i="5"/>
  <c r="C250" i="5"/>
  <c r="D250" i="5"/>
  <c r="E250" i="5"/>
  <c r="F250" i="5"/>
  <c r="G250" i="5"/>
  <c r="H250" i="5"/>
  <c r="L250" i="5"/>
  <c r="AG250" i="5"/>
  <c r="A251" i="5"/>
  <c r="B251" i="5"/>
  <c r="C251" i="5"/>
  <c r="D251" i="5"/>
  <c r="E251" i="5"/>
  <c r="F251" i="5"/>
  <c r="G251" i="5"/>
  <c r="H251" i="5"/>
  <c r="L251" i="5"/>
  <c r="AG251" i="5"/>
  <c r="A252" i="5"/>
  <c r="B252" i="5"/>
  <c r="C252" i="5"/>
  <c r="D252" i="5"/>
  <c r="E252" i="5"/>
  <c r="F252" i="5"/>
  <c r="G252" i="5"/>
  <c r="H252" i="5"/>
  <c r="L252" i="5"/>
  <c r="AG252" i="5"/>
  <c r="A253" i="5"/>
  <c r="B253" i="5"/>
  <c r="C253" i="5"/>
  <c r="D253" i="5"/>
  <c r="E253" i="5"/>
  <c r="F253" i="5"/>
  <c r="G253" i="5"/>
  <c r="H253" i="5"/>
  <c r="L253" i="5"/>
  <c r="AG253" i="5"/>
  <c r="A254" i="5"/>
  <c r="B254" i="5"/>
  <c r="C254" i="5"/>
  <c r="D254" i="5"/>
  <c r="E254" i="5"/>
  <c r="F254" i="5"/>
  <c r="G254" i="5"/>
  <c r="H254" i="5"/>
  <c r="L254" i="5"/>
  <c r="AG254" i="5"/>
  <c r="A255" i="5"/>
  <c r="B255" i="5"/>
  <c r="C255" i="5"/>
  <c r="D255" i="5"/>
  <c r="E255" i="5"/>
  <c r="F255" i="5"/>
  <c r="G255" i="5"/>
  <c r="H255" i="5"/>
  <c r="L255" i="5"/>
  <c r="AG255" i="5"/>
  <c r="A256" i="5"/>
  <c r="B256" i="5"/>
  <c r="C256" i="5"/>
  <c r="D256" i="5"/>
  <c r="E256" i="5"/>
  <c r="F256" i="5"/>
  <c r="G256" i="5"/>
  <c r="H256" i="5"/>
  <c r="L256" i="5"/>
  <c r="AG256" i="5"/>
  <c r="A257" i="5"/>
  <c r="B257" i="5"/>
  <c r="C257" i="5"/>
  <c r="D257" i="5"/>
  <c r="E257" i="5"/>
  <c r="F257" i="5"/>
  <c r="G257" i="5"/>
  <c r="H257" i="5"/>
  <c r="L257" i="5"/>
  <c r="AG257" i="5"/>
  <c r="A258" i="5"/>
  <c r="B258" i="5"/>
  <c r="C258" i="5"/>
  <c r="D258" i="5"/>
  <c r="E258" i="5"/>
  <c r="F258" i="5"/>
  <c r="G258" i="5"/>
  <c r="H258" i="5"/>
  <c r="L258" i="5"/>
  <c r="AG258" i="5"/>
  <c r="A259" i="5"/>
  <c r="B259" i="5"/>
  <c r="C259" i="5"/>
  <c r="D259" i="5"/>
  <c r="E259" i="5"/>
  <c r="F259" i="5"/>
  <c r="G259" i="5"/>
  <c r="H259" i="5"/>
  <c r="L259" i="5"/>
  <c r="AG259" i="5"/>
  <c r="A260" i="5"/>
  <c r="B260" i="5"/>
  <c r="C260" i="5"/>
  <c r="D260" i="5"/>
  <c r="E260" i="5"/>
  <c r="F260" i="5"/>
  <c r="G260" i="5"/>
  <c r="H260" i="5"/>
  <c r="L260" i="5"/>
  <c r="AG260" i="5"/>
  <c r="A261" i="5"/>
  <c r="B261" i="5"/>
  <c r="C261" i="5"/>
  <c r="D261" i="5"/>
  <c r="E261" i="5"/>
  <c r="F261" i="5"/>
  <c r="G261" i="5"/>
  <c r="H261" i="5"/>
  <c r="L261" i="5"/>
  <c r="AG261" i="5"/>
  <c r="A262" i="5"/>
  <c r="B262" i="5"/>
  <c r="C262" i="5"/>
  <c r="D262" i="5"/>
  <c r="E262" i="5"/>
  <c r="F262" i="5"/>
  <c r="G262" i="5"/>
  <c r="H262" i="5"/>
  <c r="L262" i="5"/>
  <c r="AG262" i="5"/>
  <c r="A263" i="5"/>
  <c r="B263" i="5"/>
  <c r="C263" i="5"/>
  <c r="D263" i="5"/>
  <c r="E263" i="5"/>
  <c r="F263" i="5"/>
  <c r="G263" i="5"/>
  <c r="H263" i="5"/>
  <c r="L263" i="5"/>
  <c r="AG263" i="5"/>
  <c r="A264" i="5"/>
  <c r="B264" i="5"/>
  <c r="C264" i="5"/>
  <c r="D264" i="5"/>
  <c r="E264" i="5"/>
  <c r="F264" i="5"/>
  <c r="G264" i="5"/>
  <c r="H264" i="5"/>
  <c r="L264" i="5"/>
  <c r="AG264" i="5"/>
  <c r="A265" i="5"/>
  <c r="B265" i="5"/>
  <c r="C265" i="5"/>
  <c r="D265" i="5"/>
  <c r="E265" i="5"/>
  <c r="F265" i="5"/>
  <c r="G265" i="5"/>
  <c r="H265" i="5"/>
  <c r="L265" i="5"/>
  <c r="AG265" i="5"/>
  <c r="A266" i="5"/>
  <c r="B266" i="5"/>
  <c r="C266" i="5"/>
  <c r="D266" i="5"/>
  <c r="E266" i="5"/>
  <c r="F266" i="5"/>
  <c r="G266" i="5"/>
  <c r="H266" i="5"/>
  <c r="L266" i="5"/>
  <c r="AG266" i="5"/>
  <c r="A267" i="5"/>
  <c r="B267" i="5"/>
  <c r="C267" i="5"/>
  <c r="D267" i="5"/>
  <c r="E267" i="5"/>
  <c r="F267" i="5"/>
  <c r="G267" i="5"/>
  <c r="H267" i="5"/>
  <c r="L267" i="5"/>
  <c r="AG267" i="5"/>
  <c r="A268" i="5"/>
  <c r="B268" i="5"/>
  <c r="C268" i="5"/>
  <c r="D268" i="5"/>
  <c r="E268" i="5"/>
  <c r="F268" i="5"/>
  <c r="G268" i="5"/>
  <c r="H268" i="5"/>
  <c r="L268" i="5"/>
  <c r="AG268" i="5"/>
  <c r="A269" i="5"/>
  <c r="B269" i="5"/>
  <c r="C269" i="5"/>
  <c r="D269" i="5"/>
  <c r="E269" i="5"/>
  <c r="F269" i="5"/>
  <c r="G269" i="5"/>
  <c r="H269" i="5"/>
  <c r="L269" i="5"/>
  <c r="AG269" i="5"/>
  <c r="A270" i="5"/>
  <c r="B270" i="5"/>
  <c r="C270" i="5"/>
  <c r="D270" i="5"/>
  <c r="E270" i="5"/>
  <c r="F270" i="5"/>
  <c r="G270" i="5"/>
  <c r="H270" i="5"/>
  <c r="L270" i="5"/>
  <c r="AG270" i="5"/>
  <c r="A271" i="5"/>
  <c r="B271" i="5"/>
  <c r="C271" i="5"/>
  <c r="D271" i="5"/>
  <c r="E271" i="5"/>
  <c r="F271" i="5"/>
  <c r="G271" i="5"/>
  <c r="H271" i="5"/>
  <c r="L271" i="5"/>
  <c r="AG271" i="5"/>
  <c r="A272" i="5"/>
  <c r="B272" i="5"/>
  <c r="C272" i="5"/>
  <c r="D272" i="5"/>
  <c r="E272" i="5"/>
  <c r="F272" i="5"/>
  <c r="G272" i="5"/>
  <c r="H272" i="5"/>
  <c r="L272" i="5"/>
  <c r="AG272" i="5"/>
  <c r="A273" i="5"/>
  <c r="B273" i="5"/>
  <c r="C273" i="5"/>
  <c r="D273" i="5"/>
  <c r="E273" i="5"/>
  <c r="F273" i="5"/>
  <c r="G273" i="5"/>
  <c r="H273" i="5"/>
  <c r="L273" i="5"/>
  <c r="AG273" i="5"/>
  <c r="A274" i="5"/>
  <c r="B274" i="5"/>
  <c r="C274" i="5"/>
  <c r="D274" i="5"/>
  <c r="E274" i="5"/>
  <c r="F274" i="5"/>
  <c r="G274" i="5"/>
  <c r="H274" i="5"/>
  <c r="L274" i="5"/>
  <c r="AG274" i="5"/>
  <c r="A275" i="5"/>
  <c r="B275" i="5"/>
  <c r="C275" i="5"/>
  <c r="D275" i="5"/>
  <c r="E275" i="5"/>
  <c r="F275" i="5"/>
  <c r="G275" i="5"/>
  <c r="H275" i="5"/>
  <c r="L275" i="5"/>
  <c r="AG275" i="5"/>
  <c r="A276" i="5"/>
  <c r="B276" i="5"/>
  <c r="C276" i="5"/>
  <c r="D276" i="5"/>
  <c r="E276" i="5"/>
  <c r="F276" i="5"/>
  <c r="G276" i="5"/>
  <c r="H276" i="5"/>
  <c r="L276" i="5"/>
  <c r="AG276" i="5"/>
  <c r="A277" i="5"/>
  <c r="B277" i="5"/>
  <c r="C277" i="5"/>
  <c r="D277" i="5"/>
  <c r="E277" i="5"/>
  <c r="F277" i="5"/>
  <c r="G277" i="5"/>
  <c r="H277" i="5"/>
  <c r="L277" i="5"/>
  <c r="AG277" i="5"/>
  <c r="A278" i="5"/>
  <c r="B278" i="5"/>
  <c r="C278" i="5"/>
  <c r="D278" i="5"/>
  <c r="E278" i="5"/>
  <c r="F278" i="5"/>
  <c r="G278" i="5"/>
  <c r="H278" i="5"/>
  <c r="L278" i="5"/>
  <c r="AG278" i="5"/>
  <c r="A279" i="5"/>
  <c r="B279" i="5"/>
  <c r="C279" i="5"/>
  <c r="D279" i="5"/>
  <c r="E279" i="5"/>
  <c r="F279" i="5"/>
  <c r="G279" i="5"/>
  <c r="H279" i="5"/>
  <c r="L279" i="5"/>
  <c r="AG279" i="5"/>
  <c r="A280" i="5"/>
  <c r="B280" i="5"/>
  <c r="C280" i="5"/>
  <c r="D280" i="5"/>
  <c r="E280" i="5"/>
  <c r="F280" i="5"/>
  <c r="G280" i="5"/>
  <c r="H280" i="5"/>
  <c r="L280" i="5"/>
  <c r="AG280" i="5"/>
  <c r="A281" i="5"/>
  <c r="B281" i="5"/>
  <c r="C281" i="5"/>
  <c r="D281" i="5"/>
  <c r="E281" i="5"/>
  <c r="F281" i="5"/>
  <c r="G281" i="5"/>
  <c r="H281" i="5"/>
  <c r="L281" i="5"/>
  <c r="AG281" i="5"/>
  <c r="A282" i="5"/>
  <c r="B282" i="5"/>
  <c r="C282" i="5"/>
  <c r="D282" i="5"/>
  <c r="E282" i="5"/>
  <c r="F282" i="5"/>
  <c r="G282" i="5"/>
  <c r="H282" i="5"/>
  <c r="L282" i="5"/>
  <c r="AG282" i="5"/>
  <c r="A283" i="5"/>
  <c r="B283" i="5"/>
  <c r="C283" i="5"/>
  <c r="D283" i="5"/>
  <c r="E283" i="5"/>
  <c r="F283" i="5"/>
  <c r="G283" i="5"/>
  <c r="H283" i="5"/>
  <c r="L283" i="5"/>
  <c r="AG283" i="5"/>
  <c r="A284" i="5"/>
  <c r="B284" i="5"/>
  <c r="C284" i="5"/>
  <c r="D284" i="5"/>
  <c r="E284" i="5"/>
  <c r="F284" i="5"/>
  <c r="G284" i="5"/>
  <c r="H284" i="5"/>
  <c r="L284" i="5"/>
  <c r="AG284" i="5"/>
  <c r="A285" i="5"/>
  <c r="B285" i="5"/>
  <c r="C285" i="5"/>
  <c r="D285" i="5"/>
  <c r="E285" i="5"/>
  <c r="F285" i="5"/>
  <c r="G285" i="5"/>
  <c r="H285" i="5"/>
  <c r="L285" i="5"/>
  <c r="AG285" i="5"/>
  <c r="A286" i="5"/>
  <c r="B286" i="5"/>
  <c r="C286" i="5"/>
  <c r="D286" i="5"/>
  <c r="E286" i="5"/>
  <c r="F286" i="5"/>
  <c r="G286" i="5"/>
  <c r="H286" i="5"/>
  <c r="L286" i="5"/>
  <c r="AG286" i="5"/>
  <c r="A287" i="5"/>
  <c r="B287" i="5"/>
  <c r="C287" i="5"/>
  <c r="D287" i="5"/>
  <c r="E287" i="5"/>
  <c r="F287" i="5"/>
  <c r="G287" i="5"/>
  <c r="H287" i="5"/>
  <c r="L287" i="5"/>
  <c r="AG287" i="5"/>
  <c r="A288" i="5"/>
  <c r="B288" i="5"/>
  <c r="C288" i="5"/>
  <c r="D288" i="5"/>
  <c r="E288" i="5"/>
  <c r="F288" i="5"/>
  <c r="G288" i="5"/>
  <c r="H288" i="5"/>
  <c r="L288" i="5"/>
  <c r="AG288" i="5"/>
  <c r="A289" i="5"/>
  <c r="B289" i="5"/>
  <c r="C289" i="5"/>
  <c r="D289" i="5"/>
  <c r="E289" i="5"/>
  <c r="F289" i="5"/>
  <c r="G289" i="5"/>
  <c r="H289" i="5"/>
  <c r="L289" i="5"/>
  <c r="AG289" i="5"/>
  <c r="A290" i="5"/>
  <c r="B290" i="5"/>
  <c r="C290" i="5"/>
  <c r="D290" i="5"/>
  <c r="E290" i="5"/>
  <c r="F290" i="5"/>
  <c r="G290" i="5"/>
  <c r="H290" i="5"/>
  <c r="L290" i="5"/>
  <c r="AG290" i="5"/>
  <c r="A291" i="5"/>
  <c r="B291" i="5"/>
  <c r="C291" i="5"/>
  <c r="D291" i="5"/>
  <c r="E291" i="5"/>
  <c r="F291" i="5"/>
  <c r="G291" i="5"/>
  <c r="H291" i="5"/>
  <c r="L291" i="5"/>
  <c r="AG291" i="5"/>
  <c r="A292" i="5"/>
  <c r="B292" i="5"/>
  <c r="C292" i="5"/>
  <c r="D292" i="5"/>
  <c r="E292" i="5"/>
  <c r="F292" i="5"/>
  <c r="G292" i="5"/>
  <c r="H292" i="5"/>
  <c r="L292" i="5"/>
  <c r="AG292" i="5"/>
  <c r="A293" i="5"/>
  <c r="B293" i="5"/>
  <c r="C293" i="5"/>
  <c r="D293" i="5"/>
  <c r="E293" i="5"/>
  <c r="F293" i="5"/>
  <c r="G293" i="5"/>
  <c r="H293" i="5"/>
  <c r="L293" i="5"/>
  <c r="AG293" i="5"/>
  <c r="A294" i="5"/>
  <c r="B294" i="5"/>
  <c r="C294" i="5"/>
  <c r="D294" i="5"/>
  <c r="E294" i="5"/>
  <c r="F294" i="5"/>
  <c r="G294" i="5"/>
  <c r="H294" i="5"/>
  <c r="L294" i="5"/>
  <c r="AG294" i="5"/>
  <c r="A295" i="5"/>
  <c r="B295" i="5"/>
  <c r="C295" i="5"/>
  <c r="D295" i="5"/>
  <c r="E295" i="5"/>
  <c r="F295" i="5"/>
  <c r="G295" i="5"/>
  <c r="H295" i="5"/>
  <c r="L295" i="5"/>
  <c r="AG295" i="5"/>
  <c r="A296" i="5"/>
  <c r="B296" i="5"/>
  <c r="C296" i="5"/>
  <c r="D296" i="5"/>
  <c r="E296" i="5"/>
  <c r="F296" i="5"/>
  <c r="G296" i="5"/>
  <c r="H296" i="5"/>
  <c r="L296" i="5"/>
  <c r="AG296" i="5"/>
  <c r="A297" i="5"/>
  <c r="B297" i="5"/>
  <c r="C297" i="5"/>
  <c r="D297" i="5"/>
  <c r="E297" i="5"/>
  <c r="F297" i="5"/>
  <c r="G297" i="5"/>
  <c r="H297" i="5"/>
  <c r="L297" i="5"/>
  <c r="AG297" i="5"/>
  <c r="A298" i="5"/>
  <c r="B298" i="5"/>
  <c r="C298" i="5"/>
  <c r="D298" i="5"/>
  <c r="E298" i="5"/>
  <c r="F298" i="5"/>
  <c r="G298" i="5"/>
  <c r="H298" i="5"/>
  <c r="L298" i="5"/>
  <c r="AG298" i="5"/>
  <c r="A299" i="5"/>
  <c r="B299" i="5"/>
  <c r="C299" i="5"/>
  <c r="D299" i="5"/>
  <c r="E299" i="5"/>
  <c r="F299" i="5"/>
  <c r="G299" i="5"/>
  <c r="H299" i="5"/>
  <c r="L299" i="5"/>
  <c r="AG299" i="5"/>
  <c r="A300" i="5"/>
  <c r="B300" i="5"/>
  <c r="C300" i="5"/>
  <c r="D300" i="5"/>
  <c r="E300" i="5"/>
  <c r="F300" i="5"/>
  <c r="G300" i="5"/>
  <c r="H300" i="5"/>
  <c r="L300" i="5"/>
  <c r="AG300" i="5"/>
  <c r="A301" i="5"/>
  <c r="B301" i="5"/>
  <c r="C301" i="5"/>
  <c r="D301" i="5"/>
  <c r="E301" i="5"/>
  <c r="F301" i="5"/>
  <c r="G301" i="5"/>
  <c r="H301" i="5"/>
  <c r="L301" i="5"/>
  <c r="AG301" i="5"/>
  <c r="A302" i="5"/>
  <c r="B302" i="5"/>
  <c r="C302" i="5"/>
  <c r="D302" i="5"/>
  <c r="E302" i="5"/>
  <c r="F302" i="5"/>
  <c r="G302" i="5"/>
  <c r="H302" i="5"/>
  <c r="L302" i="5"/>
  <c r="AG302" i="5"/>
  <c r="A303" i="5"/>
  <c r="B303" i="5"/>
  <c r="C303" i="5"/>
  <c r="D303" i="5"/>
  <c r="E303" i="5"/>
  <c r="F303" i="5"/>
  <c r="G303" i="5"/>
  <c r="H303" i="5"/>
  <c r="L303" i="5"/>
  <c r="AG303" i="5"/>
  <c r="A304" i="5"/>
  <c r="B304" i="5"/>
  <c r="C304" i="5"/>
  <c r="D304" i="5"/>
  <c r="E304" i="5"/>
  <c r="F304" i="5"/>
  <c r="G304" i="5"/>
  <c r="H304" i="5"/>
  <c r="L304" i="5"/>
  <c r="AG304" i="5"/>
  <c r="A305" i="5"/>
  <c r="B305" i="5"/>
  <c r="C305" i="5"/>
  <c r="D305" i="5"/>
  <c r="E305" i="5"/>
  <c r="F305" i="5"/>
  <c r="G305" i="5"/>
  <c r="H305" i="5"/>
  <c r="L305" i="5"/>
  <c r="AG305" i="5"/>
  <c r="A306" i="5"/>
  <c r="B306" i="5"/>
  <c r="C306" i="5"/>
  <c r="D306" i="5"/>
  <c r="E306" i="5"/>
  <c r="F306" i="5"/>
  <c r="G306" i="5"/>
  <c r="H306" i="5"/>
  <c r="L306" i="5"/>
  <c r="AG306" i="5"/>
  <c r="A307" i="5"/>
  <c r="B307" i="5"/>
  <c r="C307" i="5"/>
  <c r="D307" i="5"/>
  <c r="E307" i="5"/>
  <c r="F307" i="5"/>
  <c r="G307" i="5"/>
  <c r="H307" i="5"/>
  <c r="L307" i="5"/>
  <c r="AG307" i="5"/>
  <c r="A308" i="5"/>
  <c r="B308" i="5"/>
  <c r="C308" i="5"/>
  <c r="D308" i="5"/>
  <c r="E308" i="5"/>
  <c r="F308" i="5"/>
  <c r="G308" i="5"/>
  <c r="H308" i="5"/>
  <c r="L308" i="5"/>
  <c r="AG308" i="5"/>
  <c r="A309" i="5"/>
  <c r="B309" i="5"/>
  <c r="C309" i="5"/>
  <c r="D309" i="5"/>
  <c r="E309" i="5"/>
  <c r="F309" i="5"/>
  <c r="G309" i="5"/>
  <c r="H309" i="5"/>
  <c r="L309" i="5"/>
  <c r="AG309" i="5"/>
  <c r="A310" i="5"/>
  <c r="B310" i="5"/>
  <c r="C310" i="5"/>
  <c r="D310" i="5"/>
  <c r="E310" i="5"/>
  <c r="F310" i="5"/>
  <c r="G310" i="5"/>
  <c r="H310" i="5"/>
  <c r="L310" i="5"/>
  <c r="AG310" i="5"/>
  <c r="A311" i="5"/>
  <c r="B311" i="5"/>
  <c r="C311" i="5"/>
  <c r="D311" i="5"/>
  <c r="E311" i="5"/>
  <c r="F311" i="5"/>
  <c r="G311" i="5"/>
  <c r="H311" i="5"/>
  <c r="L311" i="5"/>
  <c r="AG311" i="5"/>
  <c r="A312" i="5"/>
  <c r="B312" i="5"/>
  <c r="C312" i="5"/>
  <c r="D312" i="5"/>
  <c r="E312" i="5"/>
  <c r="F312" i="5"/>
  <c r="G312" i="5"/>
  <c r="H312" i="5"/>
  <c r="L312" i="5"/>
  <c r="AG312" i="5"/>
  <c r="A313" i="5"/>
  <c r="B313" i="5"/>
  <c r="C313" i="5"/>
  <c r="D313" i="5"/>
  <c r="E313" i="5"/>
  <c r="F313" i="5"/>
  <c r="G313" i="5"/>
  <c r="H313" i="5"/>
  <c r="L313" i="5"/>
  <c r="AG313" i="5"/>
  <c r="A314" i="5"/>
  <c r="B314" i="5"/>
  <c r="C314" i="5"/>
  <c r="D314" i="5"/>
  <c r="E314" i="5"/>
  <c r="F314" i="5"/>
  <c r="G314" i="5"/>
  <c r="H314" i="5"/>
  <c r="L314" i="5"/>
  <c r="AG314" i="5"/>
  <c r="A315" i="5"/>
  <c r="B315" i="5"/>
  <c r="C315" i="5"/>
  <c r="D315" i="5"/>
  <c r="E315" i="5"/>
  <c r="F315" i="5"/>
  <c r="G315" i="5"/>
  <c r="H315" i="5"/>
  <c r="L315" i="5"/>
  <c r="AG315" i="5"/>
  <c r="A316" i="5"/>
  <c r="B316" i="5"/>
  <c r="C316" i="5"/>
  <c r="D316" i="5"/>
  <c r="E316" i="5"/>
  <c r="F316" i="5"/>
  <c r="G316" i="5"/>
  <c r="H316" i="5"/>
  <c r="L316" i="5"/>
  <c r="AG316" i="5"/>
  <c r="A317" i="5"/>
  <c r="B317" i="5"/>
  <c r="C317" i="5"/>
  <c r="D317" i="5"/>
  <c r="E317" i="5"/>
  <c r="F317" i="5"/>
  <c r="G317" i="5"/>
  <c r="H317" i="5"/>
  <c r="L317" i="5"/>
  <c r="AG317" i="5"/>
  <c r="A318" i="5"/>
  <c r="B318" i="5"/>
  <c r="C318" i="5"/>
  <c r="D318" i="5"/>
  <c r="E318" i="5"/>
  <c r="F318" i="5"/>
  <c r="G318" i="5"/>
  <c r="H318" i="5"/>
  <c r="L318" i="5"/>
  <c r="AG318" i="5"/>
  <c r="A319" i="5"/>
  <c r="B319" i="5"/>
  <c r="C319" i="5"/>
  <c r="D319" i="5"/>
  <c r="E319" i="5"/>
  <c r="F319" i="5"/>
  <c r="G319" i="5"/>
  <c r="H319" i="5"/>
  <c r="L319" i="5"/>
  <c r="AG319" i="5"/>
  <c r="A320" i="5"/>
  <c r="B320" i="5"/>
  <c r="C320" i="5"/>
  <c r="D320" i="5"/>
  <c r="E320" i="5"/>
  <c r="F320" i="5"/>
  <c r="G320" i="5"/>
  <c r="H320" i="5"/>
  <c r="L320" i="5"/>
  <c r="AG320" i="5"/>
  <c r="A321" i="5"/>
  <c r="B321" i="5"/>
  <c r="C321" i="5"/>
  <c r="D321" i="5"/>
  <c r="E321" i="5"/>
  <c r="F321" i="5"/>
  <c r="G321" i="5"/>
  <c r="H321" i="5"/>
  <c r="L321" i="5"/>
  <c r="AG321" i="5"/>
  <c r="A322" i="5"/>
  <c r="B322" i="5"/>
  <c r="C322" i="5"/>
  <c r="D322" i="5"/>
  <c r="E322" i="5"/>
  <c r="F322" i="5"/>
  <c r="G322" i="5"/>
  <c r="H322" i="5"/>
  <c r="L322" i="5"/>
  <c r="AG322" i="5"/>
  <c r="A323" i="5"/>
  <c r="B323" i="5"/>
  <c r="C323" i="5"/>
  <c r="D323" i="5"/>
  <c r="E323" i="5"/>
  <c r="F323" i="5"/>
  <c r="G323" i="5"/>
  <c r="H323" i="5"/>
  <c r="L323" i="5"/>
  <c r="AG323" i="5"/>
  <c r="A324" i="5"/>
  <c r="B324" i="5"/>
  <c r="C324" i="5"/>
  <c r="D324" i="5"/>
  <c r="E324" i="5"/>
  <c r="F324" i="5"/>
  <c r="G324" i="5"/>
  <c r="H324" i="5"/>
  <c r="L324" i="5"/>
  <c r="AG324" i="5"/>
  <c r="A325" i="5"/>
  <c r="B325" i="5"/>
  <c r="C325" i="5"/>
  <c r="D325" i="5"/>
  <c r="E325" i="5"/>
  <c r="F325" i="5"/>
  <c r="G325" i="5"/>
  <c r="H325" i="5"/>
  <c r="L325" i="5"/>
  <c r="AG325" i="5"/>
  <c r="A326" i="5"/>
  <c r="B326" i="5"/>
  <c r="C326" i="5"/>
  <c r="D326" i="5"/>
  <c r="E326" i="5"/>
  <c r="F326" i="5"/>
  <c r="G326" i="5"/>
  <c r="H326" i="5"/>
  <c r="L326" i="5"/>
  <c r="AG326" i="5"/>
  <c r="A327" i="5"/>
  <c r="B327" i="5"/>
  <c r="C327" i="5"/>
  <c r="D327" i="5"/>
  <c r="E327" i="5"/>
  <c r="F327" i="5"/>
  <c r="G327" i="5"/>
  <c r="H327" i="5"/>
  <c r="L327" i="5"/>
  <c r="AG327" i="5"/>
  <c r="A328" i="5"/>
  <c r="B328" i="5"/>
  <c r="C328" i="5"/>
  <c r="D328" i="5"/>
  <c r="E328" i="5"/>
  <c r="F328" i="5"/>
  <c r="G328" i="5"/>
  <c r="H328" i="5"/>
  <c r="L328" i="5"/>
  <c r="AG328" i="5"/>
  <c r="A329" i="5"/>
  <c r="B329" i="5"/>
  <c r="C329" i="5"/>
  <c r="D329" i="5"/>
  <c r="E329" i="5"/>
  <c r="F329" i="5"/>
  <c r="G329" i="5"/>
  <c r="H329" i="5"/>
  <c r="L329" i="5"/>
  <c r="AG329" i="5"/>
  <c r="A330" i="5"/>
  <c r="B330" i="5"/>
  <c r="C330" i="5"/>
  <c r="D330" i="5"/>
  <c r="E330" i="5"/>
  <c r="F330" i="5"/>
  <c r="G330" i="5"/>
  <c r="H330" i="5"/>
  <c r="L330" i="5"/>
  <c r="AG330" i="5"/>
  <c r="A331" i="5"/>
  <c r="B331" i="5"/>
  <c r="C331" i="5"/>
  <c r="D331" i="5"/>
  <c r="E331" i="5"/>
  <c r="F331" i="5"/>
  <c r="G331" i="5"/>
  <c r="H331" i="5"/>
  <c r="L331" i="5"/>
  <c r="AG331" i="5"/>
  <c r="A332" i="5"/>
  <c r="B332" i="5"/>
  <c r="C332" i="5"/>
  <c r="D332" i="5"/>
  <c r="E332" i="5"/>
  <c r="F332" i="5"/>
  <c r="G332" i="5"/>
  <c r="H332" i="5"/>
  <c r="L332" i="5"/>
  <c r="AG332" i="5"/>
  <c r="A333" i="5"/>
  <c r="B333" i="5"/>
  <c r="C333" i="5"/>
  <c r="D333" i="5"/>
  <c r="E333" i="5"/>
  <c r="F333" i="5"/>
  <c r="G333" i="5"/>
  <c r="H333" i="5"/>
  <c r="L333" i="5"/>
  <c r="AG333" i="5"/>
  <c r="A334" i="5"/>
  <c r="B334" i="5"/>
  <c r="C334" i="5"/>
  <c r="D334" i="5"/>
  <c r="E334" i="5"/>
  <c r="F334" i="5"/>
  <c r="G334" i="5"/>
  <c r="H334" i="5"/>
  <c r="L334" i="5"/>
  <c r="AG334" i="5"/>
  <c r="A335" i="5"/>
  <c r="B335" i="5"/>
  <c r="C335" i="5"/>
  <c r="D335" i="5"/>
  <c r="E335" i="5"/>
  <c r="F335" i="5"/>
  <c r="G335" i="5"/>
  <c r="H335" i="5"/>
  <c r="L335" i="5"/>
  <c r="AG335" i="5"/>
  <c r="A336" i="5"/>
  <c r="B336" i="5"/>
  <c r="C336" i="5"/>
  <c r="D336" i="5"/>
  <c r="E336" i="5"/>
  <c r="F336" i="5"/>
  <c r="G336" i="5"/>
  <c r="H336" i="5"/>
  <c r="L336" i="5"/>
  <c r="AG336" i="5"/>
  <c r="A337" i="5"/>
  <c r="B337" i="5"/>
  <c r="C337" i="5"/>
  <c r="D337" i="5"/>
  <c r="E337" i="5"/>
  <c r="F337" i="5"/>
  <c r="G337" i="5"/>
  <c r="H337" i="5"/>
  <c r="L337" i="5"/>
  <c r="AG337" i="5"/>
  <c r="A338" i="5"/>
  <c r="B338" i="5"/>
  <c r="C338" i="5"/>
  <c r="D338" i="5"/>
  <c r="E338" i="5"/>
  <c r="F338" i="5"/>
  <c r="G338" i="5"/>
  <c r="H338" i="5"/>
  <c r="L338" i="5"/>
  <c r="AG338" i="5"/>
  <c r="A339" i="5"/>
  <c r="B339" i="5"/>
  <c r="C339" i="5"/>
  <c r="D339" i="5"/>
  <c r="E339" i="5"/>
  <c r="F339" i="5"/>
  <c r="G339" i="5"/>
  <c r="H339" i="5"/>
  <c r="L339" i="5"/>
  <c r="AG339" i="5"/>
  <c r="A340" i="5"/>
  <c r="B340" i="5"/>
  <c r="C340" i="5"/>
  <c r="D340" i="5"/>
  <c r="E340" i="5"/>
  <c r="F340" i="5"/>
  <c r="G340" i="5"/>
  <c r="H340" i="5"/>
  <c r="L340" i="5"/>
  <c r="AG340" i="5"/>
  <c r="A341" i="5"/>
  <c r="B341" i="5"/>
  <c r="C341" i="5"/>
  <c r="D341" i="5"/>
  <c r="E341" i="5"/>
  <c r="F341" i="5"/>
  <c r="G341" i="5"/>
  <c r="H341" i="5"/>
  <c r="L341" i="5"/>
  <c r="AG341" i="5"/>
  <c r="A342" i="5"/>
  <c r="B342" i="5"/>
  <c r="C342" i="5"/>
  <c r="D342" i="5"/>
  <c r="E342" i="5"/>
  <c r="F342" i="5"/>
  <c r="G342" i="5"/>
  <c r="H342" i="5"/>
  <c r="L342" i="5"/>
  <c r="AG342" i="5"/>
  <c r="A343" i="5"/>
  <c r="B343" i="5"/>
  <c r="C343" i="5"/>
  <c r="D343" i="5"/>
  <c r="E343" i="5"/>
  <c r="F343" i="5"/>
  <c r="G343" i="5"/>
  <c r="H343" i="5"/>
  <c r="L343" i="5"/>
  <c r="AG343" i="5"/>
  <c r="A344" i="5"/>
  <c r="B344" i="5"/>
  <c r="C344" i="5"/>
  <c r="D344" i="5"/>
  <c r="E344" i="5"/>
  <c r="F344" i="5"/>
  <c r="G344" i="5"/>
  <c r="H344" i="5"/>
  <c r="L344" i="5"/>
  <c r="AG344" i="5"/>
  <c r="A345" i="5"/>
  <c r="B345" i="5"/>
  <c r="C345" i="5"/>
  <c r="D345" i="5"/>
  <c r="E345" i="5"/>
  <c r="F345" i="5"/>
  <c r="G345" i="5"/>
  <c r="H345" i="5"/>
  <c r="L345" i="5"/>
  <c r="AG345" i="5"/>
  <c r="A346" i="5"/>
  <c r="B346" i="5"/>
  <c r="C346" i="5"/>
  <c r="D346" i="5"/>
  <c r="E346" i="5"/>
  <c r="F346" i="5"/>
  <c r="G346" i="5"/>
  <c r="H346" i="5"/>
  <c r="L346" i="5"/>
  <c r="AG346" i="5"/>
  <c r="A347" i="5"/>
  <c r="B347" i="5"/>
  <c r="C347" i="5"/>
  <c r="D347" i="5"/>
  <c r="E347" i="5"/>
  <c r="F347" i="5"/>
  <c r="G347" i="5"/>
  <c r="H347" i="5"/>
  <c r="L347" i="5"/>
  <c r="AG347" i="5"/>
  <c r="A348" i="5"/>
  <c r="B348" i="5"/>
  <c r="C348" i="5"/>
  <c r="D348" i="5"/>
  <c r="E348" i="5"/>
  <c r="F348" i="5"/>
  <c r="G348" i="5"/>
  <c r="H348" i="5"/>
  <c r="L348" i="5"/>
  <c r="AG348" i="5"/>
  <c r="A349" i="5"/>
  <c r="B349" i="5"/>
  <c r="C349" i="5"/>
  <c r="D349" i="5"/>
  <c r="E349" i="5"/>
  <c r="F349" i="5"/>
  <c r="G349" i="5"/>
  <c r="H349" i="5"/>
  <c r="L349" i="5"/>
  <c r="AG349" i="5"/>
  <c r="A350" i="5"/>
  <c r="B350" i="5"/>
  <c r="C350" i="5"/>
  <c r="D350" i="5"/>
  <c r="E350" i="5"/>
  <c r="F350" i="5"/>
  <c r="G350" i="5"/>
  <c r="H350" i="5"/>
  <c r="L350" i="5"/>
  <c r="AG350" i="5"/>
  <c r="A351" i="5"/>
  <c r="B351" i="5"/>
  <c r="C351" i="5"/>
  <c r="D351" i="5"/>
  <c r="E351" i="5"/>
  <c r="F351" i="5"/>
  <c r="G351" i="5"/>
  <c r="H351" i="5"/>
  <c r="L351" i="5"/>
  <c r="AG351" i="5"/>
  <c r="A352" i="5"/>
  <c r="B352" i="5"/>
  <c r="C352" i="5"/>
  <c r="D352" i="5"/>
  <c r="E352" i="5"/>
  <c r="F352" i="5"/>
  <c r="G352" i="5"/>
  <c r="H352" i="5"/>
  <c r="L352" i="5"/>
  <c r="AG352" i="5"/>
  <c r="A353" i="5"/>
  <c r="B353" i="5"/>
  <c r="C353" i="5"/>
  <c r="D353" i="5"/>
  <c r="E353" i="5"/>
  <c r="F353" i="5"/>
  <c r="G353" i="5"/>
  <c r="H353" i="5"/>
  <c r="L353" i="5"/>
  <c r="AG353" i="5"/>
  <c r="A354" i="5"/>
  <c r="B354" i="5"/>
  <c r="C354" i="5"/>
  <c r="D354" i="5"/>
  <c r="E354" i="5"/>
  <c r="F354" i="5"/>
  <c r="G354" i="5"/>
  <c r="H354" i="5"/>
  <c r="L354" i="5"/>
  <c r="AG354" i="5"/>
  <c r="A355" i="5"/>
  <c r="B355" i="5"/>
  <c r="C355" i="5"/>
  <c r="D355" i="5"/>
  <c r="E355" i="5"/>
  <c r="F355" i="5"/>
  <c r="G355" i="5"/>
  <c r="H355" i="5"/>
  <c r="L355" i="5"/>
  <c r="AG355" i="5"/>
  <c r="A356" i="5"/>
  <c r="B356" i="5"/>
  <c r="C356" i="5"/>
  <c r="D356" i="5"/>
  <c r="E356" i="5"/>
  <c r="F356" i="5"/>
  <c r="G356" i="5"/>
  <c r="H356" i="5"/>
  <c r="L356" i="5"/>
  <c r="AG356" i="5"/>
  <c r="A357" i="5"/>
  <c r="B357" i="5"/>
  <c r="C357" i="5"/>
  <c r="D357" i="5"/>
  <c r="E357" i="5"/>
  <c r="F357" i="5"/>
  <c r="G357" i="5"/>
  <c r="H357" i="5"/>
  <c r="L357" i="5"/>
  <c r="AG357" i="5"/>
  <c r="A358" i="5"/>
  <c r="B358" i="5"/>
  <c r="C358" i="5"/>
  <c r="D358" i="5"/>
  <c r="E358" i="5"/>
  <c r="F358" i="5"/>
  <c r="G358" i="5"/>
  <c r="H358" i="5"/>
  <c r="L358" i="5"/>
  <c r="AG358" i="5"/>
  <c r="A359" i="5"/>
  <c r="B359" i="5"/>
  <c r="C359" i="5"/>
  <c r="D359" i="5"/>
  <c r="E359" i="5"/>
  <c r="F359" i="5"/>
  <c r="G359" i="5"/>
  <c r="H359" i="5"/>
  <c r="L359" i="5"/>
  <c r="AG359" i="5"/>
  <c r="A360" i="5"/>
  <c r="B360" i="5"/>
  <c r="C360" i="5"/>
  <c r="D360" i="5"/>
  <c r="E360" i="5"/>
  <c r="F360" i="5"/>
  <c r="G360" i="5"/>
  <c r="H360" i="5"/>
  <c r="L360" i="5"/>
  <c r="AG360" i="5"/>
  <c r="A361" i="5"/>
  <c r="B361" i="5"/>
  <c r="C361" i="5"/>
  <c r="D361" i="5"/>
  <c r="E361" i="5"/>
  <c r="F361" i="5"/>
  <c r="G361" i="5"/>
  <c r="H361" i="5"/>
  <c r="L361" i="5"/>
  <c r="AG361" i="5"/>
  <c r="A362" i="5"/>
  <c r="B362" i="5"/>
  <c r="C362" i="5"/>
  <c r="D362" i="5"/>
  <c r="E362" i="5"/>
  <c r="F362" i="5"/>
  <c r="G362" i="5"/>
  <c r="H362" i="5"/>
  <c r="L362" i="5"/>
  <c r="AG362" i="5"/>
  <c r="A363" i="5"/>
  <c r="B363" i="5"/>
  <c r="C363" i="5"/>
  <c r="D363" i="5"/>
  <c r="E363" i="5"/>
  <c r="F363" i="5"/>
  <c r="G363" i="5"/>
  <c r="H363" i="5"/>
  <c r="L363" i="5"/>
  <c r="AG363" i="5"/>
  <c r="A364" i="5"/>
  <c r="B364" i="5"/>
  <c r="C364" i="5"/>
  <c r="D364" i="5"/>
  <c r="E364" i="5"/>
  <c r="F364" i="5"/>
  <c r="G364" i="5"/>
  <c r="H364" i="5"/>
  <c r="L364" i="5"/>
  <c r="AG364" i="5"/>
  <c r="A365" i="5"/>
  <c r="B365" i="5"/>
  <c r="C365" i="5"/>
  <c r="D365" i="5"/>
  <c r="E365" i="5"/>
  <c r="F365" i="5"/>
  <c r="G365" i="5"/>
  <c r="H365" i="5"/>
  <c r="L365" i="5"/>
  <c r="AG365" i="5"/>
  <c r="A366" i="5"/>
  <c r="B366" i="5"/>
  <c r="C366" i="5"/>
  <c r="D366" i="5"/>
  <c r="E366" i="5"/>
  <c r="F366" i="5"/>
  <c r="G366" i="5"/>
  <c r="H366" i="5"/>
  <c r="L366" i="5"/>
  <c r="AG366" i="5"/>
  <c r="AG2" i="5"/>
  <c r="B2" i="5"/>
  <c r="C2" i="5"/>
  <c r="D2" i="5"/>
  <c r="E2" i="5"/>
  <c r="F2" i="5"/>
  <c r="G2" i="5"/>
  <c r="H2" i="5"/>
  <c r="L2" i="5"/>
  <c r="A2" i="5"/>
  <c r="Y400" i="7" l="1"/>
  <c r="AA403" i="7"/>
  <c r="Y432" i="7"/>
  <c r="Y270" i="7"/>
  <c r="X409" i="7"/>
  <c r="K126" i="7"/>
  <c r="Y180" i="7"/>
  <c r="Y542" i="7"/>
  <c r="Z542" i="7" s="1"/>
  <c r="J350" i="5"/>
  <c r="J381" i="5"/>
  <c r="J385" i="5"/>
  <c r="J389" i="5"/>
  <c r="J397" i="5"/>
  <c r="J401" i="5"/>
  <c r="J405" i="5"/>
  <c r="J406" i="5"/>
  <c r="J430" i="5"/>
  <c r="J379" i="5"/>
  <c r="J407" i="5"/>
  <c r="J411" i="5"/>
  <c r="J415" i="5"/>
  <c r="J423" i="5"/>
  <c r="J377" i="5"/>
  <c r="J413" i="5"/>
  <c r="V426" i="5"/>
  <c r="Y426" i="5" s="1"/>
  <c r="V342" i="5"/>
  <c r="Y342" i="5" s="1"/>
  <c r="V401" i="5"/>
  <c r="Y401" i="5" s="1"/>
  <c r="V343" i="5"/>
  <c r="Y343" i="5" s="1"/>
  <c r="V394" i="5"/>
  <c r="Y394" i="5" s="1"/>
  <c r="V421" i="5"/>
  <c r="Y421" i="5" s="1"/>
  <c r="V425" i="5"/>
  <c r="Y425" i="5" s="1"/>
  <c r="V362" i="5"/>
  <c r="Y362" i="5" s="1"/>
  <c r="V393" i="5"/>
  <c r="Y393" i="5" s="1"/>
  <c r="V337" i="5"/>
  <c r="Y337" i="5" s="1"/>
  <c r="V345" i="5"/>
  <c r="Y345" i="5" s="1"/>
  <c r="V349" i="5"/>
  <c r="Y349" i="5" s="1"/>
  <c r="V354" i="5"/>
  <c r="Y354" i="5" s="1"/>
  <c r="V365" i="5"/>
  <c r="Y365" i="5" s="1"/>
  <c r="V376" i="5"/>
  <c r="Y376" i="5" s="1"/>
  <c r="V380" i="5"/>
  <c r="Y380" i="5" s="1"/>
  <c r="V384" i="5"/>
  <c r="Y384" i="5" s="1"/>
  <c r="V388" i="5"/>
  <c r="Y388" i="5" s="1"/>
  <c r="V392" i="5"/>
  <c r="Y392" i="5" s="1"/>
  <c r="V396" i="5"/>
  <c r="Y396" i="5" s="1"/>
  <c r="V400" i="5"/>
  <c r="Y400" i="5" s="1"/>
  <c r="V404" i="5"/>
  <c r="Y404" i="5" s="1"/>
  <c r="V408" i="5"/>
  <c r="Y408" i="5" s="1"/>
  <c r="V412" i="5"/>
  <c r="Y412" i="5" s="1"/>
  <c r="V418" i="5"/>
  <c r="Y418" i="5" s="1"/>
  <c r="V424" i="5"/>
  <c r="Y424" i="5" s="1"/>
  <c r="V346" i="5"/>
  <c r="Y346" i="5" s="1"/>
  <c r="V405" i="5"/>
  <c r="Y405" i="5" s="1"/>
  <c r="V333" i="5"/>
  <c r="Y333" i="5" s="1"/>
  <c r="V341" i="5"/>
  <c r="Y341" i="5" s="1"/>
  <c r="V357" i="5"/>
  <c r="Y357" i="5" s="1"/>
  <c r="V361" i="5"/>
  <c r="Y361" i="5" s="1"/>
  <c r="V420" i="5"/>
  <c r="Y420" i="5" s="1"/>
  <c r="V366" i="5"/>
  <c r="Y366" i="5" s="1"/>
  <c r="V397" i="5"/>
  <c r="Y397" i="5" s="1"/>
  <c r="V423" i="5"/>
  <c r="Y423" i="5" s="1"/>
  <c r="V350" i="5"/>
  <c r="Y350" i="5" s="1"/>
  <c r="V381" i="5"/>
  <c r="Y381" i="5" s="1"/>
  <c r="V339" i="5"/>
  <c r="Y339" i="5" s="1"/>
  <c r="V390" i="5"/>
  <c r="Y390" i="5" s="1"/>
  <c r="V416" i="5"/>
  <c r="Y416" i="5" s="1"/>
  <c r="V330" i="5"/>
  <c r="Y330" i="5" s="1"/>
  <c r="V355" i="5"/>
  <c r="Y355" i="5" s="1"/>
  <c r="V385" i="5"/>
  <c r="Y385" i="5" s="1"/>
  <c r="V413" i="5"/>
  <c r="Y413" i="5" s="1"/>
  <c r="V335" i="5"/>
  <c r="Y335" i="5" s="1"/>
  <c r="V352" i="5"/>
  <c r="Y352" i="5" s="1"/>
  <c r="V363" i="5"/>
  <c r="Y363" i="5" s="1"/>
  <c r="V367" i="5"/>
  <c r="Y367" i="5" s="1"/>
  <c r="V382" i="5"/>
  <c r="Y382" i="5" s="1"/>
  <c r="V398" i="5"/>
  <c r="Y398" i="5" s="1"/>
  <c r="V402" i="5"/>
  <c r="Y402" i="5" s="1"/>
  <c r="V325" i="5"/>
  <c r="Y325" i="5" s="1"/>
  <c r="V429" i="5"/>
  <c r="Y429" i="5" s="1"/>
  <c r="V428" i="5"/>
  <c r="Y428" i="5" s="1"/>
  <c r="V334" i="5"/>
  <c r="Y334" i="5" s="1"/>
  <c r="V358" i="5"/>
  <c r="Y358" i="5" s="1"/>
  <c r="V389" i="5"/>
  <c r="Y389" i="5" s="1"/>
  <c r="V417" i="5"/>
  <c r="Y417" i="5" s="1"/>
  <c r="V331" i="5"/>
  <c r="Y331" i="5" s="1"/>
  <c r="V351" i="5"/>
  <c r="Y351" i="5" s="1"/>
  <c r="V359" i="5"/>
  <c r="Y359" i="5" s="1"/>
  <c r="V386" i="5"/>
  <c r="Y386" i="5" s="1"/>
  <c r="V406" i="5"/>
  <c r="Y406" i="5" s="1"/>
  <c r="V430" i="5"/>
  <c r="Y430" i="5" s="1"/>
  <c r="V332" i="5"/>
  <c r="Y332" i="5" s="1"/>
  <c r="V336" i="5"/>
  <c r="Y336" i="5" s="1"/>
  <c r="V340" i="5"/>
  <c r="Y340" i="5" s="1"/>
  <c r="V344" i="5"/>
  <c r="Y344" i="5" s="1"/>
  <c r="V348" i="5"/>
  <c r="Y348" i="5" s="1"/>
  <c r="V353" i="5"/>
  <c r="Y353" i="5" s="1"/>
  <c r="V356" i="5"/>
  <c r="Y356" i="5" s="1"/>
  <c r="V360" i="5"/>
  <c r="Y360" i="5" s="1"/>
  <c r="V364" i="5"/>
  <c r="Y364" i="5" s="1"/>
  <c r="V379" i="5"/>
  <c r="Y379" i="5" s="1"/>
  <c r="V383" i="5"/>
  <c r="Y383" i="5" s="1"/>
  <c r="V387" i="5"/>
  <c r="Y387" i="5" s="1"/>
  <c r="V391" i="5"/>
  <c r="Y391" i="5" s="1"/>
  <c r="V399" i="5"/>
  <c r="Y399" i="5" s="1"/>
  <c r="V403" i="5"/>
  <c r="Y403" i="5" s="1"/>
  <c r="V407" i="5"/>
  <c r="Y407" i="5" s="1"/>
  <c r="V411" i="5"/>
  <c r="Y411" i="5" s="1"/>
  <c r="V415" i="5"/>
  <c r="Y415" i="5" s="1"/>
  <c r="V427" i="5"/>
  <c r="Y427" i="5" s="1"/>
  <c r="AA312" i="7"/>
  <c r="X519" i="7"/>
  <c r="X82" i="7"/>
  <c r="Y84" i="7"/>
  <c r="X89" i="7"/>
  <c r="Y21" i="7"/>
  <c r="I293" i="5"/>
  <c r="I101" i="5"/>
  <c r="I28" i="5"/>
  <c r="I36" i="5"/>
  <c r="X109" i="7"/>
  <c r="I255" i="5"/>
  <c r="K197" i="7"/>
  <c r="K120" i="7"/>
  <c r="X530" i="7"/>
  <c r="I303" i="5"/>
  <c r="I175" i="5"/>
  <c r="I98" i="5"/>
  <c r="I321" i="5"/>
  <c r="I311" i="5"/>
  <c r="I294" i="5"/>
  <c r="I285" i="5"/>
  <c r="I235" i="5"/>
  <c r="I222" i="5"/>
  <c r="I214" i="5"/>
  <c r="I193" i="5"/>
  <c r="I179" i="5"/>
  <c r="I174" i="5"/>
  <c r="I150" i="5"/>
  <c r="I126" i="5"/>
  <c r="K43" i="7"/>
  <c r="I319" i="5"/>
  <c r="I231" i="5"/>
  <c r="I327" i="5"/>
  <c r="I287" i="5"/>
  <c r="I215" i="5"/>
  <c r="K73" i="7"/>
  <c r="K48" i="7"/>
  <c r="K142" i="7"/>
  <c r="K45" i="7"/>
  <c r="K209" i="7"/>
  <c r="K250" i="7"/>
  <c r="K266" i="7"/>
  <c r="K274" i="7"/>
  <c r="K36" i="7"/>
  <c r="K49" i="7"/>
  <c r="K169" i="7"/>
  <c r="I2" i="5"/>
  <c r="I141" i="5"/>
  <c r="I113" i="5"/>
  <c r="I97" i="5"/>
  <c r="I74" i="5"/>
  <c r="I92" i="5"/>
  <c r="K329" i="7"/>
  <c r="K207" i="7"/>
  <c r="K348" i="7"/>
  <c r="K19" i="7"/>
  <c r="K167" i="7"/>
  <c r="K215" i="7"/>
  <c r="K270" i="7"/>
  <c r="K369" i="7"/>
  <c r="I50" i="5"/>
  <c r="I58" i="5"/>
  <c r="AA23" i="7"/>
  <c r="Y24" i="7"/>
  <c r="AA25" i="7"/>
  <c r="Y36" i="7"/>
  <c r="Y98" i="7"/>
  <c r="Z98" i="7" s="1"/>
  <c r="Y102" i="7"/>
  <c r="Y107" i="7"/>
  <c r="Z107" i="7" s="1"/>
  <c r="X168" i="7"/>
  <c r="Y182" i="7"/>
  <c r="X236" i="7"/>
  <c r="X238" i="7"/>
  <c r="X262" i="7"/>
  <c r="Y274" i="7"/>
  <c r="AA380" i="7"/>
  <c r="Y381" i="7"/>
  <c r="Y385" i="7"/>
  <c r="X389" i="7"/>
  <c r="X410" i="7"/>
  <c r="X506" i="7"/>
  <c r="Y537" i="7"/>
  <c r="Z537" i="7" s="1"/>
  <c r="Y545" i="7"/>
  <c r="Z545" i="7" s="1"/>
  <c r="I245" i="5"/>
  <c r="I72" i="5"/>
  <c r="X10" i="7"/>
  <c r="Y52" i="7"/>
  <c r="Y56" i="7"/>
  <c r="X126" i="7"/>
  <c r="X198" i="7"/>
  <c r="Y285" i="7"/>
  <c r="Y307" i="7"/>
  <c r="X348" i="7"/>
  <c r="X352" i="7"/>
  <c r="X360" i="7"/>
  <c r="X361" i="7"/>
  <c r="Y463" i="7"/>
  <c r="Y473" i="7"/>
  <c r="X26" i="7"/>
  <c r="Y31" i="7"/>
  <c r="Z31" i="7" s="1"/>
  <c r="M31" i="7" s="1"/>
  <c r="Y35" i="7"/>
  <c r="Z35" i="7" s="1"/>
  <c r="M35" i="7" s="1"/>
  <c r="X102" i="7"/>
  <c r="Y121" i="7"/>
  <c r="AA185" i="7"/>
  <c r="Y186" i="7"/>
  <c r="Y459" i="7"/>
  <c r="X493" i="7"/>
  <c r="AA494" i="7"/>
  <c r="Y319" i="7"/>
  <c r="X328" i="7"/>
  <c r="Y330" i="7"/>
  <c r="Y332" i="7"/>
  <c r="Y334" i="7"/>
  <c r="Y427" i="7"/>
  <c r="I333" i="5"/>
  <c r="I325" i="5"/>
  <c r="I304" i="5"/>
  <c r="I286" i="5"/>
  <c r="I272" i="5"/>
  <c r="I237" i="5"/>
  <c r="I216" i="5"/>
  <c r="I205" i="5"/>
  <c r="I182" i="5"/>
  <c r="I108" i="5"/>
  <c r="I63" i="5"/>
  <c r="Y3" i="7"/>
  <c r="AA4" i="7"/>
  <c r="Y8" i="7"/>
  <c r="X96" i="7"/>
  <c r="AA127" i="7"/>
  <c r="Y129" i="7"/>
  <c r="X131" i="7"/>
  <c r="X139" i="7"/>
  <c r="Y141" i="7"/>
  <c r="X143" i="7"/>
  <c r="AA154" i="7"/>
  <c r="Y177" i="7"/>
  <c r="AA178" i="7"/>
  <c r="Y203" i="7"/>
  <c r="AA205" i="7"/>
  <c r="AA240" i="7"/>
  <c r="Y241" i="7"/>
  <c r="Y289" i="7"/>
  <c r="X291" i="7"/>
  <c r="Y313" i="7"/>
  <c r="Y314" i="7"/>
  <c r="Y322" i="7"/>
  <c r="X390" i="7"/>
  <c r="AA402" i="7"/>
  <c r="Y403" i="7"/>
  <c r="Y404" i="7"/>
  <c r="X417" i="7"/>
  <c r="AA419" i="7"/>
  <c r="X464" i="7"/>
  <c r="X466" i="7"/>
  <c r="X468" i="7"/>
  <c r="X473" i="7"/>
  <c r="Y475" i="7"/>
  <c r="X477" i="7"/>
  <c r="Y486" i="7"/>
  <c r="Z486" i="7" s="1"/>
  <c r="M486" i="7" s="1"/>
  <c r="X488" i="7"/>
  <c r="Y525" i="7"/>
  <c r="X527" i="7"/>
  <c r="Y530" i="7"/>
  <c r="Y535" i="7"/>
  <c r="Z535" i="7" s="1"/>
  <c r="X539" i="7"/>
  <c r="Y547" i="7"/>
  <c r="Z547" i="7" s="1"/>
  <c r="I323" i="5"/>
  <c r="I290" i="5"/>
  <c r="I241" i="5"/>
  <c r="I99" i="5"/>
  <c r="I6" i="5"/>
  <c r="X38" i="7"/>
  <c r="AA40" i="7"/>
  <c r="X41" i="7"/>
  <c r="AA63" i="7"/>
  <c r="AA67" i="7"/>
  <c r="AA69" i="7"/>
  <c r="AA74" i="7"/>
  <c r="X76" i="7"/>
  <c r="Y80" i="7"/>
  <c r="AA110" i="7"/>
  <c r="X285" i="7"/>
  <c r="X294" i="7"/>
  <c r="X298" i="7"/>
  <c r="X302" i="7"/>
  <c r="AA315" i="7"/>
  <c r="AA316" i="7"/>
  <c r="X406" i="7"/>
  <c r="Y411" i="7"/>
  <c r="Z411" i="7" s="1"/>
  <c r="Y412" i="7"/>
  <c r="X480" i="7"/>
  <c r="Y482" i="7"/>
  <c r="Y507" i="7"/>
  <c r="Y512" i="7"/>
  <c r="Y517" i="7"/>
  <c r="X521" i="7"/>
  <c r="X22" i="7"/>
  <c r="Y43" i="7"/>
  <c r="X97" i="7"/>
  <c r="X123" i="7"/>
  <c r="AA175" i="7"/>
  <c r="X176" i="7"/>
  <c r="X202" i="7"/>
  <c r="Y204" i="7"/>
  <c r="AA235" i="7"/>
  <c r="Y536" i="7"/>
  <c r="Z536" i="7" s="1"/>
  <c r="I153" i="5"/>
  <c r="I61" i="5"/>
  <c r="I49" i="5"/>
  <c r="I25" i="5"/>
  <c r="I336" i="5"/>
  <c r="I247" i="5"/>
  <c r="I142" i="5"/>
  <c r="I109" i="5"/>
  <c r="I85" i="5"/>
  <c r="I60" i="5"/>
  <c r="I53" i="5"/>
  <c r="I40" i="5"/>
  <c r="X6" i="7"/>
  <c r="Y16" i="7"/>
  <c r="AA17" i="7"/>
  <c r="Y29" i="7"/>
  <c r="Z29" i="7" s="1"/>
  <c r="X36" i="7"/>
  <c r="Y37" i="7"/>
  <c r="Z37" i="7" s="1"/>
  <c r="AA37" i="7" s="1"/>
  <c r="Y46" i="7"/>
  <c r="Y48" i="7"/>
  <c r="AA49" i="7"/>
  <c r="AA50" i="7"/>
  <c r="Y68" i="7"/>
  <c r="Y73" i="7"/>
  <c r="AA90" i="7"/>
  <c r="AA95" i="7"/>
  <c r="Y106" i="7"/>
  <c r="Z106" i="7" s="1"/>
  <c r="AA106" i="7" s="1"/>
  <c r="Y115" i="7"/>
  <c r="Y118" i="7"/>
  <c r="X145" i="7"/>
  <c r="X148" i="7"/>
  <c r="AA186" i="7"/>
  <c r="Y188" i="7"/>
  <c r="X189" i="7"/>
  <c r="X210" i="7"/>
  <c r="AA224" i="7"/>
  <c r="X226" i="7"/>
  <c r="Y248" i="7"/>
  <c r="Y311" i="7"/>
  <c r="Y321" i="7"/>
  <c r="Y371" i="7"/>
  <c r="Z371" i="7" s="1"/>
  <c r="Y375" i="7"/>
  <c r="Z375" i="7" s="1"/>
  <c r="AA375" i="7" s="1"/>
  <c r="Y379" i="7"/>
  <c r="Z379" i="7" s="1"/>
  <c r="M379" i="7" s="1"/>
  <c r="Y382" i="7"/>
  <c r="X385" i="7"/>
  <c r="Y438" i="7"/>
  <c r="X458" i="7"/>
  <c r="Y476" i="7"/>
  <c r="Y509" i="7"/>
  <c r="X511" i="7"/>
  <c r="X525" i="7"/>
  <c r="X14" i="7"/>
  <c r="Y27" i="7"/>
  <c r="Z27" i="7" s="1"/>
  <c r="AA27" i="7" s="1"/>
  <c r="X124" i="7"/>
  <c r="Y125" i="7"/>
  <c r="Y126" i="7"/>
  <c r="Y154" i="7"/>
  <c r="Y220" i="7"/>
  <c r="X241" i="7"/>
  <c r="X244" i="7"/>
  <c r="AA278" i="7"/>
  <c r="Y279" i="7"/>
  <c r="X281" i="7"/>
  <c r="AA282" i="7"/>
  <c r="Y305" i="7"/>
  <c r="X307" i="7"/>
  <c r="Y309" i="7"/>
  <c r="Y340" i="7"/>
  <c r="X353" i="7"/>
  <c r="Y355" i="7"/>
  <c r="X357" i="7"/>
  <c r="AA387" i="7"/>
  <c r="AA388" i="7"/>
  <c r="AA395" i="7"/>
  <c r="AA407" i="7"/>
  <c r="X423" i="7"/>
  <c r="Y430" i="7"/>
  <c r="Y452" i="7"/>
  <c r="X460" i="7"/>
  <c r="Y467" i="7"/>
  <c r="X470" i="7"/>
  <c r="Y471" i="7"/>
  <c r="Y489" i="7"/>
  <c r="Z489" i="7" s="1"/>
  <c r="M489" i="7" s="1"/>
  <c r="Y490" i="7"/>
  <c r="Y501" i="7"/>
  <c r="X503" i="7"/>
  <c r="X512" i="7"/>
  <c r="Y515" i="7"/>
  <c r="Y518" i="7"/>
  <c r="Y522" i="7"/>
  <c r="Y523" i="7"/>
  <c r="Y534" i="7"/>
  <c r="Z534" i="7" s="1"/>
  <c r="AA242" i="7"/>
  <c r="Y293" i="7"/>
  <c r="AA320" i="7"/>
  <c r="AA422" i="7"/>
  <c r="I271" i="5"/>
  <c r="I252" i="5"/>
  <c r="I83" i="5"/>
  <c r="AA5" i="7"/>
  <c r="AA7" i="7"/>
  <c r="AA8" i="7"/>
  <c r="Y13" i="7"/>
  <c r="Y14" i="7"/>
  <c r="X17" i="7"/>
  <c r="Y18" i="7"/>
  <c r="X21" i="7"/>
  <c r="Y32" i="7"/>
  <c r="Z32" i="7" s="1"/>
  <c r="Y33" i="7"/>
  <c r="X34" i="7"/>
  <c r="Y39" i="7"/>
  <c r="AA42" i="7"/>
  <c r="AA54" i="7"/>
  <c r="AA70" i="7"/>
  <c r="X73" i="7"/>
  <c r="Y89" i="7"/>
  <c r="AA109" i="7"/>
  <c r="Y109" i="7"/>
  <c r="Y111" i="7"/>
  <c r="Z111" i="7" s="1"/>
  <c r="AA111" i="7" s="1"/>
  <c r="X130" i="7"/>
  <c r="Y131" i="7"/>
  <c r="AA132" i="7"/>
  <c r="AA135" i="7"/>
  <c r="Y136" i="7"/>
  <c r="Y151" i="7"/>
  <c r="AA181" i="7"/>
  <c r="AA182" i="7"/>
  <c r="AA192" i="7"/>
  <c r="Y201" i="7"/>
  <c r="Y205" i="7"/>
  <c r="X205" i="7"/>
  <c r="X217" i="7"/>
  <c r="Y219" i="7"/>
  <c r="X229" i="7"/>
  <c r="Y232" i="7"/>
  <c r="X245" i="7"/>
  <c r="Y255" i="7"/>
  <c r="X266" i="7"/>
  <c r="Y272" i="7"/>
  <c r="AA355" i="7"/>
  <c r="Y388" i="7"/>
  <c r="X404" i="7"/>
  <c r="Y423" i="7"/>
  <c r="Z423" i="7" s="1"/>
  <c r="AA423" i="7" s="1"/>
  <c r="X462" i="7"/>
  <c r="X475" i="7"/>
  <c r="I331" i="5"/>
  <c r="I326" i="5"/>
  <c r="I244" i="5"/>
  <c r="I151" i="5"/>
  <c r="I117" i="5"/>
  <c r="I37" i="5"/>
  <c r="I23" i="5"/>
  <c r="Y4" i="7"/>
  <c r="X9" i="7"/>
  <c r="AA10" i="7"/>
  <c r="AA22" i="7"/>
  <c r="Y41" i="7"/>
  <c r="AA45" i="7"/>
  <c r="AA47" i="7"/>
  <c r="X48" i="7"/>
  <c r="AA58" i="7"/>
  <c r="Y69" i="7"/>
  <c r="AA103" i="7"/>
  <c r="Y108" i="7"/>
  <c r="X154" i="7"/>
  <c r="Y158" i="7"/>
  <c r="Z158" i="7" s="1"/>
  <c r="Y183" i="7"/>
  <c r="AA184" i="7"/>
  <c r="Y184" i="7"/>
  <c r="AA203" i="7"/>
  <c r="AA308" i="7"/>
  <c r="Y351" i="7"/>
  <c r="X434" i="7"/>
  <c r="Y434" i="7"/>
  <c r="X438" i="7"/>
  <c r="X439" i="7"/>
  <c r="AA439" i="7"/>
  <c r="X509" i="7"/>
  <c r="Y171" i="7"/>
  <c r="X171" i="7"/>
  <c r="Y514" i="7"/>
  <c r="X514" i="7"/>
  <c r="Y528" i="7"/>
  <c r="X528" i="7"/>
  <c r="I226" i="5"/>
  <c r="X11" i="7"/>
  <c r="Y15" i="7"/>
  <c r="Z15" i="7" s="1"/>
  <c r="AA15" i="7" s="1"/>
  <c r="Y60" i="7"/>
  <c r="Y61" i="7"/>
  <c r="Y62" i="7"/>
  <c r="Y64" i="7"/>
  <c r="Y65" i="7"/>
  <c r="X66" i="7"/>
  <c r="Y93" i="7"/>
  <c r="X93" i="7"/>
  <c r="X149" i="7"/>
  <c r="Y152" i="7"/>
  <c r="AA152" i="7"/>
  <c r="AA156" i="7"/>
  <c r="X160" i="7"/>
  <c r="Y162" i="7"/>
  <c r="Y166" i="7"/>
  <c r="Y170" i="7"/>
  <c r="AA207" i="7"/>
  <c r="Y212" i="7"/>
  <c r="AA226" i="7"/>
  <c r="Y227" i="7"/>
  <c r="X254" i="7"/>
  <c r="X270" i="7"/>
  <c r="Y277" i="7"/>
  <c r="Y407" i="7"/>
  <c r="X432" i="7"/>
  <c r="Y439" i="7"/>
  <c r="Y447" i="7"/>
  <c r="X501" i="7"/>
  <c r="X504" i="7"/>
  <c r="Y532" i="7"/>
  <c r="X532" i="7"/>
  <c r="Y541" i="7"/>
  <c r="Z541" i="7" s="1"/>
  <c r="M541" i="7" s="1"/>
  <c r="Y546" i="7"/>
  <c r="Z546" i="7" s="1"/>
  <c r="X68" i="7"/>
  <c r="X77" i="7"/>
  <c r="X78" i="7"/>
  <c r="AA83" i="7"/>
  <c r="AA86" i="7"/>
  <c r="X94" i="7"/>
  <c r="AA99" i="7"/>
  <c r="X115" i="7"/>
  <c r="AA116" i="7"/>
  <c r="AA118" i="7"/>
  <c r="Y122" i="7"/>
  <c r="Y123" i="7"/>
  <c r="X144" i="7"/>
  <c r="X153" i="7"/>
  <c r="AA180" i="7"/>
  <c r="X195" i="7"/>
  <c r="Y197" i="7"/>
  <c r="X221" i="7"/>
  <c r="Y222" i="7"/>
  <c r="Y231" i="7"/>
  <c r="X258" i="7"/>
  <c r="Y259" i="7"/>
  <c r="Y263" i="7"/>
  <c r="Y267" i="7"/>
  <c r="X269" i="7"/>
  <c r="X274" i="7"/>
  <c r="Y287" i="7"/>
  <c r="AA288" i="7"/>
  <c r="X290" i="7"/>
  <c r="AA292" i="7"/>
  <c r="X295" i="7"/>
  <c r="Y297" i="7"/>
  <c r="Y301" i="7"/>
  <c r="AA304" i="7"/>
  <c r="X306" i="7"/>
  <c r="AA331" i="7"/>
  <c r="AA337" i="7"/>
  <c r="X346" i="7"/>
  <c r="AA367" i="7"/>
  <c r="X373" i="7"/>
  <c r="X377" i="7"/>
  <c r="AA385" i="7"/>
  <c r="Y389" i="7"/>
  <c r="X403" i="7"/>
  <c r="X405" i="7"/>
  <c r="X421" i="7"/>
  <c r="Y426" i="7"/>
  <c r="AA448" i="7"/>
  <c r="Y458" i="7"/>
  <c r="Y466" i="7"/>
  <c r="Y477" i="7"/>
  <c r="Z477" i="7" s="1"/>
  <c r="AA477" i="7" s="1"/>
  <c r="X498" i="7"/>
  <c r="Y511" i="7"/>
  <c r="Y519" i="7"/>
  <c r="Y521" i="7"/>
  <c r="Y317" i="7"/>
  <c r="AA323" i="7"/>
  <c r="AA324" i="7"/>
  <c r="Y348" i="7"/>
  <c r="AA350" i="7"/>
  <c r="AA351" i="7"/>
  <c r="X386" i="7"/>
  <c r="Y394" i="7"/>
  <c r="X401" i="7"/>
  <c r="Y402" i="7"/>
  <c r="AA404" i="7"/>
  <c r="AA406" i="7"/>
  <c r="Y415" i="7"/>
  <c r="Z415" i="7" s="1"/>
  <c r="M415" i="7" s="1"/>
  <c r="AA417" i="7"/>
  <c r="AA425" i="7"/>
  <c r="AA428" i="7"/>
  <c r="Y435" i="7"/>
  <c r="Y462" i="7"/>
  <c r="Y468" i="7"/>
  <c r="Y470" i="7"/>
  <c r="X523" i="7"/>
  <c r="Y539" i="7"/>
  <c r="Z539" i="7" s="1"/>
  <c r="AA539" i="7" s="1"/>
  <c r="X542" i="7"/>
  <c r="X543" i="7"/>
  <c r="I396" i="5"/>
  <c r="K397" i="7"/>
  <c r="I295" i="5"/>
  <c r="K295" i="7"/>
  <c r="I20" i="5"/>
  <c r="K21" i="7"/>
  <c r="I10" i="5"/>
  <c r="K11" i="7"/>
  <c r="I421" i="5"/>
  <c r="K422" i="7"/>
  <c r="I340" i="5"/>
  <c r="K340" i="7"/>
  <c r="I163" i="5"/>
  <c r="K163" i="7"/>
  <c r="I418" i="5"/>
  <c r="K419" i="7"/>
  <c r="I195" i="5"/>
  <c r="K195" i="7"/>
  <c r="I415" i="5"/>
  <c r="K416" i="7"/>
  <c r="I367" i="5"/>
  <c r="K368" i="7"/>
  <c r="I363" i="5"/>
  <c r="K364" i="7"/>
  <c r="I359" i="5"/>
  <c r="K360" i="7"/>
  <c r="I243" i="5"/>
  <c r="K243" i="7"/>
  <c r="I129" i="5"/>
  <c r="K129" i="7"/>
  <c r="I225" i="5"/>
  <c r="K225" i="7"/>
  <c r="I30" i="5"/>
  <c r="K31" i="7"/>
  <c r="I420" i="5"/>
  <c r="K421" i="7"/>
  <c r="I400" i="5"/>
  <c r="K401" i="7"/>
  <c r="I388" i="5"/>
  <c r="K389" i="7"/>
  <c r="I338" i="5"/>
  <c r="K338" i="7"/>
  <c r="I279" i="5"/>
  <c r="K279" i="7"/>
  <c r="I73" i="5"/>
  <c r="K74" i="7"/>
  <c r="I289" i="5"/>
  <c r="I382" i="5"/>
  <c r="K383" i="7"/>
  <c r="I351" i="5"/>
  <c r="K352" i="7"/>
  <c r="I342" i="5"/>
  <c r="K342" i="7"/>
  <c r="I335" i="5"/>
  <c r="K335" i="7"/>
  <c r="K330" i="7"/>
  <c r="I307" i="5"/>
  <c r="K307" i="7"/>
  <c r="I302" i="5"/>
  <c r="K302" i="7"/>
  <c r="I404" i="5"/>
  <c r="K405" i="7"/>
  <c r="I292" i="5"/>
  <c r="K292" i="7"/>
  <c r="I258" i="5"/>
  <c r="K258" i="7"/>
  <c r="I220" i="5"/>
  <c r="K220" i="7"/>
  <c r="I217" i="5"/>
  <c r="K217" i="7"/>
  <c r="I199" i="5"/>
  <c r="K199" i="7"/>
  <c r="I181" i="5"/>
  <c r="K181" i="7"/>
  <c r="I166" i="5"/>
  <c r="K166" i="7"/>
  <c r="I164" i="5"/>
  <c r="K164" i="7"/>
  <c r="I159" i="5"/>
  <c r="K159" i="7"/>
  <c r="I155" i="5"/>
  <c r="K155" i="7"/>
  <c r="I136" i="5"/>
  <c r="K136" i="7"/>
  <c r="I118" i="5"/>
  <c r="K118" i="7"/>
  <c r="I114" i="5"/>
  <c r="K114" i="7"/>
  <c r="I102" i="5"/>
  <c r="K102" i="7"/>
  <c r="I89" i="5"/>
  <c r="K90" i="7"/>
  <c r="I84" i="5"/>
  <c r="K85" i="7"/>
  <c r="K81" i="7"/>
  <c r="I65" i="5"/>
  <c r="K66" i="7"/>
  <c r="I5" i="5"/>
  <c r="K6" i="7"/>
  <c r="I403" i="5"/>
  <c r="K404" i="7"/>
  <c r="I385" i="5"/>
  <c r="K386" i="7"/>
  <c r="I379" i="5"/>
  <c r="K380" i="7"/>
  <c r="I184" i="5"/>
  <c r="K184" i="7"/>
  <c r="I46" i="5"/>
  <c r="K47" i="7"/>
  <c r="I38" i="5"/>
  <c r="K39" i="7"/>
  <c r="I15" i="5"/>
  <c r="K16" i="7"/>
  <c r="I24" i="5"/>
  <c r="K25" i="7"/>
  <c r="I8" i="5"/>
  <c r="K9" i="7"/>
  <c r="I381" i="5"/>
  <c r="K382" i="7"/>
  <c r="I254" i="5"/>
  <c r="K254" i="7"/>
  <c r="I422" i="5"/>
  <c r="K423" i="7"/>
  <c r="I414" i="5"/>
  <c r="K415" i="7"/>
  <c r="I131" i="5"/>
  <c r="K131" i="7"/>
  <c r="I355" i="5"/>
  <c r="K356" i="7"/>
  <c r="I416" i="5"/>
  <c r="K417" i="7"/>
  <c r="I365" i="5"/>
  <c r="K366" i="7"/>
  <c r="I361" i="5"/>
  <c r="K362" i="7"/>
  <c r="I357" i="5"/>
  <c r="K358" i="7"/>
  <c r="I143" i="5"/>
  <c r="K143" i="7"/>
  <c r="I134" i="5"/>
  <c r="K134" i="7"/>
  <c r="I127" i="5"/>
  <c r="K127" i="7"/>
  <c r="I4" i="5"/>
  <c r="K5" i="7"/>
  <c r="I191" i="5"/>
  <c r="K191" i="7"/>
  <c r="I26" i="5"/>
  <c r="K27" i="7"/>
  <c r="I13" i="5"/>
  <c r="K14" i="7"/>
  <c r="I409" i="5"/>
  <c r="K410" i="7"/>
  <c r="I397" i="5"/>
  <c r="K398" i="7"/>
  <c r="I389" i="5"/>
  <c r="K390" i="7"/>
  <c r="I387" i="5"/>
  <c r="K388" i="7"/>
  <c r="I344" i="5"/>
  <c r="K344" i="7"/>
  <c r="I322" i="5"/>
  <c r="K322" i="7"/>
  <c r="I281" i="5"/>
  <c r="K281" i="7"/>
  <c r="I277" i="5"/>
  <c r="K277" i="7"/>
  <c r="I122" i="5"/>
  <c r="K122" i="7"/>
  <c r="I110" i="5"/>
  <c r="K110" i="7"/>
  <c r="I103" i="5"/>
  <c r="K103" i="7"/>
  <c r="I88" i="5"/>
  <c r="K89" i="7"/>
  <c r="I71" i="5"/>
  <c r="K72" i="7"/>
  <c r="I375" i="5"/>
  <c r="K376" i="7"/>
  <c r="I352" i="5"/>
  <c r="K353" i="7"/>
  <c r="I224" i="5"/>
  <c r="K224" i="7"/>
  <c r="I56" i="5"/>
  <c r="K57" i="7"/>
  <c r="I52" i="5"/>
  <c r="K53" i="7"/>
  <c r="I78" i="5"/>
  <c r="K79" i="7"/>
  <c r="I93" i="5"/>
  <c r="K94" i="7"/>
  <c r="I158" i="5"/>
  <c r="K158" i="7"/>
  <c r="I188" i="5"/>
  <c r="K188" i="7"/>
  <c r="I297" i="5"/>
  <c r="K297" i="7"/>
  <c r="I377" i="5"/>
  <c r="K378" i="7"/>
  <c r="I411" i="5"/>
  <c r="K412" i="7"/>
  <c r="I349" i="5"/>
  <c r="K350" i="7"/>
  <c r="I337" i="5"/>
  <c r="K337" i="7"/>
  <c r="I309" i="5"/>
  <c r="K309" i="7"/>
  <c r="I407" i="5"/>
  <c r="K408" i="7"/>
  <c r="I106" i="5"/>
  <c r="K106" i="7"/>
  <c r="I91" i="5"/>
  <c r="K92" i="7"/>
  <c r="I86" i="5"/>
  <c r="K87" i="7"/>
  <c r="I68" i="5"/>
  <c r="K69" i="7"/>
  <c r="I392" i="5"/>
  <c r="K393" i="7"/>
  <c r="I202" i="5"/>
  <c r="K202" i="7"/>
  <c r="I62" i="5"/>
  <c r="K63" i="7"/>
  <c r="I236" i="5"/>
  <c r="K236" i="7"/>
  <c r="I125" i="5"/>
  <c r="K125" i="7"/>
  <c r="I273" i="5"/>
  <c r="K273" i="7"/>
  <c r="I204" i="5"/>
  <c r="K204" i="7"/>
  <c r="I112" i="5"/>
  <c r="K112" i="7"/>
  <c r="I96" i="5"/>
  <c r="K97" i="7"/>
  <c r="I260" i="5"/>
  <c r="I246" i="5"/>
  <c r="I121" i="5"/>
  <c r="I76" i="5"/>
  <c r="I54" i="5"/>
  <c r="I317" i="5"/>
  <c r="I305" i="5"/>
  <c r="I283" i="5"/>
  <c r="I249" i="5"/>
  <c r="I234" i="5"/>
  <c r="I228" i="5"/>
  <c r="I178" i="5"/>
  <c r="I140" i="5"/>
  <c r="I120" i="5"/>
  <c r="I42" i="5"/>
  <c r="I171" i="5"/>
  <c r="K171" i="7"/>
  <c r="I165" i="5"/>
  <c r="K165" i="7"/>
  <c r="I149" i="5"/>
  <c r="K149" i="7"/>
  <c r="I138" i="5"/>
  <c r="K138" i="7"/>
  <c r="I7" i="5"/>
  <c r="K8" i="7"/>
  <c r="I383" i="5"/>
  <c r="K384" i="7"/>
  <c r="I17" i="5"/>
  <c r="K18" i="7"/>
  <c r="I412" i="5"/>
  <c r="K413" i="7"/>
  <c r="I390" i="5"/>
  <c r="K391" i="7"/>
  <c r="I67" i="5"/>
  <c r="K68" i="7"/>
  <c r="I212" i="5"/>
  <c r="K212" i="7"/>
  <c r="I180" i="5"/>
  <c r="I161" i="5"/>
  <c r="I116" i="5"/>
  <c r="I82" i="5"/>
  <c r="I213" i="5"/>
  <c r="K213" i="7"/>
  <c r="I343" i="5"/>
  <c r="K343" i="7"/>
  <c r="I332" i="5"/>
  <c r="K332" i="7"/>
  <c r="I308" i="5"/>
  <c r="K308" i="7"/>
  <c r="I300" i="5"/>
  <c r="K300" i="7"/>
  <c r="I152" i="5"/>
  <c r="K152" i="7"/>
  <c r="I148" i="5"/>
  <c r="K148" i="7"/>
  <c r="I137" i="5"/>
  <c r="K137" i="7"/>
  <c r="I119" i="5"/>
  <c r="K119" i="7"/>
  <c r="I115" i="5"/>
  <c r="K115" i="7"/>
  <c r="I105" i="5"/>
  <c r="K105" i="7"/>
  <c r="I90" i="5"/>
  <c r="K91" i="7"/>
  <c r="I81" i="5"/>
  <c r="K82" i="7"/>
  <c r="I66" i="5"/>
  <c r="K67" i="7"/>
  <c r="I391" i="5"/>
  <c r="K392" i="7"/>
  <c r="I380" i="5"/>
  <c r="K381" i="7"/>
  <c r="I185" i="5"/>
  <c r="K185" i="7"/>
  <c r="I39" i="5"/>
  <c r="K40" i="7"/>
  <c r="I19" i="5"/>
  <c r="K20" i="7"/>
  <c r="I9" i="5"/>
  <c r="K10" i="7"/>
  <c r="I402" i="5"/>
  <c r="K403" i="7"/>
  <c r="I259" i="5"/>
  <c r="K259" i="7"/>
  <c r="I162" i="5"/>
  <c r="K162" i="7"/>
  <c r="I417" i="5"/>
  <c r="K418" i="7"/>
  <c r="I132" i="5"/>
  <c r="K132" i="7"/>
  <c r="I356" i="5"/>
  <c r="K357" i="7"/>
  <c r="I14" i="5"/>
  <c r="K15" i="7"/>
  <c r="I366" i="5"/>
  <c r="K367" i="7"/>
  <c r="I362" i="5"/>
  <c r="K363" i="7"/>
  <c r="I358" i="5"/>
  <c r="K359" i="7"/>
  <c r="I135" i="5"/>
  <c r="K135" i="7"/>
  <c r="I128" i="5"/>
  <c r="K128" i="7"/>
  <c r="I3" i="5"/>
  <c r="K4" i="7"/>
  <c r="I41" i="5"/>
  <c r="K42" i="7"/>
  <c r="I27" i="5"/>
  <c r="K28" i="7"/>
  <c r="I395" i="5"/>
  <c r="K396" i="7"/>
  <c r="I410" i="5"/>
  <c r="K411" i="7"/>
  <c r="I399" i="5"/>
  <c r="K400" i="7"/>
  <c r="I372" i="5"/>
  <c r="K373" i="7"/>
  <c r="I370" i="5"/>
  <c r="K371" i="7"/>
  <c r="I346" i="5"/>
  <c r="K346" i="7"/>
  <c r="I278" i="5"/>
  <c r="K278" i="7"/>
  <c r="I203" i="5"/>
  <c r="K203" i="7"/>
  <c r="I104" i="5"/>
  <c r="K104" i="7"/>
  <c r="I95" i="5"/>
  <c r="K96" i="7"/>
  <c r="I406" i="5"/>
  <c r="K407" i="7"/>
  <c r="I353" i="5"/>
  <c r="K354" i="7"/>
  <c r="I227" i="5"/>
  <c r="K227" i="7"/>
  <c r="I79" i="5"/>
  <c r="K80" i="7"/>
  <c r="I75" i="5"/>
  <c r="K76" i="7"/>
  <c r="K349" i="7"/>
  <c r="I348" i="5"/>
  <c r="I408" i="5"/>
  <c r="K409" i="7"/>
  <c r="AA57" i="7"/>
  <c r="X57" i="7"/>
  <c r="K78" i="7"/>
  <c r="AA81" i="7"/>
  <c r="Y81" i="7"/>
  <c r="X81" i="7"/>
  <c r="AA85" i="7"/>
  <c r="X85" i="7"/>
  <c r="X105" i="7"/>
  <c r="Y105" i="7"/>
  <c r="Z105" i="7" s="1"/>
  <c r="AA105" i="7" s="1"/>
  <c r="Y134" i="7"/>
  <c r="AA134" i="7"/>
  <c r="Y150" i="7"/>
  <c r="X150" i="7"/>
  <c r="AA150" i="7"/>
  <c r="AA159" i="7"/>
  <c r="X159" i="7"/>
  <c r="Y161" i="7"/>
  <c r="AA161" i="7"/>
  <c r="K196" i="7"/>
  <c r="Y211" i="7"/>
  <c r="AA211" i="7"/>
  <c r="Y228" i="7"/>
  <c r="AA228" i="7"/>
  <c r="Y233" i="7"/>
  <c r="AA233" i="7"/>
  <c r="X233" i="7"/>
  <c r="AA286" i="7"/>
  <c r="X286" i="7"/>
  <c r="Y286" i="7"/>
  <c r="AA364" i="7"/>
  <c r="X364" i="7"/>
  <c r="Y364" i="7"/>
  <c r="AA508" i="7"/>
  <c r="Y508" i="7"/>
  <c r="X508" i="7"/>
  <c r="Y520" i="7"/>
  <c r="Z520" i="7" s="1"/>
  <c r="AA520" i="7" s="1"/>
  <c r="X520" i="7"/>
  <c r="K3" i="7"/>
  <c r="Y10" i="7"/>
  <c r="AA11" i="7"/>
  <c r="K13" i="7"/>
  <c r="X13" i="7"/>
  <c r="Y17" i="7"/>
  <c r="AA18" i="7"/>
  <c r="Y20" i="7"/>
  <c r="Y28" i="7"/>
  <c r="Z28" i="7" s="1"/>
  <c r="M28" i="7" s="1"/>
  <c r="X29" i="7"/>
  <c r="AA36" i="7"/>
  <c r="K37" i="7"/>
  <c r="Y54" i="7"/>
  <c r="AA55" i="7"/>
  <c r="AA62" i="7"/>
  <c r="AA65" i="7"/>
  <c r="X65" i="7"/>
  <c r="X69" i="7"/>
  <c r="X72" i="7"/>
  <c r="Y72" i="7"/>
  <c r="AA75" i="7"/>
  <c r="Y76" i="7"/>
  <c r="AA77" i="7"/>
  <c r="Y77" i="7"/>
  <c r="AA79" i="7"/>
  <c r="K88" i="7"/>
  <c r="X88" i="7"/>
  <c r="Y88" i="7"/>
  <c r="X92" i="7"/>
  <c r="Y92" i="7"/>
  <c r="K95" i="7"/>
  <c r="Y112" i="7"/>
  <c r="Z112" i="7" s="1"/>
  <c r="AA112" i="7" s="1"/>
  <c r="X112" i="7"/>
  <c r="Y130" i="7"/>
  <c r="Y137" i="7"/>
  <c r="X137" i="7"/>
  <c r="K141" i="7"/>
  <c r="X163" i="7"/>
  <c r="X214" i="7"/>
  <c r="Y230" i="7"/>
  <c r="AA230" i="7"/>
  <c r="X230" i="7"/>
  <c r="Y237" i="7"/>
  <c r="Z237" i="7" s="1"/>
  <c r="X237" i="7"/>
  <c r="AA250" i="7"/>
  <c r="Y250" i="7"/>
  <c r="AA261" i="7"/>
  <c r="Y261" i="7"/>
  <c r="X303" i="7"/>
  <c r="Y303" i="7"/>
  <c r="AA339" i="7"/>
  <c r="X339" i="7"/>
  <c r="Y339" i="7"/>
  <c r="Y397" i="7"/>
  <c r="X397" i="7"/>
  <c r="Y408" i="7"/>
  <c r="X408" i="7"/>
  <c r="X5" i="7"/>
  <c r="Y9" i="7"/>
  <c r="X25" i="7"/>
  <c r="K29" i="7"/>
  <c r="Y38" i="7"/>
  <c r="Z38" i="7" s="1"/>
  <c r="M38" i="7" s="1"/>
  <c r="X42" i="7"/>
  <c r="X45" i="7"/>
  <c r="X49" i="7"/>
  <c r="Y57" i="7"/>
  <c r="K65" i="7"/>
  <c r="K75" i="7"/>
  <c r="Y85" i="7"/>
  <c r="AA119" i="7"/>
  <c r="X119" i="7"/>
  <c r="Y169" i="7"/>
  <c r="AA169" i="7"/>
  <c r="AA280" i="7"/>
  <c r="X280" i="7"/>
  <c r="AA300" i="7"/>
  <c r="X300" i="7"/>
  <c r="AA333" i="7"/>
  <c r="X333" i="7"/>
  <c r="Y333" i="7"/>
  <c r="AA343" i="7"/>
  <c r="X343" i="7"/>
  <c r="Y343" i="7"/>
  <c r="I386" i="5"/>
  <c r="K387" i="7"/>
  <c r="I350" i="5"/>
  <c r="K351" i="7"/>
  <c r="I341" i="5"/>
  <c r="K341" i="7"/>
  <c r="I334" i="5"/>
  <c r="K334" i="7"/>
  <c r="I324" i="5"/>
  <c r="K324" i="7"/>
  <c r="I306" i="5"/>
  <c r="K306" i="7"/>
  <c r="I301" i="5"/>
  <c r="K301" i="7"/>
  <c r="I299" i="5"/>
  <c r="K299" i="7"/>
  <c r="I296" i="5"/>
  <c r="K296" i="7"/>
  <c r="I284" i="5"/>
  <c r="K284" i="7"/>
  <c r="I223" i="5"/>
  <c r="K223" i="7"/>
  <c r="I198" i="5"/>
  <c r="K198" i="7"/>
  <c r="I172" i="5"/>
  <c r="K172" i="7"/>
  <c r="I147" i="5"/>
  <c r="K147" i="7"/>
  <c r="I139" i="5"/>
  <c r="K139" i="7"/>
  <c r="I124" i="5"/>
  <c r="K124" i="7"/>
  <c r="I107" i="5"/>
  <c r="K107" i="7"/>
  <c r="I393" i="5"/>
  <c r="K394" i="7"/>
  <c r="I384" i="5"/>
  <c r="K385" i="7"/>
  <c r="I378" i="5"/>
  <c r="K379" i="7"/>
  <c r="I183" i="5"/>
  <c r="K183" i="7"/>
  <c r="I239" i="5"/>
  <c r="K239" i="7"/>
  <c r="I206" i="5"/>
  <c r="K206" i="7"/>
  <c r="I419" i="5"/>
  <c r="K420" i="7"/>
  <c r="I130" i="5"/>
  <c r="K130" i="7"/>
  <c r="I354" i="5"/>
  <c r="K355" i="7"/>
  <c r="I413" i="5"/>
  <c r="K414" i="7"/>
  <c r="I364" i="5"/>
  <c r="K365" i="7"/>
  <c r="I360" i="5"/>
  <c r="K361" i="7"/>
  <c r="I257" i="5"/>
  <c r="K257" i="7"/>
  <c r="I133" i="5"/>
  <c r="K133" i="7"/>
  <c r="I154" i="5"/>
  <c r="K154" i="7"/>
  <c r="I230" i="5"/>
  <c r="K230" i="7"/>
  <c r="I186" i="5"/>
  <c r="K186" i="7"/>
  <c r="I401" i="5"/>
  <c r="K402" i="7"/>
  <c r="I373" i="5"/>
  <c r="K374" i="7"/>
  <c r="I371" i="5"/>
  <c r="K372" i="7"/>
  <c r="I369" i="5"/>
  <c r="K370" i="7"/>
  <c r="I339" i="5"/>
  <c r="K339" i="7"/>
  <c r="I280" i="5"/>
  <c r="K280" i="7"/>
  <c r="I276" i="5"/>
  <c r="K276" i="7"/>
  <c r="I269" i="5"/>
  <c r="K269" i="7"/>
  <c r="I70" i="5"/>
  <c r="K71" i="7"/>
  <c r="I374" i="5"/>
  <c r="K375" i="7"/>
  <c r="I291" i="5"/>
  <c r="K291" i="7"/>
  <c r="I55" i="5"/>
  <c r="K56" i="7"/>
  <c r="I187" i="5"/>
  <c r="K187" i="7"/>
  <c r="I253" i="5"/>
  <c r="K253" i="7"/>
  <c r="I318" i="5"/>
  <c r="K318" i="7"/>
  <c r="I376" i="5"/>
  <c r="K377" i="7"/>
  <c r="Y5" i="7"/>
  <c r="AA6" i="7"/>
  <c r="AA12" i="7"/>
  <c r="AA14" i="7"/>
  <c r="X15" i="7"/>
  <c r="X18" i="7"/>
  <c r="AA19" i="7"/>
  <c r="AA21" i="7"/>
  <c r="Y22" i="7"/>
  <c r="Y25" i="7"/>
  <c r="Y26" i="7"/>
  <c r="Z26" i="7" s="1"/>
  <c r="AA26" i="7" s="1"/>
  <c r="Y30" i="7"/>
  <c r="Z30" i="7" s="1"/>
  <c r="M30" i="7" s="1"/>
  <c r="X31" i="7"/>
  <c r="X33" i="7"/>
  <c r="AA39" i="7"/>
  <c r="Y42" i="7"/>
  <c r="AA43" i="7"/>
  <c r="Y44" i="7"/>
  <c r="Z44" i="7" s="1"/>
  <c r="M44" i="7" s="1"/>
  <c r="K46" i="7"/>
  <c r="AA46" i="7"/>
  <c r="Y50" i="7"/>
  <c r="AA51" i="7"/>
  <c r="AA53" i="7"/>
  <c r="X53" i="7"/>
  <c r="Y58" i="7"/>
  <c r="AA59" i="7"/>
  <c r="AA61" i="7"/>
  <c r="X61" i="7"/>
  <c r="AA66" i="7"/>
  <c r="K70" i="7"/>
  <c r="X70" i="7"/>
  <c r="X86" i="7"/>
  <c r="K93" i="7"/>
  <c r="K98" i="7"/>
  <c r="K101" i="7"/>
  <c r="X101" i="7"/>
  <c r="Y101" i="7"/>
  <c r="K113" i="7"/>
  <c r="AA114" i="7"/>
  <c r="Y114" i="7"/>
  <c r="X114" i="7"/>
  <c r="Y167" i="7"/>
  <c r="X167" i="7"/>
  <c r="AA167" i="7"/>
  <c r="AA194" i="7"/>
  <c r="X194" i="7"/>
  <c r="AA196" i="7"/>
  <c r="AA209" i="7"/>
  <c r="X209" i="7"/>
  <c r="Y218" i="7"/>
  <c r="X218" i="7"/>
  <c r="AA218" i="7"/>
  <c r="X247" i="7"/>
  <c r="Y247" i="7"/>
  <c r="Z247" i="7" s="1"/>
  <c r="M247" i="7" s="1"/>
  <c r="X299" i="7"/>
  <c r="Y299" i="7"/>
  <c r="AA310" i="7"/>
  <c r="X310" i="7"/>
  <c r="Y310" i="7"/>
  <c r="AA342" i="7"/>
  <c r="Y342" i="7"/>
  <c r="X108" i="7"/>
  <c r="Y110" i="7"/>
  <c r="Y119" i="7"/>
  <c r="X141" i="7"/>
  <c r="Y187" i="7"/>
  <c r="AA187" i="7"/>
  <c r="X199" i="7"/>
  <c r="Y200" i="7"/>
  <c r="AA200" i="7"/>
  <c r="AA220" i="7"/>
  <c r="X222" i="7"/>
  <c r="Y239" i="7"/>
  <c r="AA271" i="7"/>
  <c r="X271" i="7"/>
  <c r="X284" i="7"/>
  <c r="Y284" i="7"/>
  <c r="AA296" i="7"/>
  <c r="X296" i="7"/>
  <c r="Y315" i="7"/>
  <c r="AA318" i="7"/>
  <c r="X318" i="7"/>
  <c r="Y323" i="7"/>
  <c r="AA329" i="7"/>
  <c r="X329" i="7"/>
  <c r="AA356" i="7"/>
  <c r="X356" i="7"/>
  <c r="Y356" i="7"/>
  <c r="AA472" i="7"/>
  <c r="Y472" i="7"/>
  <c r="X472" i="7"/>
  <c r="X483" i="7"/>
  <c r="Y483" i="7"/>
  <c r="AA483" i="7"/>
  <c r="X52" i="7"/>
  <c r="X56" i="7"/>
  <c r="X60" i="7"/>
  <c r="X64" i="7"/>
  <c r="AA71" i="7"/>
  <c r="AA73" i="7"/>
  <c r="X74" i="7"/>
  <c r="AA78" i="7"/>
  <c r="X80" i="7"/>
  <c r="AA87" i="7"/>
  <c r="AA89" i="7"/>
  <c r="X90" i="7"/>
  <c r="AA94" i="7"/>
  <c r="Y97" i="7"/>
  <c r="Z97" i="7" s="1"/>
  <c r="M97" i="7" s="1"/>
  <c r="Y99" i="7"/>
  <c r="AA100" i="7"/>
  <c r="AA102" i="7"/>
  <c r="X103" i="7"/>
  <c r="X106" i="7"/>
  <c r="X107" i="7"/>
  <c r="Y113" i="7"/>
  <c r="Z113" i="7" s="1"/>
  <c r="AA113" i="7" s="1"/>
  <c r="AA120" i="7"/>
  <c r="Y124" i="7"/>
  <c r="Z124" i="7" s="1"/>
  <c r="AA124" i="7" s="1"/>
  <c r="AA126" i="7"/>
  <c r="Y127" i="7"/>
  <c r="AA131" i="7"/>
  <c r="Y133" i="7"/>
  <c r="X136" i="7"/>
  <c r="X140" i="7"/>
  <c r="Y142" i="7"/>
  <c r="X147" i="7"/>
  <c r="X164" i="7"/>
  <c r="Y165" i="7"/>
  <c r="AA165" i="7"/>
  <c r="AA171" i="7"/>
  <c r="X175" i="7"/>
  <c r="Y189" i="7"/>
  <c r="Z189" i="7" s="1"/>
  <c r="AA189" i="7" s="1"/>
  <c r="Y191" i="7"/>
  <c r="Z191" i="7" s="1"/>
  <c r="AA191" i="7" s="1"/>
  <c r="X191" i="7"/>
  <c r="Y198" i="7"/>
  <c r="AA198" i="7"/>
  <c r="Y202" i="7"/>
  <c r="Z202" i="7" s="1"/>
  <c r="Y215" i="7"/>
  <c r="Y216" i="7"/>
  <c r="AA216" i="7"/>
  <c r="AA222" i="7"/>
  <c r="Y238" i="7"/>
  <c r="AA238" i="7"/>
  <c r="Y244" i="7"/>
  <c r="AA257" i="7"/>
  <c r="Y257" i="7"/>
  <c r="X273" i="7"/>
  <c r="X276" i="7"/>
  <c r="AA287" i="7"/>
  <c r="Y291" i="7"/>
  <c r="Y295" i="7"/>
  <c r="X301" i="7"/>
  <c r="AA311" i="7"/>
  <c r="AA314" i="7"/>
  <c r="X314" i="7"/>
  <c r="AA322" i="7"/>
  <c r="X322" i="7"/>
  <c r="AA334" i="7"/>
  <c r="Y337" i="7"/>
  <c r="Y344" i="7"/>
  <c r="X344" i="7"/>
  <c r="Y369" i="7"/>
  <c r="Z369" i="7" s="1"/>
  <c r="AA369" i="7" s="1"/>
  <c r="X369" i="7"/>
  <c r="AA382" i="7"/>
  <c r="X382" i="7"/>
  <c r="AA82" i="7"/>
  <c r="X84" i="7"/>
  <c r="AA91" i="7"/>
  <c r="AA93" i="7"/>
  <c r="Y96" i="7"/>
  <c r="Z96" i="7" s="1"/>
  <c r="AA96" i="7" s="1"/>
  <c r="X98" i="7"/>
  <c r="AA104" i="7"/>
  <c r="AA108" i="7"/>
  <c r="AA115" i="7"/>
  <c r="Y117" i="7"/>
  <c r="X118" i="7"/>
  <c r="AA123" i="7"/>
  <c r="X127" i="7"/>
  <c r="AA128" i="7"/>
  <c r="AA130" i="7"/>
  <c r="X135" i="7"/>
  <c r="Y138" i="7"/>
  <c r="Y145" i="7"/>
  <c r="Y163" i="7"/>
  <c r="AA163" i="7"/>
  <c r="Y190" i="7"/>
  <c r="Z190" i="7" s="1"/>
  <c r="AA190" i="7" s="1"/>
  <c r="Y196" i="7"/>
  <c r="Y214" i="7"/>
  <c r="AA214" i="7"/>
  <c r="X232" i="7"/>
  <c r="AA253" i="7"/>
  <c r="Y253" i="7"/>
  <c r="AA265" i="7"/>
  <c r="Y265" i="7"/>
  <c r="X297" i="7"/>
  <c r="Y318" i="7"/>
  <c r="AA319" i="7"/>
  <c r="X327" i="7"/>
  <c r="Y327" i="7"/>
  <c r="AA330" i="7"/>
  <c r="X340" i="7"/>
  <c r="X359" i="7"/>
  <c r="AA359" i="7"/>
  <c r="Y359" i="7"/>
  <c r="Y368" i="7"/>
  <c r="X368" i="7"/>
  <c r="Y398" i="7"/>
  <c r="X398" i="7"/>
  <c r="AA398" i="7"/>
  <c r="AA431" i="7"/>
  <c r="X431" i="7"/>
  <c r="Y431" i="7"/>
  <c r="Y146" i="7"/>
  <c r="Y155" i="7"/>
  <c r="Y156" i="7"/>
  <c r="X157" i="7"/>
  <c r="Y159" i="7"/>
  <c r="X172" i="7"/>
  <c r="Y173" i="7"/>
  <c r="Y174" i="7"/>
  <c r="Y175" i="7"/>
  <c r="Y178" i="7"/>
  <c r="X180" i="7"/>
  <c r="X184" i="7"/>
  <c r="Y192" i="7"/>
  <c r="Y193" i="7"/>
  <c r="Y194" i="7"/>
  <c r="X206" i="7"/>
  <c r="Y207" i="7"/>
  <c r="Y208" i="7"/>
  <c r="Y209" i="7"/>
  <c r="Y213" i="7"/>
  <c r="Z213" i="7" s="1"/>
  <c r="M213" i="7" s="1"/>
  <c r="Y223" i="7"/>
  <c r="Y224" i="7"/>
  <c r="X225" i="7"/>
  <c r="Y226" i="7"/>
  <c r="X234" i="7"/>
  <c r="Y235" i="7"/>
  <c r="Y236" i="7"/>
  <c r="AA241" i="7"/>
  <c r="X242" i="7"/>
  <c r="Y243" i="7"/>
  <c r="Z243" i="7" s="1"/>
  <c r="M243" i="7" s="1"/>
  <c r="AA245" i="7"/>
  <c r="X248" i="7"/>
  <c r="X250" i="7"/>
  <c r="Y251" i="7"/>
  <c r="Z251" i="7" s="1"/>
  <c r="AA251" i="7" s="1"/>
  <c r="X253" i="7"/>
  <c r="X255" i="7"/>
  <c r="X257" i="7"/>
  <c r="X259" i="7"/>
  <c r="X261" i="7"/>
  <c r="X263" i="7"/>
  <c r="X265" i="7"/>
  <c r="X267" i="7"/>
  <c r="AA270" i="7"/>
  <c r="AA274" i="7"/>
  <c r="AA277" i="7"/>
  <c r="X279" i="7"/>
  <c r="AA281" i="7"/>
  <c r="Y282" i="7"/>
  <c r="AA283" i="7"/>
  <c r="AA285" i="7"/>
  <c r="Y324" i="7"/>
  <c r="AA325" i="7"/>
  <c r="X335" i="7"/>
  <c r="AA341" i="7"/>
  <c r="AA345" i="7"/>
  <c r="Y352" i="7"/>
  <c r="AA354" i="7"/>
  <c r="Y357" i="7"/>
  <c r="Y360" i="7"/>
  <c r="Y365" i="7"/>
  <c r="X365" i="7"/>
  <c r="AA381" i="7"/>
  <c r="X381" i="7"/>
  <c r="Y391" i="7"/>
  <c r="AA391" i="7"/>
  <c r="X391" i="7"/>
  <c r="Y395" i="7"/>
  <c r="X395" i="7"/>
  <c r="Y401" i="7"/>
  <c r="Y420" i="7"/>
  <c r="Z420" i="7" s="1"/>
  <c r="M420" i="7" s="1"/>
  <c r="Y436" i="7"/>
  <c r="X436" i="7"/>
  <c r="X444" i="7"/>
  <c r="AA444" i="7"/>
  <c r="Y460" i="7"/>
  <c r="AA461" i="7"/>
  <c r="X461" i="7"/>
  <c r="Y461" i="7"/>
  <c r="AA469" i="7"/>
  <c r="X469" i="7"/>
  <c r="Y469" i="7"/>
  <c r="AA499" i="7"/>
  <c r="X499" i="7"/>
  <c r="Y499" i="7"/>
  <c r="AA502" i="7"/>
  <c r="X502" i="7"/>
  <c r="Y502" i="7"/>
  <c r="AA516" i="7"/>
  <c r="Y516" i="7"/>
  <c r="X516" i="7"/>
  <c r="AA526" i="7"/>
  <c r="X526" i="7"/>
  <c r="Y526" i="7"/>
  <c r="AA244" i="7"/>
  <c r="Y246" i="7"/>
  <c r="Z246" i="7" s="1"/>
  <c r="M246" i="7" s="1"/>
  <c r="X249" i="7"/>
  <c r="X252" i="7"/>
  <c r="AA254" i="7"/>
  <c r="X256" i="7"/>
  <c r="AA258" i="7"/>
  <c r="X260" i="7"/>
  <c r="AA262" i="7"/>
  <c r="X264" i="7"/>
  <c r="AA266" i="7"/>
  <c r="X268" i="7"/>
  <c r="X272" i="7"/>
  <c r="Y275" i="7"/>
  <c r="Z275" i="7" s="1"/>
  <c r="AA275" i="7" s="1"/>
  <c r="X289" i="7"/>
  <c r="AA291" i="7"/>
  <c r="X293" i="7"/>
  <c r="AA295" i="7"/>
  <c r="AA299" i="7"/>
  <c r="AA303" i="7"/>
  <c r="X305" i="7"/>
  <c r="AA307" i="7"/>
  <c r="X309" i="7"/>
  <c r="X313" i="7"/>
  <c r="X317" i="7"/>
  <c r="X321" i="7"/>
  <c r="AA326" i="7"/>
  <c r="AA328" i="7"/>
  <c r="X332" i="7"/>
  <c r="AA336" i="7"/>
  <c r="X371" i="7"/>
  <c r="X375" i="7"/>
  <c r="X379" i="7"/>
  <c r="X387" i="7"/>
  <c r="X392" i="7"/>
  <c r="AA392" i="7"/>
  <c r="Y392" i="7"/>
  <c r="X394" i="7"/>
  <c r="X396" i="7"/>
  <c r="Y396" i="7"/>
  <c r="Z396" i="7" s="1"/>
  <c r="M396" i="7" s="1"/>
  <c r="AA400" i="7"/>
  <c r="X400" i="7"/>
  <c r="AA414" i="7"/>
  <c r="AA433" i="7"/>
  <c r="X433" i="7"/>
  <c r="Y433" i="7"/>
  <c r="X440" i="7"/>
  <c r="AA440" i="7"/>
  <c r="X453" i="7"/>
  <c r="AA453" i="7"/>
  <c r="X485" i="7"/>
  <c r="AA485" i="7"/>
  <c r="Y493" i="7"/>
  <c r="Z493" i="7" s="1"/>
  <c r="AA513" i="7"/>
  <c r="Y513" i="7"/>
  <c r="X513" i="7"/>
  <c r="AA393" i="7"/>
  <c r="Y393" i="7"/>
  <c r="X393" i="7"/>
  <c r="X399" i="7"/>
  <c r="Y399" i="7"/>
  <c r="X416" i="7"/>
  <c r="Y416" i="7"/>
  <c r="X456" i="7"/>
  <c r="Y456" i="7"/>
  <c r="Z456" i="7" s="1"/>
  <c r="M456" i="7" s="1"/>
  <c r="AA457" i="7"/>
  <c r="X457" i="7"/>
  <c r="Y457" i="7"/>
  <c r="Y464" i="7"/>
  <c r="AA465" i="7"/>
  <c r="X465" i="7"/>
  <c r="Y465" i="7"/>
  <c r="Y491" i="7"/>
  <c r="X491" i="7"/>
  <c r="AA510" i="7"/>
  <c r="X510" i="7"/>
  <c r="Y510" i="7"/>
  <c r="AA531" i="7"/>
  <c r="Y531" i="7"/>
  <c r="X531" i="7"/>
  <c r="Y353" i="7"/>
  <c r="X355" i="7"/>
  <c r="AA358" i="7"/>
  <c r="Y361" i="7"/>
  <c r="Y373" i="7"/>
  <c r="Z373" i="7" s="1"/>
  <c r="M373" i="7" s="1"/>
  <c r="Y377" i="7"/>
  <c r="Z377" i="7" s="1"/>
  <c r="AA377" i="7" s="1"/>
  <c r="Y386" i="7"/>
  <c r="Y405" i="7"/>
  <c r="X415" i="7"/>
  <c r="X418" i="7"/>
  <c r="AA427" i="7"/>
  <c r="X427" i="7"/>
  <c r="AA437" i="7"/>
  <c r="X437" i="7"/>
  <c r="AA476" i="7"/>
  <c r="X476" i="7"/>
  <c r="AA487" i="7"/>
  <c r="Y487" i="7"/>
  <c r="X487" i="7"/>
  <c r="Y488" i="7"/>
  <c r="Y492" i="7"/>
  <c r="AA500" i="7"/>
  <c r="Y500" i="7"/>
  <c r="X500" i="7"/>
  <c r="Y503" i="7"/>
  <c r="AA505" i="7"/>
  <c r="Y505" i="7"/>
  <c r="X505" i="7"/>
  <c r="Y506" i="7"/>
  <c r="AA515" i="7"/>
  <c r="X515" i="7"/>
  <c r="AA524" i="7"/>
  <c r="Y524" i="7"/>
  <c r="X524" i="7"/>
  <c r="Y527" i="7"/>
  <c r="AA529" i="7"/>
  <c r="Y529" i="7"/>
  <c r="X529" i="7"/>
  <c r="AA533" i="7"/>
  <c r="Y533" i="7"/>
  <c r="X533" i="7"/>
  <c r="X342" i="7"/>
  <c r="AA348" i="7"/>
  <c r="X349" i="7"/>
  <c r="X351" i="7"/>
  <c r="AA352" i="7"/>
  <c r="AA360" i="7"/>
  <c r="X363" i="7"/>
  <c r="X366" i="7"/>
  <c r="AA368" i="7"/>
  <c r="Y387" i="7"/>
  <c r="X388" i="7"/>
  <c r="AA389" i="7"/>
  <c r="Y390" i="7"/>
  <c r="Y406" i="7"/>
  <c r="X407" i="7"/>
  <c r="AA408" i="7"/>
  <c r="Y409" i="7"/>
  <c r="Y410" i="7"/>
  <c r="Z410" i="7" s="1"/>
  <c r="AA410" i="7" s="1"/>
  <c r="X413" i="7"/>
  <c r="AA435" i="7"/>
  <c r="X435" i="7"/>
  <c r="X443" i="7"/>
  <c r="Y443" i="7"/>
  <c r="X447" i="7"/>
  <c r="AA447" i="7"/>
  <c r="AA459" i="7"/>
  <c r="X459" i="7"/>
  <c r="AA463" i="7"/>
  <c r="X463" i="7"/>
  <c r="AA467" i="7"/>
  <c r="X467" i="7"/>
  <c r="AA471" i="7"/>
  <c r="X471" i="7"/>
  <c r="AA474" i="7"/>
  <c r="Y474" i="7"/>
  <c r="X474" i="7"/>
  <c r="Y478" i="7"/>
  <c r="Z478" i="7" s="1"/>
  <c r="AA478" i="7" s="1"/>
  <c r="X481" i="7"/>
  <c r="AA481" i="7"/>
  <c r="X484" i="7"/>
  <c r="X496" i="7"/>
  <c r="AA497" i="7"/>
  <c r="Y497" i="7"/>
  <c r="X497" i="7"/>
  <c r="Y498" i="7"/>
  <c r="AA507" i="7"/>
  <c r="X507" i="7"/>
  <c r="AA518" i="7"/>
  <c r="X518" i="7"/>
  <c r="Y543" i="7"/>
  <c r="Z543" i="7" s="1"/>
  <c r="AA543" i="7" s="1"/>
  <c r="X546" i="7"/>
  <c r="X547" i="7"/>
  <c r="Y419" i="7"/>
  <c r="AA426" i="7"/>
  <c r="AA430" i="7"/>
  <c r="AA432" i="7"/>
  <c r="AA434" i="7"/>
  <c r="AA436" i="7"/>
  <c r="AA438" i="7"/>
  <c r="X448" i="7"/>
  <c r="X452" i="7"/>
  <c r="AA473" i="7"/>
  <c r="AA475" i="7"/>
  <c r="X486" i="7"/>
  <c r="AA501" i="7"/>
  <c r="AA504" i="7"/>
  <c r="AA509" i="7"/>
  <c r="AA512" i="7"/>
  <c r="AA517" i="7"/>
  <c r="AA521" i="7"/>
  <c r="AA525" i="7"/>
  <c r="AA528" i="7"/>
  <c r="AA530" i="7"/>
  <c r="AA532" i="7"/>
  <c r="X534" i="7"/>
  <c r="X535" i="7"/>
  <c r="X536" i="7"/>
  <c r="X537" i="7"/>
  <c r="X538" i="7"/>
  <c r="Y540" i="7"/>
  <c r="Z540" i="7" s="1"/>
  <c r="M540" i="7" s="1"/>
  <c r="X541" i="7"/>
  <c r="Y544" i="7"/>
  <c r="Z544" i="7" s="1"/>
  <c r="M544" i="7" s="1"/>
  <c r="X545" i="7"/>
  <c r="AA458" i="7"/>
  <c r="AA460" i="7"/>
  <c r="AA462" i="7"/>
  <c r="AA464" i="7"/>
  <c r="AA466" i="7"/>
  <c r="AA468" i="7"/>
  <c r="AA470" i="7"/>
  <c r="X482" i="7"/>
  <c r="AA488" i="7"/>
  <c r="AA491" i="7"/>
  <c r="AA498" i="7"/>
  <c r="AA503" i="7"/>
  <c r="AA506" i="7"/>
  <c r="AA511" i="7"/>
  <c r="AA514" i="7"/>
  <c r="AA519" i="7"/>
  <c r="AA523" i="7"/>
  <c r="AA527" i="7"/>
  <c r="AA29" i="7"/>
  <c r="M29" i="7"/>
  <c r="AA30" i="7"/>
  <c r="AA35" i="7"/>
  <c r="M37" i="7"/>
  <c r="AA107" i="7"/>
  <c r="M107" i="7"/>
  <c r="AA158" i="7"/>
  <c r="M158" i="7"/>
  <c r="AA28" i="7"/>
  <c r="AA31" i="7"/>
  <c r="AA98" i="7"/>
  <c r="M98" i="7"/>
  <c r="M106" i="7"/>
  <c r="M15" i="7"/>
  <c r="AA32" i="7"/>
  <c r="M32" i="7"/>
  <c r="AA38" i="7"/>
  <c r="X3" i="7"/>
  <c r="AA3" i="7" s="1"/>
  <c r="Y6" i="7"/>
  <c r="X7" i="7"/>
  <c r="AA9" i="7"/>
  <c r="AA13" i="7"/>
  <c r="AA20" i="7"/>
  <c r="AA24" i="7"/>
  <c r="X28" i="7"/>
  <c r="X30" i="7"/>
  <c r="X32" i="7"/>
  <c r="AA33" i="7"/>
  <c r="Y34" i="7"/>
  <c r="Z34" i="7" s="1"/>
  <c r="X37" i="7"/>
  <c r="X39" i="7"/>
  <c r="AA41" i="7"/>
  <c r="X43" i="7"/>
  <c r="Y45" i="7"/>
  <c r="X46" i="7"/>
  <c r="AA48" i="7"/>
  <c r="Y49" i="7"/>
  <c r="X50" i="7"/>
  <c r="AA52" i="7"/>
  <c r="Y53" i="7"/>
  <c r="X54" i="7"/>
  <c r="AA56" i="7"/>
  <c r="X58" i="7"/>
  <c r="AA60" i="7"/>
  <c r="X62" i="7"/>
  <c r="AA64" i="7"/>
  <c r="AA68" i="7"/>
  <c r="AA72" i="7"/>
  <c r="AA76" i="7"/>
  <c r="AA80" i="7"/>
  <c r="AA84" i="7"/>
  <c r="AA88" i="7"/>
  <c r="AA92" i="7"/>
  <c r="X99" i="7"/>
  <c r="AA101" i="7"/>
  <c r="X110" i="7"/>
  <c r="AA117" i="7"/>
  <c r="AA121" i="7"/>
  <c r="AA122" i="7"/>
  <c r="AA125" i="7"/>
  <c r="AA129" i="7"/>
  <c r="AA133" i="7"/>
  <c r="AA138" i="7"/>
  <c r="AA139" i="7"/>
  <c r="Y140" i="7"/>
  <c r="AA142" i="7"/>
  <c r="AA143" i="7"/>
  <c r="Y144" i="7"/>
  <c r="AA146" i="7"/>
  <c r="AA147" i="7"/>
  <c r="Y148" i="7"/>
  <c r="Y149" i="7"/>
  <c r="AA151" i="7"/>
  <c r="X152" i="7"/>
  <c r="Y153" i="7"/>
  <c r="AA155" i="7"/>
  <c r="X156" i="7"/>
  <c r="Y157" i="7"/>
  <c r="Y160" i="7"/>
  <c r="AA162" i="7"/>
  <c r="Y164" i="7"/>
  <c r="AA166" i="7"/>
  <c r="Y168" i="7"/>
  <c r="AA170" i="7"/>
  <c r="Y172" i="7"/>
  <c r="AA174" i="7"/>
  <c r="Y176" i="7"/>
  <c r="M191" i="7"/>
  <c r="AA16" i="7"/>
  <c r="X4" i="7"/>
  <c r="Y7" i="7"/>
  <c r="X8" i="7"/>
  <c r="Y11" i="7"/>
  <c r="X12" i="7"/>
  <c r="X19" i="7"/>
  <c r="X23" i="7"/>
  <c r="X35" i="7"/>
  <c r="X40" i="7"/>
  <c r="X44" i="7"/>
  <c r="X47" i="7"/>
  <c r="X51" i="7"/>
  <c r="X55" i="7"/>
  <c r="X59" i="7"/>
  <c r="X63" i="7"/>
  <c r="Y66" i="7"/>
  <c r="X67" i="7"/>
  <c r="Y70" i="7"/>
  <c r="X71" i="7"/>
  <c r="Y74" i="7"/>
  <c r="X75" i="7"/>
  <c r="Y78" i="7"/>
  <c r="X79" i="7"/>
  <c r="Y82" i="7"/>
  <c r="X83" i="7"/>
  <c r="Y86" i="7"/>
  <c r="X87" i="7"/>
  <c r="Y90" i="7"/>
  <c r="X91" i="7"/>
  <c r="Y94" i="7"/>
  <c r="X95" i="7"/>
  <c r="X100" i="7"/>
  <c r="Y103" i="7"/>
  <c r="X104" i="7"/>
  <c r="X111" i="7"/>
  <c r="X113" i="7"/>
  <c r="X116" i="7"/>
  <c r="X120" i="7"/>
  <c r="X128" i="7"/>
  <c r="X132" i="7"/>
  <c r="AA136" i="7"/>
  <c r="AA140" i="7"/>
  <c r="AA144" i="7"/>
  <c r="AA148" i="7"/>
  <c r="X158" i="7"/>
  <c r="AA237" i="7"/>
  <c r="M237" i="7"/>
  <c r="Y12" i="7"/>
  <c r="X16" i="7"/>
  <c r="Y19" i="7"/>
  <c r="X20" i="7"/>
  <c r="Y23" i="7"/>
  <c r="X24" i="7"/>
  <c r="X27" i="7"/>
  <c r="Y40" i="7"/>
  <c r="Y47" i="7"/>
  <c r="Y51" i="7"/>
  <c r="Y55" i="7"/>
  <c r="Y59" i="7"/>
  <c r="Y63" i="7"/>
  <c r="Y67" i="7"/>
  <c r="Y71" i="7"/>
  <c r="Y75" i="7"/>
  <c r="Y79" i="7"/>
  <c r="Y83" i="7"/>
  <c r="Y87" i="7"/>
  <c r="Y91" i="7"/>
  <c r="Y95" i="7"/>
  <c r="Y100" i="7"/>
  <c r="Y104" i="7"/>
  <c r="Y116" i="7"/>
  <c r="X117" i="7"/>
  <c r="Y120" i="7"/>
  <c r="X121" i="7"/>
  <c r="X122" i="7"/>
  <c r="X125" i="7"/>
  <c r="Y128" i="7"/>
  <c r="X129" i="7"/>
  <c r="Y132" i="7"/>
  <c r="X133" i="7"/>
  <c r="AA137" i="7"/>
  <c r="AA141" i="7"/>
  <c r="AA145" i="7"/>
  <c r="AA149" i="7"/>
  <c r="AA153" i="7"/>
  <c r="AA157" i="7"/>
  <c r="AA160" i="7"/>
  <c r="X161" i="7"/>
  <c r="AA164" i="7"/>
  <c r="X165" i="7"/>
  <c r="AA168" i="7"/>
  <c r="X169" i="7"/>
  <c r="AA172" i="7"/>
  <c r="X173" i="7"/>
  <c r="AA176" i="7"/>
  <c r="X177" i="7"/>
  <c r="Y179" i="7"/>
  <c r="X179" i="7"/>
  <c r="X134" i="7"/>
  <c r="Y135" i="7"/>
  <c r="X138" i="7"/>
  <c r="Y139" i="7"/>
  <c r="X142" i="7"/>
  <c r="Y143" i="7"/>
  <c r="X146" i="7"/>
  <c r="Y147" i="7"/>
  <c r="AA177" i="7"/>
  <c r="AA202" i="7"/>
  <c r="M202" i="7"/>
  <c r="X181" i="7"/>
  <c r="AA183" i="7"/>
  <c r="X185" i="7"/>
  <c r="X190" i="7"/>
  <c r="X151" i="7"/>
  <c r="X155" i="7"/>
  <c r="X162" i="7"/>
  <c r="X166" i="7"/>
  <c r="X170" i="7"/>
  <c r="X174" i="7"/>
  <c r="X178" i="7"/>
  <c r="Y181" i="7"/>
  <c r="X182" i="7"/>
  <c r="Y185" i="7"/>
  <c r="X187" i="7"/>
  <c r="X192" i="7"/>
  <c r="AA195" i="7"/>
  <c r="X196" i="7"/>
  <c r="AA199" i="7"/>
  <c r="X200" i="7"/>
  <c r="X203" i="7"/>
  <c r="AA206" i="7"/>
  <c r="X207" i="7"/>
  <c r="AA210" i="7"/>
  <c r="X211" i="7"/>
  <c r="AA217" i="7"/>
  <c r="AA221" i="7"/>
  <c r="AA225" i="7"/>
  <c r="AA229" i="7"/>
  <c r="Y234" i="7"/>
  <c r="X239" i="7"/>
  <c r="X183" i="7"/>
  <c r="X213" i="7"/>
  <c r="X186" i="7"/>
  <c r="X188" i="7"/>
  <c r="X193" i="7"/>
  <c r="Y195" i="7"/>
  <c r="X197" i="7"/>
  <c r="Y199" i="7"/>
  <c r="X201" i="7"/>
  <c r="X204" i="7"/>
  <c r="Y206" i="7"/>
  <c r="X208" i="7"/>
  <c r="Y210" i="7"/>
  <c r="X212" i="7"/>
  <c r="X215" i="7"/>
  <c r="X216" i="7"/>
  <c r="Y217" i="7"/>
  <c r="X219" i="7"/>
  <c r="X220" i="7"/>
  <c r="Y221" i="7"/>
  <c r="X223" i="7"/>
  <c r="X224" i="7"/>
  <c r="Y225" i="7"/>
  <c r="X227" i="7"/>
  <c r="X228" i="7"/>
  <c r="Y229" i="7"/>
  <c r="X231" i="7"/>
  <c r="AA234" i="7"/>
  <c r="X235" i="7"/>
  <c r="X240" i="7"/>
  <c r="Y240" i="7"/>
  <c r="AA246" i="7"/>
  <c r="AA188" i="7"/>
  <c r="AA193" i="7"/>
  <c r="AA197" i="7"/>
  <c r="AA201" i="7"/>
  <c r="AA204" i="7"/>
  <c r="AA208" i="7"/>
  <c r="AA212" i="7"/>
  <c r="AA215" i="7"/>
  <c r="AA219" i="7"/>
  <c r="AA223" i="7"/>
  <c r="AA227" i="7"/>
  <c r="AA231" i="7"/>
  <c r="AA232" i="7"/>
  <c r="AA236" i="7"/>
  <c r="AA239" i="7"/>
  <c r="AA248" i="7"/>
  <c r="Y249" i="7"/>
  <c r="Y252" i="7"/>
  <c r="AA255" i="7"/>
  <c r="Y256" i="7"/>
  <c r="AA259" i="7"/>
  <c r="Y260" i="7"/>
  <c r="AA263" i="7"/>
  <c r="Y264" i="7"/>
  <c r="AA267" i="7"/>
  <c r="Y268" i="7"/>
  <c r="Y269" i="7"/>
  <c r="AA272" i="7"/>
  <c r="Y273" i="7"/>
  <c r="Y276" i="7"/>
  <c r="AA279" i="7"/>
  <c r="Y280" i="7"/>
  <c r="Y281" i="7"/>
  <c r="X282" i="7"/>
  <c r="AA284" i="7"/>
  <c r="X287" i="7"/>
  <c r="AA289" i="7"/>
  <c r="Y290" i="7"/>
  <c r="AA293" i="7"/>
  <c r="Y294" i="7"/>
  <c r="AA297" i="7"/>
  <c r="Y298" i="7"/>
  <c r="AA301" i="7"/>
  <c r="Y302" i="7"/>
  <c r="AA305" i="7"/>
  <c r="Y306" i="7"/>
  <c r="AA309" i="7"/>
  <c r="X311" i="7"/>
  <c r="AA313" i="7"/>
  <c r="X315" i="7"/>
  <c r="AA317" i="7"/>
  <c r="X319" i="7"/>
  <c r="AA321" i="7"/>
  <c r="X323" i="7"/>
  <c r="X324" i="7"/>
  <c r="AA327" i="7"/>
  <c r="Y328" i="7"/>
  <c r="Y329" i="7"/>
  <c r="X330" i="7"/>
  <c r="AA332" i="7"/>
  <c r="X334" i="7"/>
  <c r="X345" i="7"/>
  <c r="Y345" i="7"/>
  <c r="X362" i="7"/>
  <c r="Y362" i="7"/>
  <c r="AA371" i="7"/>
  <c r="M371" i="7"/>
  <c r="Y374" i="7"/>
  <c r="Z374" i="7" s="1"/>
  <c r="X374" i="7"/>
  <c r="AA379" i="7"/>
  <c r="Y384" i="7"/>
  <c r="X384" i="7"/>
  <c r="AA249" i="7"/>
  <c r="X251" i="7"/>
  <c r="AA252" i="7"/>
  <c r="AA256" i="7"/>
  <c r="AA260" i="7"/>
  <c r="AA264" i="7"/>
  <c r="AA268" i="7"/>
  <c r="AA269" i="7"/>
  <c r="AA273" i="7"/>
  <c r="X275" i="7"/>
  <c r="AA276" i="7"/>
  <c r="X278" i="7"/>
  <c r="X283" i="7"/>
  <c r="X288" i="7"/>
  <c r="AA290" i="7"/>
  <c r="X292" i="7"/>
  <c r="AA294" i="7"/>
  <c r="AA298" i="7"/>
  <c r="AA302" i="7"/>
  <c r="X304" i="7"/>
  <c r="AA306" i="7"/>
  <c r="X308" i="7"/>
  <c r="X312" i="7"/>
  <c r="X316" i="7"/>
  <c r="X320" i="7"/>
  <c r="X325" i="7"/>
  <c r="X326" i="7"/>
  <c r="X331" i="7"/>
  <c r="Y335" i="7"/>
  <c r="X336" i="7"/>
  <c r="X337" i="7"/>
  <c r="X338" i="7"/>
  <c r="Y338" i="7"/>
  <c r="Z338" i="7" s="1"/>
  <c r="Y346" i="7"/>
  <c r="X350" i="7"/>
  <c r="Y350" i="7"/>
  <c r="Y363" i="7"/>
  <c r="Y372" i="7"/>
  <c r="Z372" i="7" s="1"/>
  <c r="X372" i="7"/>
  <c r="M377" i="7"/>
  <c r="AA411" i="7"/>
  <c r="M411" i="7"/>
  <c r="Y242" i="7"/>
  <c r="X243" i="7"/>
  <c r="Y245" i="7"/>
  <c r="X246" i="7"/>
  <c r="Y254" i="7"/>
  <c r="Y258" i="7"/>
  <c r="Y262" i="7"/>
  <c r="Y266" i="7"/>
  <c r="Y271" i="7"/>
  <c r="Y278" i="7"/>
  <c r="Y283" i="7"/>
  <c r="Y288" i="7"/>
  <c r="Y292" i="7"/>
  <c r="Y296" i="7"/>
  <c r="Y300" i="7"/>
  <c r="Y304" i="7"/>
  <c r="Y308" i="7"/>
  <c r="Y312" i="7"/>
  <c r="Y316" i="7"/>
  <c r="Y320" i="7"/>
  <c r="Y325" i="7"/>
  <c r="Y326" i="7"/>
  <c r="Y331" i="7"/>
  <c r="AA335" i="7"/>
  <c r="Y336" i="7"/>
  <c r="AA346" i="7"/>
  <c r="Y349" i="7"/>
  <c r="X354" i="7"/>
  <c r="Y354" i="7"/>
  <c r="AA362" i="7"/>
  <c r="AA363" i="7"/>
  <c r="Y370" i="7"/>
  <c r="Z370" i="7" s="1"/>
  <c r="X370" i="7"/>
  <c r="M375" i="7"/>
  <c r="Y378" i="7"/>
  <c r="Z378" i="7" s="1"/>
  <c r="X378" i="7"/>
  <c r="Y380" i="7"/>
  <c r="X380" i="7"/>
  <c r="X383" i="7"/>
  <c r="AA384" i="7"/>
  <c r="X341" i="7"/>
  <c r="Y341" i="7"/>
  <c r="X358" i="7"/>
  <c r="Y358" i="7"/>
  <c r="Y367" i="7"/>
  <c r="X367" i="7"/>
  <c r="Y376" i="7"/>
  <c r="Z376" i="7" s="1"/>
  <c r="X376" i="7"/>
  <c r="AA340" i="7"/>
  <c r="AA344" i="7"/>
  <c r="AA349" i="7"/>
  <c r="AA353" i="7"/>
  <c r="AA357" i="7"/>
  <c r="AA361" i="7"/>
  <c r="AA365" i="7"/>
  <c r="Y366" i="7"/>
  <c r="Y383" i="7"/>
  <c r="AA386" i="7"/>
  <c r="AA390" i="7"/>
  <c r="AA394" i="7"/>
  <c r="AA397" i="7"/>
  <c r="AA401" i="7"/>
  <c r="AA405" i="7"/>
  <c r="AA409" i="7"/>
  <c r="AA415" i="7"/>
  <c r="AA416" i="7"/>
  <c r="Y417" i="7"/>
  <c r="Y418" i="7"/>
  <c r="X420" i="7"/>
  <c r="AA421" i="7"/>
  <c r="Y428" i="7"/>
  <c r="X428" i="7"/>
  <c r="X429" i="7"/>
  <c r="Y429" i="7"/>
  <c r="AA446" i="7"/>
  <c r="Y446" i="7"/>
  <c r="X454" i="7"/>
  <c r="Y454" i="7"/>
  <c r="AA454" i="7"/>
  <c r="AA366" i="7"/>
  <c r="AA383" i="7"/>
  <c r="X411" i="7"/>
  <c r="X412" i="7"/>
  <c r="Y413" i="7"/>
  <c r="X414" i="7"/>
  <c r="AA442" i="7"/>
  <c r="Y442" i="7"/>
  <c r="X449" i="7"/>
  <c r="Y449" i="7"/>
  <c r="AA449" i="7"/>
  <c r="AA412" i="7"/>
  <c r="AA413" i="7"/>
  <c r="Y414" i="7"/>
  <c r="AA418" i="7"/>
  <c r="X419" i="7"/>
  <c r="Y421" i="7"/>
  <c r="X422" i="7"/>
  <c r="Y422" i="7"/>
  <c r="M423" i="7"/>
  <c r="AA424" i="7"/>
  <c r="AA429" i="7"/>
  <c r="X445" i="7"/>
  <c r="Y445" i="7"/>
  <c r="AA445" i="7"/>
  <c r="AA455" i="7"/>
  <c r="Y455" i="7"/>
  <c r="Y424" i="7"/>
  <c r="X424" i="7"/>
  <c r="X425" i="7"/>
  <c r="Y425" i="7"/>
  <c r="X441" i="7"/>
  <c r="Y441" i="7"/>
  <c r="AA441" i="7"/>
  <c r="AA450" i="7"/>
  <c r="Y450" i="7"/>
  <c r="X426" i="7"/>
  <c r="X430" i="7"/>
  <c r="Y440" i="7"/>
  <c r="X442" i="7"/>
  <c r="Y444" i="7"/>
  <c r="X446" i="7"/>
  <c r="Y448" i="7"/>
  <c r="X450" i="7"/>
  <c r="Y453" i="7"/>
  <c r="X455" i="7"/>
  <c r="X478" i="7"/>
  <c r="Y479" i="7"/>
  <c r="Z479" i="7" s="1"/>
  <c r="X479" i="7"/>
  <c r="Y481" i="7"/>
  <c r="AA482" i="7"/>
  <c r="Y485" i="7"/>
  <c r="X490" i="7"/>
  <c r="AA492" i="7"/>
  <c r="Y495" i="7"/>
  <c r="Z495" i="7" s="1"/>
  <c r="X495" i="7"/>
  <c r="Y496" i="7"/>
  <c r="Z496" i="7" s="1"/>
  <c r="AA522" i="7"/>
  <c r="Y480" i="7"/>
  <c r="Y484" i="7"/>
  <c r="AA534" i="7"/>
  <c r="M534" i="7"/>
  <c r="AA535" i="7"/>
  <c r="M535" i="7"/>
  <c r="AA536" i="7"/>
  <c r="M536" i="7"/>
  <c r="AA537" i="7"/>
  <c r="M537" i="7"/>
  <c r="AA538" i="7"/>
  <c r="M538" i="7"/>
  <c r="M539" i="7"/>
  <c r="AA541" i="7"/>
  <c r="AA545" i="7"/>
  <c r="M545" i="7"/>
  <c r="AA480" i="7"/>
  <c r="AA484" i="7"/>
  <c r="AA490" i="7"/>
  <c r="X492" i="7"/>
  <c r="X522" i="7"/>
  <c r="AA542" i="7"/>
  <c r="M542" i="7"/>
  <c r="AA546" i="7"/>
  <c r="M546" i="7"/>
  <c r="M477" i="7"/>
  <c r="AA486" i="7"/>
  <c r="AA489" i="7"/>
  <c r="Y494" i="7"/>
  <c r="X494" i="7"/>
  <c r="AA547" i="7"/>
  <c r="M547" i="7"/>
  <c r="X540" i="7"/>
  <c r="X544" i="7"/>
  <c r="K433" i="5"/>
  <c r="K435" i="5"/>
  <c r="K431" i="5"/>
  <c r="K440" i="5"/>
  <c r="K441" i="5"/>
  <c r="K442" i="5"/>
  <c r="K432" i="5"/>
  <c r="K434" i="5"/>
  <c r="K436" i="5"/>
  <c r="K437" i="5"/>
  <c r="K438" i="5"/>
  <c r="K439" i="5"/>
  <c r="I368" i="5"/>
  <c r="I347" i="5"/>
  <c r="I423" i="5"/>
  <c r="I398" i="5"/>
  <c r="I345" i="5"/>
  <c r="I424" i="5"/>
  <c r="I405" i="5"/>
  <c r="I232" i="5"/>
  <c r="I328" i="5"/>
  <c r="I266" i="5"/>
  <c r="I233" i="5"/>
  <c r="I57" i="5"/>
  <c r="I47" i="5"/>
  <c r="I33" i="5"/>
  <c r="V374" i="5"/>
  <c r="Y374" i="5" s="1"/>
  <c r="V371" i="5"/>
  <c r="Y371" i="5" s="1"/>
  <c r="I94" i="5"/>
  <c r="I196" i="5"/>
  <c r="I12" i="5"/>
  <c r="I242" i="5"/>
  <c r="I200" i="5"/>
  <c r="I100" i="5"/>
  <c r="I315" i="5"/>
  <c r="I274" i="5"/>
  <c r="I263" i="5"/>
  <c r="I251" i="5"/>
  <c r="I240" i="5"/>
  <c r="I229" i="5"/>
  <c r="I44" i="5"/>
  <c r="I16" i="5"/>
  <c r="V347" i="5"/>
  <c r="Y347" i="5" s="1"/>
  <c r="I80" i="5"/>
  <c r="I265" i="5"/>
  <c r="I264" i="5"/>
  <c r="I31" i="5"/>
  <c r="I314" i="5"/>
  <c r="I288" i="5"/>
  <c r="I262" i="5"/>
  <c r="I250" i="5"/>
  <c r="I194" i="5"/>
  <c r="I160" i="5"/>
  <c r="I146" i="5"/>
  <c r="I64" i="5"/>
  <c r="I43" i="5"/>
  <c r="I29" i="5"/>
  <c r="I18" i="5"/>
  <c r="I275" i="5"/>
  <c r="I173" i="5"/>
  <c r="I69" i="5"/>
  <c r="I45" i="5"/>
  <c r="I313" i="5"/>
  <c r="I298" i="5"/>
  <c r="I261" i="5"/>
  <c r="I238" i="5"/>
  <c r="I211" i="5"/>
  <c r="I170" i="5"/>
  <c r="I145" i="5"/>
  <c r="I77" i="5"/>
  <c r="I11" i="5"/>
  <c r="I201" i="5"/>
  <c r="I32" i="5"/>
  <c r="I312" i="5"/>
  <c r="I210" i="5"/>
  <c r="I192" i="5"/>
  <c r="I169" i="5"/>
  <c r="I156" i="5"/>
  <c r="I144" i="5"/>
  <c r="I111" i="5"/>
  <c r="I51" i="5"/>
  <c r="V338" i="5"/>
  <c r="Y338" i="5" s="1"/>
  <c r="V368" i="5"/>
  <c r="Y368" i="5" s="1"/>
  <c r="I316" i="5"/>
  <c r="I221" i="5"/>
  <c r="I209" i="5"/>
  <c r="I168" i="5"/>
  <c r="V373" i="5"/>
  <c r="Y373" i="5" s="1"/>
  <c r="I248" i="5"/>
  <c r="I270" i="5"/>
  <c r="I330" i="5"/>
  <c r="I320" i="5"/>
  <c r="I310" i="5"/>
  <c r="I268" i="5"/>
  <c r="I256" i="5"/>
  <c r="I208" i="5"/>
  <c r="I190" i="5"/>
  <c r="I177" i="5"/>
  <c r="I167" i="5"/>
  <c r="I59" i="5"/>
  <c r="I35" i="5"/>
  <c r="I22" i="5"/>
  <c r="V370" i="5"/>
  <c r="Y370" i="5" s="1"/>
  <c r="V410" i="5"/>
  <c r="Y410" i="5" s="1"/>
  <c r="V329" i="5"/>
  <c r="Y329" i="5" s="1"/>
  <c r="I329" i="5"/>
  <c r="I267" i="5"/>
  <c r="I219" i="5"/>
  <c r="I207" i="5"/>
  <c r="I189" i="5"/>
  <c r="I176" i="5"/>
  <c r="I123" i="5"/>
  <c r="I48" i="5"/>
  <c r="I34" i="5"/>
  <c r="I21" i="5"/>
  <c r="V377" i="5"/>
  <c r="Y377" i="5" s="1"/>
  <c r="V369" i="5"/>
  <c r="Y369" i="5" s="1"/>
  <c r="V409" i="5"/>
  <c r="Y409" i="5" s="1"/>
  <c r="I430" i="5"/>
  <c r="I429" i="5"/>
  <c r="I427" i="5"/>
  <c r="I426" i="5"/>
  <c r="V414" i="5"/>
  <c r="Y414" i="5" s="1"/>
  <c r="I428" i="5"/>
  <c r="I425" i="5"/>
  <c r="I87" i="5"/>
  <c r="V378" i="5"/>
  <c r="Y378" i="5" s="1"/>
  <c r="V422" i="5"/>
  <c r="Y422" i="5" s="1"/>
  <c r="V375" i="5"/>
  <c r="Y375" i="5" s="1"/>
  <c r="V395" i="5"/>
  <c r="Y395" i="5" s="1"/>
  <c r="V419" i="5"/>
  <c r="Y419" i="5" s="1"/>
  <c r="V372" i="5"/>
  <c r="Y372" i="5" s="1"/>
  <c r="AA247" i="7" l="1"/>
  <c r="M27" i="7"/>
  <c r="M520" i="7"/>
  <c r="AA396" i="7"/>
  <c r="K389" i="5"/>
  <c r="J425" i="5"/>
  <c r="J393" i="5"/>
  <c r="J349" i="5"/>
  <c r="J382" i="5"/>
  <c r="K350" i="5"/>
  <c r="J427" i="5"/>
  <c r="K337" i="5"/>
  <c r="K333" i="5"/>
  <c r="J428" i="5"/>
  <c r="J429" i="5"/>
  <c r="J416" i="5"/>
  <c r="J398" i="5"/>
  <c r="J394" i="5"/>
  <c r="J390" i="5"/>
  <c r="J386" i="5"/>
  <c r="J344" i="5"/>
  <c r="J417" i="5"/>
  <c r="K363" i="5"/>
  <c r="K359" i="5"/>
  <c r="J352" i="5"/>
  <c r="J331" i="5"/>
  <c r="K412" i="5"/>
  <c r="K408" i="5"/>
  <c r="J404" i="5"/>
  <c r="J380" i="5"/>
  <c r="J424" i="5"/>
  <c r="J366" i="5"/>
  <c r="J355" i="5"/>
  <c r="K342" i="5"/>
  <c r="J426" i="5"/>
  <c r="J391" i="5"/>
  <c r="J387" i="5"/>
  <c r="J383" i="5"/>
  <c r="J420" i="5"/>
  <c r="J421" i="5"/>
  <c r="J402" i="5"/>
  <c r="J342" i="5"/>
  <c r="J403" i="5"/>
  <c r="J399" i="5"/>
  <c r="K427" i="5"/>
  <c r="J345" i="5"/>
  <c r="J364" i="5"/>
  <c r="J340" i="5"/>
  <c r="J351" i="5"/>
  <c r="J400" i="5"/>
  <c r="J376" i="5"/>
  <c r="J346" i="5"/>
  <c r="J365" i="5"/>
  <c r="J341" i="5"/>
  <c r="J360" i="5"/>
  <c r="J336" i="5"/>
  <c r="J347" i="5"/>
  <c r="J396" i="5"/>
  <c r="J361" i="5"/>
  <c r="J337" i="5"/>
  <c r="J356" i="5"/>
  <c r="J332" i="5"/>
  <c r="J367" i="5"/>
  <c r="J343" i="5"/>
  <c r="J418" i="5"/>
  <c r="J392" i="5"/>
  <c r="J362" i="5"/>
  <c r="J357" i="5"/>
  <c r="J333" i="5"/>
  <c r="J353" i="5"/>
  <c r="J325" i="5"/>
  <c r="J363" i="5"/>
  <c r="J339" i="5"/>
  <c r="J412" i="5"/>
  <c r="J388" i="5"/>
  <c r="J334" i="5"/>
  <c r="J358" i="5"/>
  <c r="J354" i="5"/>
  <c r="J348" i="5"/>
  <c r="J359" i="5"/>
  <c r="J335" i="5"/>
  <c r="J408" i="5"/>
  <c r="J384" i="5"/>
  <c r="J330" i="5"/>
  <c r="J329" i="5"/>
  <c r="M111" i="7"/>
  <c r="M112" i="7"/>
  <c r="M410" i="7"/>
  <c r="M105" i="7"/>
  <c r="AA213" i="7"/>
  <c r="AA544" i="7"/>
  <c r="M543" i="7"/>
  <c r="M275" i="7"/>
  <c r="M189" i="7"/>
  <c r="AA44" i="7"/>
  <c r="M26" i="7"/>
  <c r="M113" i="7"/>
  <c r="M478" i="7"/>
  <c r="AA540" i="7"/>
  <c r="AA456" i="7"/>
  <c r="AA373" i="7"/>
  <c r="AA420" i="7"/>
  <c r="AA243" i="7"/>
  <c r="M190" i="7"/>
  <c r="M96" i="7"/>
  <c r="M124" i="7"/>
  <c r="AA97" i="7"/>
  <c r="AA493" i="7"/>
  <c r="M493" i="7"/>
  <c r="M369" i="7"/>
  <c r="M251" i="7"/>
  <c r="AA376" i="7"/>
  <c r="M376" i="7"/>
  <c r="AA370" i="7"/>
  <c r="M370" i="7"/>
  <c r="AA374" i="7"/>
  <c r="M374" i="7"/>
  <c r="AA479" i="7"/>
  <c r="M479" i="7"/>
  <c r="AA378" i="7"/>
  <c r="M378" i="7"/>
  <c r="AA495" i="7"/>
  <c r="M495" i="7"/>
  <c r="AA372" i="7"/>
  <c r="M372" i="7"/>
  <c r="M338" i="7"/>
  <c r="AA338" i="7"/>
  <c r="AA34" i="7"/>
  <c r="M34" i="7"/>
  <c r="AA496" i="7"/>
  <c r="M496" i="7"/>
  <c r="K376" i="5"/>
  <c r="K411" i="5"/>
  <c r="K430" i="5"/>
  <c r="K381" i="5"/>
  <c r="K331" i="5"/>
  <c r="K377" i="5"/>
  <c r="K332" i="5"/>
  <c r="K335" i="5"/>
  <c r="K339" i="5"/>
  <c r="K358" i="5"/>
  <c r="K379" i="5"/>
  <c r="K383" i="5"/>
  <c r="K387" i="5"/>
  <c r="K393" i="5"/>
  <c r="K396" i="5"/>
  <c r="K400" i="5"/>
  <c r="K366" i="5"/>
  <c r="K348" i="5"/>
  <c r="K362" i="5"/>
  <c r="K407" i="5"/>
  <c r="K355" i="5"/>
  <c r="K388" i="5"/>
  <c r="K354" i="5"/>
  <c r="K399" i="5"/>
  <c r="K345" i="5"/>
  <c r="K347" i="5"/>
  <c r="K402" i="5"/>
  <c r="K418" i="5"/>
  <c r="I157" i="5"/>
  <c r="K391" i="5"/>
  <c r="K336" i="5"/>
  <c r="K380" i="5"/>
  <c r="K330" i="5"/>
  <c r="K346" i="5"/>
  <c r="K356" i="5"/>
  <c r="K349" i="5"/>
  <c r="K367" i="5"/>
  <c r="K385" i="5"/>
  <c r="I394" i="5"/>
  <c r="K352" i="5"/>
  <c r="K357" i="5"/>
  <c r="K361" i="5"/>
  <c r="K365" i="5"/>
  <c r="K386" i="5"/>
  <c r="K392" i="5"/>
  <c r="K406" i="5"/>
  <c r="I197" i="5"/>
  <c r="K343" i="5"/>
  <c r="K423" i="5"/>
  <c r="K404" i="5"/>
  <c r="K394" i="5"/>
  <c r="K426" i="5"/>
  <c r="I218" i="5"/>
  <c r="K334" i="5"/>
  <c r="K341" i="5"/>
  <c r="K360" i="5"/>
  <c r="K364" i="5"/>
  <c r="K405" i="5"/>
  <c r="K417" i="5"/>
  <c r="K351" i="5"/>
  <c r="K390" i="5"/>
  <c r="K398" i="5"/>
  <c r="I282" i="5"/>
  <c r="K194" i="5" l="1"/>
  <c r="K344" i="5"/>
  <c r="K325" i="5"/>
  <c r="J276" i="5"/>
  <c r="J264" i="5"/>
  <c r="K403" i="5"/>
  <c r="J261" i="5"/>
  <c r="J167" i="5"/>
  <c r="J280" i="5"/>
  <c r="J328" i="5"/>
  <c r="J315" i="5"/>
  <c r="J303" i="5"/>
  <c r="J291" i="5"/>
  <c r="J279" i="5"/>
  <c r="J267" i="5"/>
  <c r="J327" i="5"/>
  <c r="J314" i="5"/>
  <c r="J302" i="5"/>
  <c r="J290" i="5"/>
  <c r="J266" i="5"/>
  <c r="J313" i="5"/>
  <c r="J277" i="5"/>
  <c r="J265" i="5"/>
  <c r="J283" i="5"/>
  <c r="J148" i="5"/>
  <c r="J184" i="5"/>
  <c r="J278" i="5"/>
  <c r="J288" i="5"/>
  <c r="J310" i="5"/>
  <c r="J298" i="5"/>
  <c r="J286" i="5"/>
  <c r="J274" i="5"/>
  <c r="J262" i="5"/>
  <c r="K329" i="5"/>
  <c r="V205" i="5"/>
  <c r="Y205" i="5" s="1"/>
  <c r="V228" i="5"/>
  <c r="Y228" i="5" s="1"/>
  <c r="V307" i="5"/>
  <c r="Y307" i="5" s="1"/>
  <c r="V249" i="5"/>
  <c r="Y249" i="5" s="1"/>
  <c r="V234" i="5"/>
  <c r="Y234" i="5" s="1"/>
  <c r="V221" i="5"/>
  <c r="Y221" i="5" s="1"/>
  <c r="V256" i="5"/>
  <c r="Y256" i="5" s="1"/>
  <c r="V244" i="5"/>
  <c r="Y244" i="5" s="1"/>
  <c r="V232" i="5"/>
  <c r="Y232" i="5" s="1"/>
  <c r="V220" i="5"/>
  <c r="Y220" i="5" s="1"/>
  <c r="V208" i="5"/>
  <c r="Y208" i="5" s="1"/>
  <c r="V184" i="5"/>
  <c r="Y184" i="5" s="1"/>
  <c r="V172" i="5"/>
  <c r="Y172" i="5" s="1"/>
  <c r="V148" i="5"/>
  <c r="Y148" i="5" s="1"/>
  <c r="V323" i="5"/>
  <c r="Y323" i="5" s="1"/>
  <c r="V311" i="5"/>
  <c r="Y311" i="5" s="1"/>
  <c r="V299" i="5"/>
  <c r="Y299" i="5" s="1"/>
  <c r="V287" i="5"/>
  <c r="Y287" i="5" s="1"/>
  <c r="V263" i="5"/>
  <c r="Y263" i="5" s="1"/>
  <c r="V193" i="5"/>
  <c r="Y193" i="5" s="1"/>
  <c r="V255" i="5"/>
  <c r="Y255" i="5" s="1"/>
  <c r="V231" i="5"/>
  <c r="Y231" i="5" s="1"/>
  <c r="V219" i="5"/>
  <c r="Y219" i="5" s="1"/>
  <c r="V207" i="5"/>
  <c r="Y207" i="5" s="1"/>
  <c r="V195" i="5"/>
  <c r="Y195" i="5" s="1"/>
  <c r="V183" i="5"/>
  <c r="Y183" i="5" s="1"/>
  <c r="V171" i="5"/>
  <c r="Y171" i="5" s="1"/>
  <c r="V159" i="5"/>
  <c r="Y159" i="5" s="1"/>
  <c r="V147" i="5"/>
  <c r="Y147" i="5" s="1"/>
  <c r="V322" i="5"/>
  <c r="Y322" i="5" s="1"/>
  <c r="V310" i="5"/>
  <c r="Y310" i="5" s="1"/>
  <c r="V298" i="5"/>
  <c r="Y298" i="5" s="1"/>
  <c r="V274" i="5"/>
  <c r="Y274" i="5" s="1"/>
  <c r="V262" i="5"/>
  <c r="Y262" i="5" s="1"/>
  <c r="V254" i="5"/>
  <c r="Y254" i="5" s="1"/>
  <c r="V242" i="5"/>
  <c r="Y242" i="5" s="1"/>
  <c r="V230" i="5"/>
  <c r="Y230" i="5" s="1"/>
  <c r="V218" i="5"/>
  <c r="Y218" i="5" s="1"/>
  <c r="V206" i="5"/>
  <c r="Y206" i="5" s="1"/>
  <c r="V194" i="5"/>
  <c r="Y194" i="5" s="1"/>
  <c r="V182" i="5"/>
  <c r="Y182" i="5" s="1"/>
  <c r="V170" i="5"/>
  <c r="Y170" i="5" s="1"/>
  <c r="V146" i="5"/>
  <c r="Y146" i="5" s="1"/>
  <c r="V321" i="5"/>
  <c r="Y321" i="5" s="1"/>
  <c r="V309" i="5"/>
  <c r="Y309" i="5" s="1"/>
  <c r="V297" i="5"/>
  <c r="Y297" i="5" s="1"/>
  <c r="V285" i="5"/>
  <c r="Y285" i="5" s="1"/>
  <c r="V273" i="5"/>
  <c r="Y273" i="5" s="1"/>
  <c r="V253" i="5"/>
  <c r="Y253" i="5" s="1"/>
  <c r="V241" i="5"/>
  <c r="Y241" i="5" s="1"/>
  <c r="V308" i="5"/>
  <c r="Y308" i="5" s="1"/>
  <c r="V296" i="5"/>
  <c r="Y296" i="5" s="1"/>
  <c r="V284" i="5"/>
  <c r="Y284" i="5" s="1"/>
  <c r="V272" i="5"/>
  <c r="Y272" i="5" s="1"/>
  <c r="V145" i="5"/>
  <c r="Y145" i="5" s="1"/>
  <c r="V180" i="5"/>
  <c r="Y180" i="5" s="1"/>
  <c r="V239" i="5"/>
  <c r="Y239" i="5" s="1"/>
  <c r="V227" i="5"/>
  <c r="Y227" i="5" s="1"/>
  <c r="V215" i="5"/>
  <c r="Y215" i="5" s="1"/>
  <c r="V203" i="5"/>
  <c r="Y203" i="5" s="1"/>
  <c r="V179" i="5"/>
  <c r="Y179" i="5" s="1"/>
  <c r="V167" i="5"/>
  <c r="Y167" i="5" s="1"/>
  <c r="V155" i="5"/>
  <c r="Y155" i="5" s="1"/>
  <c r="V318" i="5"/>
  <c r="Y318" i="5" s="1"/>
  <c r="V306" i="5"/>
  <c r="Y306" i="5" s="1"/>
  <c r="V294" i="5"/>
  <c r="Y294" i="5" s="1"/>
  <c r="V282" i="5"/>
  <c r="Y282" i="5" s="1"/>
  <c r="V270" i="5"/>
  <c r="Y270" i="5" s="1"/>
  <c r="V320" i="5"/>
  <c r="Y320" i="5" s="1"/>
  <c r="V168" i="5"/>
  <c r="Y168" i="5" s="1"/>
  <c r="V156" i="5"/>
  <c r="Y156" i="5" s="1"/>
  <c r="V250" i="5"/>
  <c r="Y250" i="5" s="1"/>
  <c r="V214" i="5"/>
  <c r="Y214" i="5" s="1"/>
  <c r="V178" i="5"/>
  <c r="Y178" i="5" s="1"/>
  <c r="V166" i="5"/>
  <c r="Y166" i="5" s="1"/>
  <c r="V154" i="5"/>
  <c r="Y154" i="5" s="1"/>
  <c r="V317" i="5"/>
  <c r="Y317" i="5" s="1"/>
  <c r="V305" i="5"/>
  <c r="Y305" i="5" s="1"/>
  <c r="V293" i="5"/>
  <c r="Y293" i="5" s="1"/>
  <c r="V181" i="5"/>
  <c r="Y181" i="5" s="1"/>
  <c r="V216" i="5"/>
  <c r="Y216" i="5" s="1"/>
  <c r="V295" i="5"/>
  <c r="Y295" i="5" s="1"/>
  <c r="V237" i="5"/>
  <c r="Y237" i="5" s="1"/>
  <c r="V201" i="5"/>
  <c r="Y201" i="5" s="1"/>
  <c r="V177" i="5"/>
  <c r="Y177" i="5" s="1"/>
  <c r="V165" i="5"/>
  <c r="Y165" i="5" s="1"/>
  <c r="V153" i="5"/>
  <c r="Y153" i="5" s="1"/>
  <c r="V261" i="5"/>
  <c r="Y261" i="5" s="1"/>
  <c r="V316" i="5"/>
  <c r="Y316" i="5" s="1"/>
  <c r="V304" i="5"/>
  <c r="Y304" i="5" s="1"/>
  <c r="V292" i="5"/>
  <c r="Y292" i="5" s="1"/>
  <c r="V280" i="5"/>
  <c r="Y280" i="5" s="1"/>
  <c r="V268" i="5"/>
  <c r="Y268" i="5" s="1"/>
  <c r="V217" i="5"/>
  <c r="Y217" i="5" s="1"/>
  <c r="V240" i="5"/>
  <c r="Y240" i="5" s="1"/>
  <c r="V319" i="5"/>
  <c r="Y319" i="5" s="1"/>
  <c r="V226" i="5"/>
  <c r="Y226" i="5" s="1"/>
  <c r="V248" i="5"/>
  <c r="Y248" i="5" s="1"/>
  <c r="V224" i="5"/>
  <c r="Y224" i="5" s="1"/>
  <c r="V200" i="5"/>
  <c r="Y200" i="5" s="1"/>
  <c r="V188" i="5"/>
  <c r="Y188" i="5" s="1"/>
  <c r="V176" i="5"/>
  <c r="Y176" i="5" s="1"/>
  <c r="V164" i="5"/>
  <c r="Y164" i="5" s="1"/>
  <c r="V152" i="5"/>
  <c r="Y152" i="5" s="1"/>
  <c r="V328" i="5"/>
  <c r="Y328" i="5" s="1"/>
  <c r="V315" i="5"/>
  <c r="Y315" i="5" s="1"/>
  <c r="V303" i="5"/>
  <c r="Y303" i="5" s="1"/>
  <c r="V291" i="5"/>
  <c r="Y291" i="5" s="1"/>
  <c r="V279" i="5"/>
  <c r="Y279" i="5" s="1"/>
  <c r="V267" i="5"/>
  <c r="Y267" i="5" s="1"/>
  <c r="V157" i="5"/>
  <c r="Y157" i="5" s="1"/>
  <c r="V192" i="5"/>
  <c r="Y192" i="5" s="1"/>
  <c r="V271" i="5"/>
  <c r="Y271" i="5" s="1"/>
  <c r="V225" i="5"/>
  <c r="Y225" i="5" s="1"/>
  <c r="V236" i="5"/>
  <c r="Y236" i="5" s="1"/>
  <c r="V212" i="5"/>
  <c r="Y212" i="5" s="1"/>
  <c r="V259" i="5"/>
  <c r="Y259" i="5" s="1"/>
  <c r="V235" i="5"/>
  <c r="Y235" i="5" s="1"/>
  <c r="V223" i="5"/>
  <c r="Y223" i="5" s="1"/>
  <c r="V211" i="5"/>
  <c r="Y211" i="5" s="1"/>
  <c r="V199" i="5"/>
  <c r="Y199" i="5" s="1"/>
  <c r="V187" i="5"/>
  <c r="Y187" i="5" s="1"/>
  <c r="V175" i="5"/>
  <c r="Y175" i="5" s="1"/>
  <c r="V163" i="5"/>
  <c r="Y163" i="5" s="1"/>
  <c r="V151" i="5"/>
  <c r="Y151" i="5" s="1"/>
  <c r="V327" i="5"/>
  <c r="Y327" i="5" s="1"/>
  <c r="V314" i="5"/>
  <c r="Y314" i="5" s="1"/>
  <c r="V302" i="5"/>
  <c r="Y302" i="5" s="1"/>
  <c r="V290" i="5"/>
  <c r="Y290" i="5" s="1"/>
  <c r="V278" i="5"/>
  <c r="Y278" i="5" s="1"/>
  <c r="V266" i="5"/>
  <c r="Y266" i="5" s="1"/>
  <c r="V229" i="5"/>
  <c r="Y229" i="5" s="1"/>
  <c r="V252" i="5"/>
  <c r="Y252" i="5" s="1"/>
  <c r="V144" i="5"/>
  <c r="Y144" i="5" s="1"/>
  <c r="V238" i="5"/>
  <c r="Y238" i="5" s="1"/>
  <c r="V222" i="5"/>
  <c r="Y222" i="5" s="1"/>
  <c r="V210" i="5"/>
  <c r="Y210" i="5" s="1"/>
  <c r="V198" i="5"/>
  <c r="Y198" i="5" s="1"/>
  <c r="V186" i="5"/>
  <c r="Y186" i="5" s="1"/>
  <c r="V174" i="5"/>
  <c r="Y174" i="5" s="1"/>
  <c r="V162" i="5"/>
  <c r="Y162" i="5" s="1"/>
  <c r="V150" i="5"/>
  <c r="Y150" i="5" s="1"/>
  <c r="V313" i="5"/>
  <c r="Y313" i="5" s="1"/>
  <c r="V301" i="5"/>
  <c r="Y301" i="5" s="1"/>
  <c r="V289" i="5"/>
  <c r="Y289" i="5" s="1"/>
  <c r="V277" i="5"/>
  <c r="Y277" i="5" s="1"/>
  <c r="V265" i="5"/>
  <c r="Y265" i="5" s="1"/>
  <c r="V169" i="5"/>
  <c r="Y169" i="5" s="1"/>
  <c r="V204" i="5"/>
  <c r="Y204" i="5" s="1"/>
  <c r="V283" i="5"/>
  <c r="Y283" i="5" s="1"/>
  <c r="V258" i="5"/>
  <c r="Y258" i="5" s="1"/>
  <c r="V257" i="5"/>
  <c r="Y257" i="5" s="1"/>
  <c r="V245" i="5"/>
  <c r="Y245" i="5" s="1"/>
  <c r="V209" i="5"/>
  <c r="Y209" i="5" s="1"/>
  <c r="V197" i="5"/>
  <c r="Y197" i="5" s="1"/>
  <c r="V185" i="5"/>
  <c r="Y185" i="5" s="1"/>
  <c r="V173" i="5"/>
  <c r="Y173" i="5" s="1"/>
  <c r="V161" i="5"/>
  <c r="Y161" i="5" s="1"/>
  <c r="V149" i="5"/>
  <c r="Y149" i="5" s="1"/>
  <c r="V324" i="5"/>
  <c r="Y324" i="5" s="1"/>
  <c r="V312" i="5"/>
  <c r="Y312" i="5" s="1"/>
  <c r="V300" i="5"/>
  <c r="Y300" i="5" s="1"/>
  <c r="V288" i="5"/>
  <c r="Y288" i="5" s="1"/>
  <c r="V276" i="5"/>
  <c r="Y276" i="5" s="1"/>
  <c r="V264" i="5"/>
  <c r="Y264" i="5" s="1"/>
  <c r="V190" i="5"/>
  <c r="Y190" i="5" s="1"/>
  <c r="V160" i="5"/>
  <c r="Y160" i="5" s="1"/>
  <c r="V269" i="5"/>
  <c r="Y269" i="5" s="1"/>
  <c r="K421" i="5"/>
  <c r="K420" i="5"/>
  <c r="K416" i="5"/>
  <c r="V189" i="5"/>
  <c r="Y189" i="5" s="1"/>
  <c r="V158" i="5"/>
  <c r="Y158" i="5" s="1"/>
  <c r="K340" i="5"/>
  <c r="K397" i="5"/>
  <c r="K428" i="5"/>
  <c r="K413" i="5"/>
  <c r="V286" i="5"/>
  <c r="Y286" i="5" s="1"/>
  <c r="V196" i="5"/>
  <c r="Y196" i="5" s="1"/>
  <c r="V326" i="5"/>
  <c r="Y326" i="5" s="1"/>
  <c r="V275" i="5"/>
  <c r="Y275" i="5" s="1"/>
  <c r="K401" i="5"/>
  <c r="K429" i="5"/>
  <c r="V251" i="5"/>
  <c r="Y251" i="5" s="1"/>
  <c r="K353" i="5"/>
  <c r="K415" i="5"/>
  <c r="V247" i="5"/>
  <c r="Y247" i="5" s="1"/>
  <c r="K382" i="5"/>
  <c r="K424" i="5"/>
  <c r="V246" i="5"/>
  <c r="Y246" i="5" s="1"/>
  <c r="V243" i="5"/>
  <c r="Y243" i="5" s="1"/>
  <c r="V233" i="5"/>
  <c r="Y233" i="5" s="1"/>
  <c r="V213" i="5"/>
  <c r="Y213" i="5" s="1"/>
  <c r="K384" i="5"/>
  <c r="V191" i="5"/>
  <c r="Y191" i="5" s="1"/>
  <c r="V202" i="5"/>
  <c r="Y202" i="5" s="1"/>
  <c r="V281" i="5"/>
  <c r="Y281" i="5" s="1"/>
  <c r="K425" i="5"/>
  <c r="K147" i="5" l="1"/>
  <c r="K264" i="5"/>
  <c r="K314" i="5"/>
  <c r="J323" i="5"/>
  <c r="K291" i="5"/>
  <c r="K327" i="5"/>
  <c r="K303" i="5"/>
  <c r="K266" i="5"/>
  <c r="J300" i="5"/>
  <c r="K324" i="5"/>
  <c r="J147" i="5"/>
  <c r="J192" i="5"/>
  <c r="K277" i="5"/>
  <c r="J289" i="5"/>
  <c r="K313" i="5"/>
  <c r="J326" i="5"/>
  <c r="J187" i="5"/>
  <c r="J161" i="5"/>
  <c r="J176" i="5"/>
  <c r="J316" i="5"/>
  <c r="J269" i="5"/>
  <c r="J293" i="5"/>
  <c r="J179" i="5"/>
  <c r="J166" i="5"/>
  <c r="J294" i="5"/>
  <c r="J306" i="5"/>
  <c r="J271" i="5"/>
  <c r="J272" i="5"/>
  <c r="J284" i="5"/>
  <c r="J297" i="5"/>
  <c r="K322" i="5"/>
  <c r="J287" i="5"/>
  <c r="J299" i="5"/>
  <c r="J311" i="5"/>
  <c r="J186" i="5"/>
  <c r="J171" i="5"/>
  <c r="J285" i="5"/>
  <c r="J162" i="5"/>
  <c r="J263" i="5"/>
  <c r="K185" i="5"/>
  <c r="K151" i="5"/>
  <c r="J193" i="5"/>
  <c r="J182" i="5"/>
  <c r="J181" i="5"/>
  <c r="J268" i="5"/>
  <c r="J281" i="5"/>
  <c r="J318" i="5"/>
  <c r="J172" i="5"/>
  <c r="J153" i="5"/>
  <c r="J163" i="5"/>
  <c r="J295" i="5"/>
  <c r="J296" i="5"/>
  <c r="J309" i="5"/>
  <c r="J312" i="5"/>
  <c r="J178" i="5"/>
  <c r="J151" i="5"/>
  <c r="J168" i="5"/>
  <c r="J324" i="5"/>
  <c r="J173" i="5"/>
  <c r="J194" i="5"/>
  <c r="J185" i="5"/>
  <c r="J159" i="5"/>
  <c r="J307" i="5"/>
  <c r="J308" i="5"/>
  <c r="J321" i="5"/>
  <c r="J157" i="5"/>
  <c r="J146" i="5"/>
  <c r="J292" i="5"/>
  <c r="J305" i="5"/>
  <c r="J270" i="5"/>
  <c r="J164" i="5"/>
  <c r="J169" i="5"/>
  <c r="J145" i="5"/>
  <c r="J174" i="5"/>
  <c r="J180" i="5"/>
  <c r="J154" i="5"/>
  <c r="J319" i="5"/>
  <c r="J320" i="5"/>
  <c r="J152" i="5"/>
  <c r="J304" i="5"/>
  <c r="J317" i="5"/>
  <c r="J282" i="5"/>
  <c r="J188" i="5"/>
  <c r="J160" i="5"/>
  <c r="J165" i="5"/>
  <c r="J177" i="5"/>
  <c r="J170" i="5"/>
  <c r="J175" i="5"/>
  <c r="J149" i="5"/>
  <c r="J144" i="5"/>
  <c r="J273" i="5"/>
  <c r="J322" i="5"/>
  <c r="J301" i="5"/>
  <c r="J183" i="5"/>
  <c r="J150" i="5"/>
  <c r="K152" i="5"/>
  <c r="K180" i="5"/>
  <c r="K188" i="5"/>
  <c r="J156" i="5"/>
  <c r="J155" i="5"/>
  <c r="K297" i="5"/>
  <c r="K287" i="5"/>
  <c r="K304" i="5"/>
  <c r="K308" i="5"/>
  <c r="K290" i="5"/>
  <c r="K302" i="5"/>
  <c r="K292" i="5"/>
  <c r="K278" i="5"/>
  <c r="K176" i="5"/>
  <c r="K288" i="5"/>
  <c r="K271" i="5"/>
  <c r="K323" i="5"/>
  <c r="K268" i="5"/>
  <c r="K320" i="5"/>
  <c r="K316" i="5"/>
  <c r="K286" i="5"/>
  <c r="K282" i="5"/>
  <c r="K326" i="5"/>
  <c r="K265" i="5" l="1"/>
  <c r="K305" i="5"/>
  <c r="K299" i="5"/>
  <c r="K307" i="5"/>
  <c r="K184" i="5"/>
  <c r="K177" i="5"/>
  <c r="K144" i="5"/>
  <c r="K285" i="5"/>
  <c r="K311" i="5"/>
  <c r="K148" i="5"/>
  <c r="K169" i="5"/>
  <c r="K170" i="5"/>
  <c r="K160" i="5"/>
  <c r="K161" i="5"/>
  <c r="K163" i="5"/>
  <c r="K167" i="5"/>
  <c r="K181" i="5"/>
  <c r="K164" i="5"/>
  <c r="K159" i="5"/>
  <c r="K168" i="5"/>
  <c r="K174" i="5"/>
  <c r="K162" i="5"/>
  <c r="K166" i="5"/>
  <c r="K183" i="5"/>
  <c r="K165" i="5"/>
  <c r="K146" i="5"/>
  <c r="K178" i="5"/>
  <c r="K153" i="5"/>
  <c r="K186" i="5"/>
  <c r="K182" i="5"/>
  <c r="K187" i="5"/>
  <c r="K179" i="5"/>
  <c r="K149" i="5"/>
  <c r="K157" i="5"/>
  <c r="K193" i="5"/>
  <c r="K173" i="5"/>
  <c r="K192" i="5"/>
  <c r="K171" i="5"/>
  <c r="K150" i="5"/>
  <c r="K175" i="5"/>
  <c r="K145" i="5"/>
  <c r="K172" i="5"/>
  <c r="K155" i="5"/>
  <c r="K156" i="5"/>
  <c r="K261" i="5"/>
  <c r="K289" i="5"/>
  <c r="K317" i="5"/>
  <c r="K296" i="5"/>
  <c r="K328" i="5"/>
  <c r="K284" i="5"/>
  <c r="K270" i="5"/>
  <c r="K315" i="5"/>
  <c r="K154" i="5"/>
  <c r="K267" i="5"/>
  <c r="K319" i="5"/>
  <c r="K312" i="5"/>
  <c r="K321" i="5"/>
  <c r="K310" i="5"/>
  <c r="K263" i="5"/>
  <c r="K281" i="5"/>
  <c r="K306" i="5"/>
  <c r="K279" i="5"/>
  <c r="K280" i="5"/>
  <c r="K293" i="5"/>
  <c r="K269" i="5"/>
  <c r="K318" i="5"/>
  <c r="K294" i="5"/>
  <c r="K300" i="5"/>
  <c r="K276" i="5"/>
  <c r="K301" i="5"/>
  <c r="K283" i="5"/>
  <c r="K309" i="5"/>
  <c r="K274" i="5"/>
  <c r="K272" i="5"/>
  <c r="K295" i="5"/>
  <c r="K262" i="5"/>
  <c r="K298" i="5"/>
  <c r="K273" i="5"/>
  <c r="J234" i="5" l="1"/>
  <c r="J222" i="5"/>
  <c r="J253" i="5"/>
  <c r="J237" i="5"/>
  <c r="J212" i="5"/>
  <c r="J240" i="5"/>
  <c r="J241" i="5"/>
  <c r="J235" i="5"/>
  <c r="J198" i="5"/>
  <c r="J256" i="5"/>
  <c r="J209" i="5"/>
  <c r="J255" i="5"/>
  <c r="J229" i="5"/>
  <c r="J250" i="5"/>
  <c r="J211" i="5"/>
  <c r="J199" i="5"/>
  <c r="J224" i="5"/>
  <c r="J210" i="5"/>
  <c r="J225" i="5"/>
  <c r="J208" i="5"/>
  <c r="J196" i="5"/>
  <c r="J223" i="5"/>
  <c r="J254" i="5"/>
  <c r="J195" i="5"/>
  <c r="V260" i="5"/>
  <c r="Y260" i="5" s="1"/>
  <c r="K241" i="5" l="1"/>
  <c r="K198" i="5"/>
  <c r="J101" i="5"/>
  <c r="J64" i="5"/>
  <c r="J18" i="5"/>
  <c r="J6" i="5"/>
  <c r="J17" i="5"/>
  <c r="J197" i="5"/>
  <c r="K206" i="5"/>
  <c r="J238" i="5"/>
  <c r="J231" i="5"/>
  <c r="J249" i="5"/>
  <c r="K214" i="5"/>
  <c r="K227" i="5"/>
  <c r="J242" i="5"/>
  <c r="J200" i="5"/>
  <c r="J207" i="5"/>
  <c r="J220" i="5"/>
  <c r="J227" i="5"/>
  <c r="J245" i="5"/>
  <c r="J219" i="5"/>
  <c r="J260" i="5"/>
  <c r="J203" i="5"/>
  <c r="J232" i="5"/>
  <c r="J86" i="5"/>
  <c r="J82" i="5"/>
  <c r="J221" i="5"/>
  <c r="J214" i="5"/>
  <c r="J259" i="5"/>
  <c r="K245" i="5"/>
  <c r="J244" i="5"/>
  <c r="J218" i="5"/>
  <c r="J204" i="5"/>
  <c r="J205" i="5"/>
  <c r="J206" i="5"/>
  <c r="J226" i="5"/>
  <c r="J252" i="5"/>
  <c r="J236" i="5"/>
  <c r="J230" i="5"/>
  <c r="J233" i="5"/>
  <c r="J258" i="5"/>
  <c r="J228" i="5"/>
  <c r="J257" i="5"/>
  <c r="J217" i="5"/>
  <c r="J248" i="5"/>
  <c r="J216" i="5"/>
  <c r="J239" i="5"/>
  <c r="J215" i="5"/>
  <c r="J201" i="5"/>
  <c r="J90" i="5"/>
  <c r="J78" i="5"/>
  <c r="J66" i="5"/>
  <c r="J138" i="5"/>
  <c r="J137" i="5"/>
  <c r="J125" i="5"/>
  <c r="J113" i="5"/>
  <c r="J88" i="5"/>
  <c r="J76" i="5"/>
  <c r="K233" i="5"/>
  <c r="K217" i="5"/>
  <c r="K229" i="5"/>
  <c r="K250" i="5"/>
  <c r="K258" i="5"/>
  <c r="K244" i="5"/>
  <c r="J39" i="5" l="1"/>
  <c r="K99" i="5"/>
  <c r="J112" i="5"/>
  <c r="K124" i="5"/>
  <c r="J4" i="5"/>
  <c r="J16" i="5"/>
  <c r="J28" i="5"/>
  <c r="J40" i="5"/>
  <c r="J9" i="5"/>
  <c r="J57" i="5"/>
  <c r="J106" i="5"/>
  <c r="K118" i="5"/>
  <c r="J130" i="5"/>
  <c r="K94" i="5"/>
  <c r="J11" i="5"/>
  <c r="J23" i="5"/>
  <c r="J83" i="5"/>
  <c r="J120" i="5"/>
  <c r="J133" i="5"/>
  <c r="J85" i="5"/>
  <c r="J134" i="5"/>
  <c r="K98" i="5"/>
  <c r="K111" i="5"/>
  <c r="K123" i="5"/>
  <c r="J77" i="5"/>
  <c r="J89" i="5"/>
  <c r="J102" i="5"/>
  <c r="J114" i="5"/>
  <c r="J126" i="5"/>
  <c r="J103" i="5"/>
  <c r="J115" i="5"/>
  <c r="J127" i="5"/>
  <c r="J139" i="5"/>
  <c r="J19" i="5"/>
  <c r="J55" i="5"/>
  <c r="K91" i="5"/>
  <c r="J104" i="5"/>
  <c r="J128" i="5"/>
  <c r="J32" i="5"/>
  <c r="J56" i="5"/>
  <c r="J99" i="5"/>
  <c r="J94" i="5"/>
  <c r="J98" i="5"/>
  <c r="J123" i="5"/>
  <c r="K253" i="5"/>
  <c r="J63" i="5"/>
  <c r="J136" i="5"/>
  <c r="J46" i="5"/>
  <c r="J119" i="5"/>
  <c r="J47" i="5"/>
  <c r="J60" i="5"/>
  <c r="J50" i="5"/>
  <c r="J117" i="5"/>
  <c r="J45" i="5"/>
  <c r="J118" i="5"/>
  <c r="J132" i="5"/>
  <c r="J13" i="5"/>
  <c r="J116" i="5"/>
  <c r="J44" i="5"/>
  <c r="J75" i="5"/>
  <c r="J58" i="5"/>
  <c r="J131" i="5"/>
  <c r="J59" i="5"/>
  <c r="J72" i="5"/>
  <c r="J110" i="5"/>
  <c r="J62" i="5"/>
  <c r="J135" i="5"/>
  <c r="J129" i="5"/>
  <c r="J87" i="5"/>
  <c r="J70" i="5"/>
  <c r="J143" i="5"/>
  <c r="J71" i="5"/>
  <c r="J84" i="5"/>
  <c r="J122" i="5"/>
  <c r="J74" i="5"/>
  <c r="J141" i="5"/>
  <c r="J15" i="5"/>
  <c r="J69" i="5"/>
  <c r="J142" i="5"/>
  <c r="J12" i="5"/>
  <c r="J49" i="5"/>
  <c r="J67" i="5"/>
  <c r="J140" i="5"/>
  <c r="J68" i="5"/>
  <c r="K225" i="5"/>
  <c r="J42" i="5"/>
  <c r="J81" i="5"/>
  <c r="J10" i="5"/>
  <c r="J24" i="5"/>
  <c r="J109" i="5"/>
  <c r="J61" i="5"/>
  <c r="J79" i="5"/>
  <c r="J8" i="5"/>
  <c r="J80" i="5"/>
  <c r="J41" i="5"/>
  <c r="J54" i="5"/>
  <c r="J53" i="5"/>
  <c r="J93" i="5"/>
  <c r="J22" i="5"/>
  <c r="J108" i="5"/>
  <c r="J121" i="5"/>
  <c r="J73" i="5"/>
  <c r="J7" i="5"/>
  <c r="J91" i="5"/>
  <c r="J20" i="5"/>
  <c r="J92" i="5"/>
  <c r="J52" i="5"/>
  <c r="J65" i="5"/>
  <c r="J51" i="5"/>
  <c r="J124" i="5"/>
  <c r="J21" i="5"/>
  <c r="J107" i="5"/>
  <c r="J35" i="5"/>
  <c r="J48" i="5"/>
  <c r="J38" i="5"/>
  <c r="J111" i="5"/>
  <c r="K240" i="5"/>
  <c r="K223" i="5"/>
  <c r="K50" i="5"/>
  <c r="V48" i="5"/>
  <c r="Y48" i="5" s="1"/>
  <c r="V67" i="5"/>
  <c r="Y67" i="5" s="1"/>
  <c r="V88" i="5"/>
  <c r="Y88" i="5" s="1"/>
  <c r="V60" i="5"/>
  <c r="Y60" i="5" s="1"/>
  <c r="V94" i="5"/>
  <c r="Y94" i="5" s="1"/>
  <c r="V124" i="5"/>
  <c r="Y124" i="5" s="1"/>
  <c r="V141" i="5"/>
  <c r="Y141" i="5" s="1"/>
  <c r="V6" i="5"/>
  <c r="Y6" i="5" s="1"/>
  <c r="V135" i="5"/>
  <c r="Y135" i="5" s="1"/>
  <c r="V116" i="5"/>
  <c r="Y116" i="5" s="1"/>
  <c r="V80" i="5"/>
  <c r="Y80" i="5" s="1"/>
  <c r="V41" i="5"/>
  <c r="Y41" i="5" s="1"/>
  <c r="K41" i="5"/>
  <c r="K195" i="5"/>
  <c r="V33" i="5"/>
  <c r="Y33" i="5" s="1"/>
  <c r="K208" i="5"/>
  <c r="K239" i="5"/>
  <c r="K219" i="5"/>
  <c r="K254" i="5"/>
  <c r="K256" i="5"/>
  <c r="K49" i="5"/>
  <c r="K60" i="5"/>
  <c r="V58" i="5"/>
  <c r="Y58" i="5" s="1"/>
  <c r="V89" i="5"/>
  <c r="Y89" i="5" s="1"/>
  <c r="V77" i="5"/>
  <c r="Y77" i="5" s="1"/>
  <c r="V98" i="5"/>
  <c r="Y98" i="5" s="1"/>
  <c r="V62" i="5"/>
  <c r="Y62" i="5" s="1"/>
  <c r="V95" i="5"/>
  <c r="Y95" i="5" s="1"/>
  <c r="V126" i="5"/>
  <c r="Y126" i="5" s="1"/>
  <c r="V72" i="5"/>
  <c r="Y72" i="5" s="1"/>
  <c r="V84" i="5"/>
  <c r="Y84" i="5" s="1"/>
  <c r="V7" i="5"/>
  <c r="Y7" i="5" s="1"/>
  <c r="V10" i="5"/>
  <c r="Y10" i="5" s="1"/>
  <c r="V90" i="5"/>
  <c r="Y90" i="5" s="1"/>
  <c r="V34" i="5"/>
  <c r="Y34" i="5" s="1"/>
  <c r="K51" i="5"/>
  <c r="V42" i="5"/>
  <c r="Y42" i="5" s="1"/>
  <c r="K224" i="5"/>
  <c r="K220" i="5"/>
  <c r="V4" i="5"/>
  <c r="Y4" i="5" s="1"/>
  <c r="K237" i="5"/>
  <c r="K197" i="5"/>
  <c r="K248" i="5"/>
  <c r="K260" i="5"/>
  <c r="V138" i="5"/>
  <c r="Y138" i="5" s="1"/>
  <c r="V26" i="5"/>
  <c r="Y26" i="5" s="1"/>
  <c r="K61" i="5"/>
  <c r="K205" i="5"/>
  <c r="K200" i="5"/>
  <c r="K226" i="5"/>
  <c r="V14" i="5"/>
  <c r="Y14" i="5" s="1"/>
  <c r="K201" i="5"/>
  <c r="K259" i="5"/>
  <c r="V97" i="5"/>
  <c r="Y97" i="5" s="1"/>
  <c r="K257" i="5"/>
  <c r="K75" i="5"/>
  <c r="K100" i="5"/>
  <c r="K143" i="5"/>
  <c r="V101" i="5"/>
  <c r="Y101" i="5" s="1"/>
  <c r="V100" i="5"/>
  <c r="Y100" i="5" s="1"/>
  <c r="V20" i="5"/>
  <c r="Y20" i="5" s="1"/>
  <c r="V96" i="5"/>
  <c r="Y96" i="5" s="1"/>
  <c r="V27" i="5"/>
  <c r="Y27" i="5" s="1"/>
  <c r="V35" i="5"/>
  <c r="Y35" i="5" s="1"/>
  <c r="K199" i="5"/>
  <c r="V24" i="5"/>
  <c r="Y24" i="5" s="1"/>
  <c r="K104" i="5"/>
  <c r="K128" i="5"/>
  <c r="K121" i="5"/>
  <c r="V30" i="5"/>
  <c r="Y30" i="5" s="1"/>
  <c r="V107" i="5"/>
  <c r="Y107" i="5" s="1"/>
  <c r="V112" i="5"/>
  <c r="Y112" i="5" s="1"/>
  <c r="V5" i="5"/>
  <c r="Y5" i="5" s="1"/>
  <c r="K125" i="5"/>
  <c r="K39" i="5"/>
  <c r="K138" i="5"/>
  <c r="K73" i="5"/>
  <c r="K131" i="5"/>
  <c r="V63" i="5"/>
  <c r="Y63" i="5" s="1"/>
  <c r="V49" i="5"/>
  <c r="Y49" i="5" s="1"/>
  <c r="V18" i="5"/>
  <c r="Y18" i="5" s="1"/>
  <c r="V117" i="5"/>
  <c r="Y117" i="5" s="1"/>
  <c r="V71" i="5"/>
  <c r="Y71" i="5" s="1"/>
  <c r="V82" i="5"/>
  <c r="Y82" i="5" s="1"/>
  <c r="V104" i="5"/>
  <c r="Y104" i="5" s="1"/>
  <c r="V134" i="5"/>
  <c r="Y134" i="5" s="1"/>
  <c r="V16" i="5"/>
  <c r="Y16" i="5" s="1"/>
  <c r="V45" i="5"/>
  <c r="Y45" i="5" s="1"/>
  <c r="V46" i="5"/>
  <c r="Y46" i="5" s="1"/>
  <c r="V99" i="5"/>
  <c r="Y99" i="5" s="1"/>
  <c r="V130" i="5"/>
  <c r="Y130" i="5" s="1"/>
  <c r="V15" i="5"/>
  <c r="Y15" i="5" s="1"/>
  <c r="K232" i="5"/>
  <c r="K236" i="5"/>
  <c r="K207" i="5"/>
  <c r="K216" i="5"/>
  <c r="K218" i="5"/>
  <c r="K231" i="5"/>
  <c r="K110" i="5"/>
  <c r="K134" i="5"/>
  <c r="K130" i="5"/>
  <c r="K9" i="5"/>
  <c r="K140" i="5"/>
  <c r="V87" i="5"/>
  <c r="Y87" i="5" s="1"/>
  <c r="V131" i="5"/>
  <c r="Y131" i="5" s="1"/>
  <c r="V59" i="5"/>
  <c r="Y59" i="5" s="1"/>
  <c r="K69" i="5"/>
  <c r="V51" i="5"/>
  <c r="Y51" i="5" s="1"/>
  <c r="V102" i="5"/>
  <c r="Y102" i="5" s="1"/>
  <c r="V69" i="5"/>
  <c r="Y69" i="5" s="1"/>
  <c r="K221" i="5"/>
  <c r="K249" i="5"/>
  <c r="K115" i="5"/>
  <c r="K79" i="5"/>
  <c r="V81" i="5"/>
  <c r="Y81" i="5" s="1"/>
  <c r="V37" i="5"/>
  <c r="Y37" i="5" s="1"/>
  <c r="K81" i="5"/>
  <c r="K230" i="5"/>
  <c r="K135" i="5"/>
  <c r="K83" i="5"/>
  <c r="V109" i="5"/>
  <c r="Y109" i="5" s="1"/>
  <c r="V53" i="5"/>
  <c r="Y53" i="5" s="1"/>
  <c r="V136" i="5"/>
  <c r="Y136" i="5" s="1"/>
  <c r="V56" i="5"/>
  <c r="Y56" i="5" s="1"/>
  <c r="V140" i="5"/>
  <c r="Y140" i="5" s="1"/>
  <c r="K196" i="5"/>
  <c r="K84" i="5"/>
  <c r="K45" i="5"/>
  <c r="K58" i="5"/>
  <c r="K93" i="5"/>
  <c r="K89" i="5"/>
  <c r="K119" i="5"/>
  <c r="K21" i="5"/>
  <c r="V19" i="5"/>
  <c r="Y19" i="5" s="1"/>
  <c r="V119" i="5"/>
  <c r="Y119" i="5" s="1"/>
  <c r="V38" i="5"/>
  <c r="Y38" i="5" s="1"/>
  <c r="V9" i="5"/>
  <c r="Y9" i="5" s="1"/>
  <c r="V44" i="5"/>
  <c r="Y44" i="5" s="1"/>
  <c r="V85" i="5"/>
  <c r="Y85" i="5" s="1"/>
  <c r="V115" i="5"/>
  <c r="Y115" i="5" s="1"/>
  <c r="V143" i="5"/>
  <c r="Y143" i="5" s="1"/>
  <c r="V93" i="5"/>
  <c r="Y93" i="5" s="1"/>
  <c r="V65" i="5"/>
  <c r="Y65" i="5" s="1"/>
  <c r="V66" i="5"/>
  <c r="Y66" i="5" s="1"/>
  <c r="V31" i="5"/>
  <c r="Y31" i="5" s="1"/>
  <c r="V127" i="5"/>
  <c r="Y127" i="5" s="1"/>
  <c r="K12" i="5"/>
  <c r="V11" i="5"/>
  <c r="Y11" i="5" s="1"/>
  <c r="K242" i="5"/>
  <c r="K85" i="5"/>
  <c r="K141" i="5"/>
  <c r="K108" i="5"/>
  <c r="K59" i="5"/>
  <c r="V108" i="5"/>
  <c r="Y108" i="5" s="1"/>
  <c r="V92" i="5"/>
  <c r="Y92" i="5" s="1"/>
  <c r="V17" i="5"/>
  <c r="Y17" i="5" s="1"/>
  <c r="V132" i="5"/>
  <c r="Y132" i="5" s="1"/>
  <c r="K215" i="5"/>
  <c r="V118" i="5"/>
  <c r="Y118" i="5" s="1"/>
  <c r="V61" i="5"/>
  <c r="Y61" i="5" s="1"/>
  <c r="V133" i="5"/>
  <c r="Y133" i="5" s="1"/>
  <c r="V79" i="5"/>
  <c r="Y79" i="5" s="1"/>
  <c r="K211" i="5"/>
  <c r="K48" i="5"/>
  <c r="K11" i="5"/>
  <c r="V137" i="5"/>
  <c r="Y137" i="5" s="1"/>
  <c r="V114" i="5"/>
  <c r="Y114" i="5" s="1"/>
  <c r="V73" i="5"/>
  <c r="Y73" i="5" s="1"/>
  <c r="V21" i="5"/>
  <c r="Y21" i="5" s="1"/>
  <c r="V25" i="5"/>
  <c r="Y25" i="5" s="1"/>
  <c r="K209" i="5"/>
  <c r="K55" i="5"/>
  <c r="K68" i="5"/>
  <c r="K103" i="5"/>
  <c r="K129" i="5"/>
  <c r="K10" i="5"/>
  <c r="V29" i="5"/>
  <c r="Y29" i="5" s="1"/>
  <c r="V129" i="5"/>
  <c r="Y129" i="5" s="1"/>
  <c r="V47" i="5"/>
  <c r="Y47" i="5" s="1"/>
  <c r="V68" i="5"/>
  <c r="Y68" i="5" s="1"/>
  <c r="V54" i="5"/>
  <c r="Y54" i="5" s="1"/>
  <c r="V86" i="5"/>
  <c r="Y86" i="5" s="1"/>
  <c r="V122" i="5"/>
  <c r="Y122" i="5" s="1"/>
  <c r="V142" i="5"/>
  <c r="Y142" i="5" s="1"/>
  <c r="V113" i="5"/>
  <c r="Y113" i="5" s="1"/>
  <c r="V105" i="5"/>
  <c r="Y105" i="5" s="1"/>
  <c r="V76" i="5"/>
  <c r="Y76" i="5" s="1"/>
  <c r="V40" i="5"/>
  <c r="Y40" i="5" s="1"/>
  <c r="V22" i="5"/>
  <c r="Y22" i="5" s="1"/>
  <c r="K22" i="5"/>
  <c r="V3" i="5"/>
  <c r="Y3" i="5" s="1"/>
  <c r="V13" i="5"/>
  <c r="Y13" i="5" s="1"/>
  <c r="K210" i="5"/>
  <c r="K235" i="5"/>
  <c r="K204" i="5"/>
  <c r="K255" i="5"/>
  <c r="K252" i="5"/>
  <c r="K88" i="5"/>
  <c r="K4" i="5"/>
  <c r="K70" i="5"/>
  <c r="V70" i="5"/>
  <c r="Y70" i="5" s="1"/>
  <c r="V52" i="5"/>
  <c r="Y52" i="5" s="1"/>
  <c r="K19" i="5"/>
  <c r="K120" i="5"/>
  <c r="K80" i="5"/>
  <c r="V74" i="5"/>
  <c r="Y74" i="5" s="1"/>
  <c r="V75" i="5"/>
  <c r="Y75" i="5" s="1"/>
  <c r="V110" i="5"/>
  <c r="Y110" i="5" s="1"/>
  <c r="K228" i="5"/>
  <c r="K24" i="5"/>
  <c r="V12" i="5"/>
  <c r="Y12" i="5" s="1"/>
  <c r="V8" i="5"/>
  <c r="Y8" i="5" s="1"/>
  <c r="V103" i="5"/>
  <c r="Y103" i="5" s="1"/>
  <c r="V36" i="5"/>
  <c r="Y36" i="5" s="1"/>
  <c r="V120" i="5"/>
  <c r="Y120" i="5" s="1"/>
  <c r="K203" i="5"/>
  <c r="V43" i="5"/>
  <c r="Y43" i="5" s="1"/>
  <c r="K109" i="5"/>
  <c r="V128" i="5"/>
  <c r="Y128" i="5" s="1"/>
  <c r="V28" i="5"/>
  <c r="Y28" i="5" s="1"/>
  <c r="V83" i="5"/>
  <c r="Y83" i="5" s="1"/>
  <c r="V55" i="5"/>
  <c r="Y55" i="5" s="1"/>
  <c r="K65" i="5"/>
  <c r="K133" i="5"/>
  <c r="K78" i="5"/>
  <c r="K113" i="5"/>
  <c r="K139" i="5"/>
  <c r="K20" i="5"/>
  <c r="K40" i="5"/>
  <c r="V39" i="5"/>
  <c r="Y39" i="5" s="1"/>
  <c r="V139" i="5"/>
  <c r="Y139" i="5" s="1"/>
  <c r="V57" i="5"/>
  <c r="Y57" i="5" s="1"/>
  <c r="V78" i="5"/>
  <c r="Y78" i="5" s="1"/>
  <c r="V64" i="5"/>
  <c r="Y64" i="5" s="1"/>
  <c r="V91" i="5"/>
  <c r="Y91" i="5" s="1"/>
  <c r="V121" i="5"/>
  <c r="Y121" i="5" s="1"/>
  <c r="V111" i="5"/>
  <c r="Y111" i="5" s="1"/>
  <c r="V123" i="5"/>
  <c r="Y123" i="5" s="1"/>
  <c r="V125" i="5"/>
  <c r="Y125" i="5" s="1"/>
  <c r="V106" i="5"/>
  <c r="Y106" i="5" s="1"/>
  <c r="V50" i="5"/>
  <c r="Y50" i="5" s="1"/>
  <c r="V32" i="5"/>
  <c r="Y32" i="5" s="1"/>
  <c r="K32" i="5"/>
  <c r="V2" i="5"/>
  <c r="Y2" i="5" s="1"/>
  <c r="V23" i="5"/>
  <c r="Y23" i="5" s="1"/>
  <c r="K212" i="5"/>
  <c r="K234" i="5"/>
  <c r="K222" i="5"/>
  <c r="K238" i="5"/>
  <c r="J3" i="5"/>
  <c r="J5" i="5"/>
  <c r="K71" i="5" l="1"/>
  <c r="K114" i="5"/>
  <c r="K53" i="5"/>
  <c r="K101" i="5"/>
  <c r="K90" i="5"/>
  <c r="K137" i="5"/>
  <c r="K74" i="5"/>
  <c r="K23" i="5"/>
  <c r="K52" i="5"/>
  <c r="K116" i="5"/>
  <c r="K47" i="5"/>
  <c r="K57" i="5"/>
  <c r="K46" i="5"/>
  <c r="K42" i="5"/>
  <c r="K44" i="5"/>
  <c r="K62" i="5"/>
  <c r="K67" i="5"/>
  <c r="K28" i="5"/>
  <c r="K13" i="5"/>
  <c r="K107" i="5"/>
  <c r="K136" i="5"/>
  <c r="K8" i="5"/>
  <c r="K54" i="5"/>
  <c r="K17" i="5"/>
  <c r="K7" i="5"/>
  <c r="K112" i="5"/>
  <c r="K92" i="5"/>
  <c r="K64" i="5"/>
  <c r="K76" i="5"/>
  <c r="K72" i="5"/>
  <c r="K87" i="5"/>
  <c r="K16" i="5"/>
  <c r="K117" i="5"/>
  <c r="K18" i="5"/>
  <c r="K106" i="5"/>
  <c r="K56" i="5"/>
  <c r="K6" i="5"/>
  <c r="K77" i="5"/>
  <c r="K142" i="5"/>
  <c r="K15" i="5"/>
  <c r="K122" i="5"/>
  <c r="K132" i="5"/>
  <c r="K38" i="5"/>
  <c r="K5" i="5"/>
  <c r="K86" i="5"/>
  <c r="K35" i="5"/>
  <c r="K82" i="5"/>
  <c r="K102" i="5"/>
  <c r="K66" i="5"/>
  <c r="K3" i="5"/>
  <c r="K127" i="5"/>
  <c r="K63" i="5"/>
  <c r="K126" i="5"/>
  <c r="K2" i="5" l="1"/>
  <c r="J2" i="5"/>
  <c r="J29" i="5" l="1"/>
  <c r="J371" i="5"/>
  <c r="J189" i="5"/>
  <c r="J369" i="5"/>
  <c r="J96" i="5"/>
  <c r="J202" i="5"/>
  <c r="J14" i="5"/>
  <c r="J409" i="5"/>
  <c r="J191" i="5"/>
  <c r="J190" i="5"/>
  <c r="J373" i="5"/>
  <c r="J97" i="5"/>
  <c r="J213" i="5"/>
  <c r="J246" i="5"/>
  <c r="J275" i="5"/>
  <c r="J378" i="5"/>
  <c r="J36" i="5"/>
  <c r="J422" i="5"/>
  <c r="J374" i="5"/>
  <c r="K96" i="5"/>
  <c r="J31" i="5"/>
  <c r="J105" i="5"/>
  <c r="K43" i="5"/>
  <c r="J43" i="5"/>
  <c r="K33" i="5"/>
  <c r="J33" i="5"/>
  <c r="J368" i="5"/>
  <c r="J26" i="5"/>
  <c r="K31" i="5"/>
  <c r="J158" i="5"/>
  <c r="K243" i="5"/>
  <c r="J243" i="5"/>
  <c r="K25" i="5"/>
  <c r="J25" i="5"/>
  <c r="J372" i="5"/>
  <c r="K27" i="5"/>
  <c r="J27" i="5"/>
  <c r="J34" i="5"/>
  <c r="K37" i="5"/>
  <c r="J37" i="5"/>
  <c r="K372" i="5"/>
  <c r="K34" i="5"/>
  <c r="K370" i="5"/>
  <c r="J370" i="5"/>
  <c r="K30" i="5"/>
  <c r="J30" i="5"/>
  <c r="K368" i="5"/>
  <c r="K246" i="5"/>
  <c r="K202" i="5"/>
  <c r="K375" i="5"/>
  <c r="J375" i="5"/>
  <c r="J338" i="5"/>
  <c r="K373" i="5"/>
  <c r="K419" i="5"/>
  <c r="J419" i="5"/>
  <c r="K414" i="5"/>
  <c r="J414" i="5"/>
  <c r="J395" i="5"/>
  <c r="K378" i="5"/>
  <c r="K251" i="5"/>
  <c r="J251" i="5"/>
  <c r="K410" i="5"/>
  <c r="J410" i="5"/>
  <c r="J247" i="5"/>
  <c r="K95" i="5"/>
  <c r="J95" i="5"/>
  <c r="K191" i="5" l="1"/>
  <c r="K158" i="5"/>
  <c r="K371" i="5"/>
  <c r="K105" i="5"/>
  <c r="K190" i="5"/>
  <c r="K422" i="5"/>
  <c r="K36" i="5"/>
  <c r="K97" i="5"/>
  <c r="K369" i="5"/>
  <c r="K213" i="5"/>
  <c r="K247" i="5"/>
  <c r="K189" i="5"/>
  <c r="K409" i="5"/>
  <c r="K14" i="5"/>
  <c r="K26" i="5"/>
  <c r="K395" i="5"/>
  <c r="K29" i="5"/>
  <c r="K338" i="5"/>
  <c r="K374" i="5"/>
  <c r="K275" i="5"/>
  <c r="I436" i="5" l="1"/>
  <c r="I435" i="5"/>
  <c r="I433" i="5"/>
  <c r="I434" i="5"/>
  <c r="I431" i="5"/>
  <c r="I432" i="5"/>
  <c r="W882" i="1"/>
  <c r="X882" i="1" s="1"/>
  <c r="U882" i="1"/>
  <c r="I882" i="1" s="1"/>
  <c r="M882" i="1" s="1"/>
  <c r="W884" i="1"/>
  <c r="X884" i="1" s="1"/>
  <c r="U884" i="1"/>
  <c r="I884" i="1" s="1"/>
  <c r="M884" i="1" s="1"/>
  <c r="W893" i="1"/>
  <c r="X893" i="1" s="1"/>
  <c r="U893" i="1"/>
  <c r="I893" i="1" s="1"/>
  <c r="M893" i="1" s="1"/>
  <c r="W913" i="1"/>
  <c r="X913" i="1" s="1"/>
  <c r="U913" i="1"/>
  <c r="I913" i="1" s="1"/>
  <c r="M913" i="1" s="1"/>
  <c r="W896" i="1"/>
  <c r="X896" i="1" s="1"/>
  <c r="U896" i="1"/>
  <c r="I896" i="1" s="1"/>
  <c r="M896" i="1" s="1"/>
  <c r="W917" i="1"/>
  <c r="X917" i="1" s="1"/>
  <c r="U917" i="1"/>
  <c r="I917" i="1" s="1"/>
  <c r="M917" i="1" s="1"/>
  <c r="U883" i="1"/>
  <c r="I883" i="1" s="1"/>
  <c r="M883" i="1" s="1"/>
  <c r="W883" i="1"/>
  <c r="X883" i="1" s="1"/>
  <c r="U904" i="1"/>
  <c r="I904" i="1" s="1"/>
  <c r="M904" i="1" s="1"/>
  <c r="W904" i="1"/>
  <c r="X904" i="1" s="1"/>
  <c r="W903" i="1"/>
  <c r="X903" i="1" s="1"/>
  <c r="U903" i="1"/>
  <c r="I903" i="1" s="1"/>
  <c r="M903" i="1" s="1"/>
  <c r="W900" i="1"/>
  <c r="X900" i="1" s="1"/>
  <c r="U900" i="1"/>
  <c r="I900" i="1" s="1"/>
  <c r="M900" i="1" s="1"/>
  <c r="W889" i="1"/>
  <c r="X889" i="1" s="1"/>
  <c r="U889" i="1"/>
  <c r="I889" i="1" s="1"/>
  <c r="M889" i="1" s="1"/>
  <c r="W919" i="1"/>
  <c r="X919" i="1" s="1"/>
  <c r="I919" i="1"/>
  <c r="M919" i="1" s="1"/>
  <c r="W895" i="1"/>
  <c r="X895" i="1" s="1"/>
  <c r="U895" i="1"/>
  <c r="I895" i="1" s="1"/>
  <c r="M895" i="1" s="1"/>
  <c r="W901" i="1"/>
  <c r="X901" i="1" s="1"/>
  <c r="U901" i="1"/>
  <c r="I901" i="1" s="1"/>
  <c r="M901" i="1" s="1"/>
  <c r="W916" i="1"/>
  <c r="X916" i="1" s="1"/>
  <c r="U916" i="1"/>
  <c r="I916" i="1" s="1"/>
  <c r="M916" i="1" s="1"/>
  <c r="U906" i="1"/>
  <c r="I906" i="1" s="1"/>
  <c r="M906" i="1" s="1"/>
  <c r="W906" i="1"/>
  <c r="X906" i="1" s="1"/>
  <c r="W909" i="1"/>
  <c r="X909" i="1" s="1"/>
  <c r="U909" i="1"/>
  <c r="I909" i="1" s="1"/>
  <c r="M909" i="1" s="1"/>
  <c r="W912" i="1"/>
  <c r="X912" i="1" s="1"/>
  <c r="U912" i="1"/>
  <c r="I912" i="1" s="1"/>
  <c r="M912" i="1" s="1"/>
  <c r="W897" i="1"/>
  <c r="X897" i="1" s="1"/>
  <c r="U897" i="1"/>
  <c r="I897" i="1" s="1"/>
  <c r="M897" i="1" s="1"/>
  <c r="U892" i="1"/>
  <c r="I892" i="1" s="1"/>
  <c r="M892" i="1" s="1"/>
  <c r="W892" i="1"/>
  <c r="X892" i="1" s="1"/>
  <c r="U886" i="1"/>
  <c r="I886" i="1" s="1"/>
  <c r="M886" i="1" s="1"/>
  <c r="W886" i="1"/>
  <c r="X886" i="1" s="1"/>
  <c r="U898" i="1"/>
  <c r="I898" i="1" s="1"/>
  <c r="M898" i="1" s="1"/>
  <c r="W898" i="1"/>
  <c r="X898" i="1" s="1"/>
  <c r="I920" i="1"/>
  <c r="M920" i="1" s="1"/>
  <c r="W920" i="1"/>
  <c r="X920" i="1" s="1"/>
  <c r="U915" i="1"/>
  <c r="I915" i="1" s="1"/>
  <c r="M915" i="1" s="1"/>
  <c r="W915" i="1"/>
  <c r="X915" i="1" s="1"/>
  <c r="I922" i="1"/>
  <c r="M922" i="1" s="1"/>
  <c r="U905" i="1"/>
  <c r="I905" i="1" s="1"/>
  <c r="M905" i="1" s="1"/>
  <c r="W905" i="1"/>
  <c r="X905" i="1" s="1"/>
  <c r="U885" i="1"/>
  <c r="I885" i="1" s="1"/>
  <c r="M885" i="1" s="1"/>
  <c r="W885" i="1"/>
  <c r="X885" i="1" s="1"/>
  <c r="B733" i="3" s="1"/>
  <c r="U890" i="1"/>
  <c r="I890" i="1" s="1"/>
  <c r="M890" i="1" s="1"/>
  <c r="W890" i="1"/>
  <c r="X890" i="1" s="1"/>
  <c r="U918" i="1"/>
  <c r="I918" i="1" s="1"/>
  <c r="M918" i="1" s="1"/>
  <c r="W918" i="1"/>
  <c r="X918" i="1" s="1"/>
  <c r="I921" i="1"/>
  <c r="M921" i="1" s="1"/>
  <c r="W921" i="1"/>
  <c r="X921" i="1" s="1"/>
  <c r="U899" i="1"/>
  <c r="I899" i="1" s="1"/>
  <c r="M899" i="1" s="1"/>
  <c r="W899" i="1"/>
  <c r="X899" i="1" s="1"/>
  <c r="U894" i="1"/>
  <c r="I894" i="1" s="1"/>
  <c r="M894" i="1" s="1"/>
  <c r="W894" i="1"/>
  <c r="X894" i="1" s="1"/>
  <c r="U911" i="1"/>
  <c r="I911" i="1" s="1"/>
  <c r="M911" i="1" s="1"/>
  <c r="W911" i="1"/>
  <c r="X911" i="1" s="1"/>
  <c r="I908" i="1"/>
  <c r="M908" i="1" s="1"/>
  <c r="W908" i="1"/>
  <c r="X908" i="1" s="1"/>
  <c r="U891" i="1"/>
  <c r="I891" i="1" s="1"/>
  <c r="M891" i="1" s="1"/>
  <c r="W891" i="1"/>
  <c r="X891" i="1" s="1"/>
  <c r="U888" i="1"/>
  <c r="I888" i="1" s="1"/>
  <c r="M888" i="1" s="1"/>
  <c r="W888" i="1"/>
  <c r="X888" i="1" s="1"/>
  <c r="U914" i="1"/>
  <c r="I914" i="1" s="1"/>
  <c r="M914" i="1" s="1"/>
  <c r="W914" i="1"/>
  <c r="X914" i="1" s="1"/>
  <c r="U887" i="1"/>
  <c r="I887" i="1" s="1"/>
  <c r="M887" i="1" s="1"/>
  <c r="W887" i="1"/>
  <c r="X887" i="1" s="1"/>
  <c r="U910" i="1"/>
  <c r="I910" i="1" s="1"/>
  <c r="M910" i="1" s="1"/>
  <c r="W910" i="1"/>
  <c r="X910" i="1" s="1"/>
  <c r="U907" i="1"/>
  <c r="I907" i="1" s="1"/>
  <c r="M907" i="1" s="1"/>
  <c r="W907" i="1"/>
  <c r="X907" i="1" s="1"/>
  <c r="U902" i="1"/>
  <c r="I902" i="1" s="1"/>
  <c r="M902" i="1" s="1"/>
  <c r="W902" i="1"/>
  <c r="X902" i="1" s="1"/>
  <c r="L778" i="3" l="1"/>
  <c r="L743" i="3"/>
  <c r="L735" i="3"/>
  <c r="L733" i="3"/>
  <c r="W924" i="1"/>
  <c r="X924" i="1" s="1"/>
  <c r="AA925" i="1"/>
  <c r="U925" i="1"/>
  <c r="I925" i="1" s="1"/>
  <c r="M925" i="1" s="1"/>
  <c r="W925" i="1"/>
  <c r="X925" i="1" s="1"/>
  <c r="AA926" i="1"/>
  <c r="U926" i="1"/>
  <c r="I926" i="1" s="1"/>
  <c r="M926" i="1" s="1"/>
  <c r="W926" i="1"/>
  <c r="X926" i="1" s="1"/>
  <c r="AA923" i="1"/>
  <c r="U923" i="1"/>
  <c r="I923" i="1" s="1"/>
  <c r="M923" i="1" s="1"/>
  <c r="W923" i="1"/>
  <c r="X923" i="1" s="1"/>
  <c r="U924" i="1"/>
  <c r="I924" i="1"/>
  <c r="M924" i="1" s="1"/>
  <c r="AA924" i="1"/>
  <c r="W956" i="1"/>
  <c r="X956" i="1" s="1"/>
  <c r="W979" i="1"/>
  <c r="X979" i="1" s="1"/>
  <c r="W980" i="1"/>
  <c r="X980" i="1" s="1"/>
  <c r="W952" i="1"/>
  <c r="X952" i="1" s="1"/>
  <c r="W978" i="1"/>
  <c r="X978" i="1" s="1"/>
  <c r="W951" i="1"/>
  <c r="X951" i="1" s="1"/>
  <c r="W943" i="1"/>
  <c r="X943" i="1" s="1"/>
  <c r="W957" i="1"/>
  <c r="X957" i="1" s="1"/>
  <c r="W966" i="1"/>
  <c r="X966" i="1" s="1"/>
  <c r="W938" i="1"/>
  <c r="X938" i="1" s="1"/>
  <c r="W944" i="1"/>
  <c r="X944" i="1" s="1"/>
  <c r="W968" i="1"/>
  <c r="X968" i="1" s="1"/>
  <c r="W970" i="1"/>
  <c r="X970" i="1" s="1"/>
  <c r="W928" i="1"/>
  <c r="X928" i="1" s="1"/>
  <c r="AB932" i="1"/>
  <c r="AA932" i="1"/>
  <c r="W929" i="1"/>
  <c r="X929" i="1" s="1"/>
  <c r="W931" i="1"/>
  <c r="X931" i="1" s="1"/>
  <c r="W953" i="1"/>
  <c r="X953" i="1" s="1"/>
  <c r="W936" i="1"/>
  <c r="X936" i="1" s="1"/>
  <c r="W973" i="1"/>
  <c r="X973" i="1" s="1"/>
  <c r="W949" i="1"/>
  <c r="X949" i="1" s="1"/>
  <c r="W977" i="1"/>
  <c r="X977" i="1" s="1"/>
  <c r="W947" i="1"/>
  <c r="X947" i="1" s="1"/>
  <c r="W948" i="1"/>
  <c r="X948" i="1" s="1"/>
  <c r="W971" i="1"/>
  <c r="X971" i="1" s="1"/>
  <c r="AA930" i="1"/>
  <c r="AB930" i="1"/>
  <c r="W967" i="1"/>
  <c r="X967" i="1" s="1"/>
  <c r="W960" i="1"/>
  <c r="X960" i="1" s="1"/>
  <c r="AA978" i="1"/>
  <c r="U978" i="1"/>
  <c r="I978" i="1" s="1"/>
  <c r="M978" i="1" s="1"/>
  <c r="AB978" i="1"/>
  <c r="W975" i="1"/>
  <c r="X975" i="1" s="1"/>
  <c r="W972" i="1"/>
  <c r="X972" i="1" s="1"/>
  <c r="W976" i="1"/>
  <c r="X976" i="1" s="1"/>
  <c r="W946" i="1"/>
  <c r="X946" i="1" s="1"/>
  <c r="W959" i="1"/>
  <c r="X959" i="1" s="1"/>
  <c r="AA971" i="1"/>
  <c r="U971" i="1"/>
  <c r="I971" i="1" s="1"/>
  <c r="M971" i="1" s="1"/>
  <c r="AB971" i="1"/>
  <c r="AA961" i="1"/>
  <c r="AB961" i="1"/>
  <c r="AA956" i="1"/>
  <c r="U956" i="1"/>
  <c r="I956" i="1" s="1"/>
  <c r="M956" i="1" s="1"/>
  <c r="AB956" i="1"/>
  <c r="AB952" i="1"/>
  <c r="U952" i="1"/>
  <c r="I952" i="1" s="1"/>
  <c r="M952" i="1" s="1"/>
  <c r="AA952" i="1"/>
  <c r="AB938" i="1"/>
  <c r="U938" i="1"/>
  <c r="I938" i="1" s="1"/>
  <c r="M938" i="1" s="1"/>
  <c r="AA938" i="1"/>
  <c r="AA946" i="1"/>
  <c r="U946" i="1"/>
  <c r="I946" i="1" s="1"/>
  <c r="M946" i="1" s="1"/>
  <c r="AB946" i="1"/>
  <c r="AB931" i="1"/>
  <c r="U931" i="1"/>
  <c r="I931" i="1" s="1"/>
  <c r="M931" i="1" s="1"/>
  <c r="AA931" i="1"/>
  <c r="W981" i="1"/>
  <c r="X981" i="1" s="1"/>
  <c r="U930" i="1"/>
  <c r="I930" i="1" s="1"/>
  <c r="M930" i="1" s="1"/>
  <c r="W930" i="1"/>
  <c r="X930" i="1" s="1"/>
  <c r="AA947" i="1"/>
  <c r="U947" i="1"/>
  <c r="I947" i="1" s="1"/>
  <c r="M947" i="1" s="1"/>
  <c r="AB947" i="1"/>
  <c r="AB969" i="1"/>
  <c r="AA969" i="1"/>
  <c r="AA954" i="1"/>
  <c r="AB954" i="1"/>
  <c r="W955" i="1"/>
  <c r="X955" i="1" s="1"/>
  <c r="W962" i="1"/>
  <c r="X962" i="1" s="1"/>
  <c r="U961" i="1"/>
  <c r="I961" i="1" s="1"/>
  <c r="M961" i="1" s="1"/>
  <c r="W961" i="1"/>
  <c r="X961" i="1" s="1"/>
  <c r="AA958" i="1"/>
  <c r="AB958" i="1"/>
  <c r="W941" i="1"/>
  <c r="X941" i="1" s="1"/>
  <c r="AB975" i="1"/>
  <c r="U975" i="1"/>
  <c r="I975" i="1" s="1"/>
  <c r="M975" i="1" s="1"/>
  <c r="AA975" i="1"/>
  <c r="AA944" i="1"/>
  <c r="U944" i="1"/>
  <c r="I944" i="1" s="1"/>
  <c r="M944" i="1" s="1"/>
  <c r="AB944" i="1"/>
  <c r="U969" i="1"/>
  <c r="I969" i="1" s="1"/>
  <c r="M969" i="1" s="1"/>
  <c r="W969" i="1"/>
  <c r="X969" i="1" s="1"/>
  <c r="W950" i="1"/>
  <c r="X950" i="1" s="1"/>
  <c r="U954" i="1"/>
  <c r="I954" i="1" s="1"/>
  <c r="M954" i="1" s="1"/>
  <c r="W954" i="1"/>
  <c r="X954" i="1" s="1"/>
  <c r="W963" i="1"/>
  <c r="X963" i="1" s="1"/>
  <c r="W945" i="1"/>
  <c r="X945" i="1" s="1"/>
  <c r="U958" i="1"/>
  <c r="I958" i="1" s="1"/>
  <c r="M958" i="1" s="1"/>
  <c r="W958" i="1"/>
  <c r="X958" i="1" s="1"/>
  <c r="AA949" i="1"/>
  <c r="U949" i="1"/>
  <c r="I949" i="1" s="1"/>
  <c r="M949" i="1" s="1"/>
  <c r="AB949" i="1"/>
  <c r="AA945" i="1"/>
  <c r="U945" i="1"/>
  <c r="I945" i="1" s="1"/>
  <c r="M945" i="1" s="1"/>
  <c r="AB945" i="1"/>
  <c r="AB967" i="1"/>
  <c r="U967" i="1"/>
  <c r="I967" i="1" s="1"/>
  <c r="M967" i="1" s="1"/>
  <c r="AA967" i="1"/>
  <c r="AA981" i="1"/>
  <c r="U981" i="1"/>
  <c r="I981" i="1" s="1"/>
  <c r="M981" i="1" s="1"/>
  <c r="AB981" i="1"/>
  <c r="AA936" i="1"/>
  <c r="U936" i="1"/>
  <c r="I936" i="1" s="1"/>
  <c r="M936" i="1" s="1"/>
  <c r="AB936" i="1"/>
  <c r="AA962" i="1"/>
  <c r="U962" i="1"/>
  <c r="I962" i="1" s="1"/>
  <c r="M962" i="1" s="1"/>
  <c r="AB962" i="1"/>
  <c r="AA928" i="1"/>
  <c r="U928" i="1"/>
  <c r="I928" i="1" s="1"/>
  <c r="M928" i="1" s="1"/>
  <c r="AB928" i="1"/>
  <c r="AA941" i="1"/>
  <c r="U941" i="1"/>
  <c r="I941" i="1" s="1"/>
  <c r="M941" i="1" s="1"/>
  <c r="AB941" i="1"/>
  <c r="AA953" i="1"/>
  <c r="U953" i="1"/>
  <c r="I953" i="1" s="1"/>
  <c r="M953" i="1" s="1"/>
  <c r="AB953" i="1"/>
  <c r="W965" i="1"/>
  <c r="X965" i="1" s="1"/>
  <c r="AB942" i="1"/>
  <c r="AA942" i="1"/>
  <c r="AA957" i="1"/>
  <c r="U957" i="1"/>
  <c r="I957" i="1" s="1"/>
  <c r="M957" i="1" s="1"/>
  <c r="AB957" i="1"/>
  <c r="AB935" i="1"/>
  <c r="AA935" i="1"/>
  <c r="AA927" i="1"/>
  <c r="AB964" i="1"/>
  <c r="AA964" i="1"/>
  <c r="W933" i="1"/>
  <c r="X933" i="1" s="1"/>
  <c r="AA966" i="1"/>
  <c r="U966" i="1"/>
  <c r="I966" i="1" s="1"/>
  <c r="M966" i="1" s="1"/>
  <c r="AB966" i="1"/>
  <c r="AB980" i="1"/>
  <c r="U980" i="1"/>
  <c r="I980" i="1" s="1"/>
  <c r="M980" i="1" s="1"/>
  <c r="AA980" i="1"/>
  <c r="AB951" i="1"/>
  <c r="U951" i="1"/>
  <c r="I951" i="1" s="1"/>
  <c r="M951" i="1" s="1"/>
  <c r="AA951" i="1"/>
  <c r="W934" i="1"/>
  <c r="X934" i="1" s="1"/>
  <c r="AB970" i="1"/>
  <c r="U970" i="1"/>
  <c r="I970" i="1" s="1"/>
  <c r="M970" i="1" s="1"/>
  <c r="AA970" i="1"/>
  <c r="AB973" i="1"/>
  <c r="U973" i="1"/>
  <c r="I973" i="1" s="1"/>
  <c r="M973" i="1" s="1"/>
  <c r="AA973" i="1"/>
  <c r="AB959" i="1"/>
  <c r="U959" i="1"/>
  <c r="I959" i="1" s="1"/>
  <c r="M959" i="1" s="1"/>
  <c r="AA959" i="1"/>
  <c r="AB943" i="1"/>
  <c r="U943" i="1"/>
  <c r="I943" i="1" s="1"/>
  <c r="M943" i="1" s="1"/>
  <c r="AA943" i="1"/>
  <c r="AA977" i="1"/>
  <c r="U977" i="1"/>
  <c r="I977" i="1" s="1"/>
  <c r="M977" i="1" s="1"/>
  <c r="AB977" i="1"/>
  <c r="AA979" i="1"/>
  <c r="U979" i="1"/>
  <c r="I979" i="1" s="1"/>
  <c r="M979" i="1" s="1"/>
  <c r="AB979" i="1"/>
  <c r="AB950" i="1"/>
  <c r="U950" i="1"/>
  <c r="I950" i="1" s="1"/>
  <c r="M950" i="1" s="1"/>
  <c r="AA950" i="1"/>
  <c r="AB965" i="1"/>
  <c r="U965" i="1"/>
  <c r="I965" i="1" s="1"/>
  <c r="M965" i="1" s="1"/>
  <c r="AA965" i="1"/>
  <c r="AA939" i="1"/>
  <c r="AB939" i="1"/>
  <c r="AA934" i="1"/>
  <c r="U934" i="1"/>
  <c r="I934" i="1" s="1"/>
  <c r="M934" i="1" s="1"/>
  <c r="AB934" i="1"/>
  <c r="U932" i="1"/>
  <c r="I932" i="1" s="1"/>
  <c r="M932" i="1" s="1"/>
  <c r="W932" i="1"/>
  <c r="X932" i="1" s="1"/>
  <c r="AA963" i="1"/>
  <c r="U963" i="1"/>
  <c r="I963" i="1" s="1"/>
  <c r="M963" i="1" s="1"/>
  <c r="AB963" i="1"/>
  <c r="AA929" i="1"/>
  <c r="U929" i="1"/>
  <c r="I929" i="1" s="1"/>
  <c r="M929" i="1" s="1"/>
  <c r="AB929" i="1"/>
  <c r="AA972" i="1"/>
  <c r="U972" i="1"/>
  <c r="I972" i="1" s="1"/>
  <c r="M972" i="1" s="1"/>
  <c r="AB972" i="1"/>
  <c r="AB948" i="1"/>
  <c r="U948" i="1"/>
  <c r="I948" i="1" s="1"/>
  <c r="M948" i="1" s="1"/>
  <c r="AA948" i="1"/>
  <c r="AA937" i="1"/>
  <c r="AB937" i="1"/>
  <c r="AB933" i="1"/>
  <c r="U933" i="1"/>
  <c r="I933" i="1" s="1"/>
  <c r="M933" i="1" s="1"/>
  <c r="AA933" i="1"/>
  <c r="AA976" i="1"/>
  <c r="U976" i="1"/>
  <c r="I976" i="1" s="1"/>
  <c r="M976" i="1" s="1"/>
  <c r="AB976" i="1"/>
  <c r="AB940" i="1"/>
  <c r="AA940" i="1"/>
  <c r="AB960" i="1"/>
  <c r="U960" i="1"/>
  <c r="I960" i="1" s="1"/>
  <c r="M960" i="1" s="1"/>
  <c r="AA960" i="1"/>
  <c r="AB968" i="1"/>
  <c r="U968" i="1"/>
  <c r="I968" i="1" s="1"/>
  <c r="M968" i="1" s="1"/>
  <c r="AA968" i="1"/>
  <c r="AB974" i="1"/>
  <c r="AA974" i="1"/>
  <c r="AA955" i="1"/>
  <c r="U955" i="1"/>
  <c r="I955" i="1" s="1"/>
  <c r="M955" i="1" s="1"/>
  <c r="AB955" i="1"/>
  <c r="U942" i="1"/>
  <c r="I942" i="1" s="1"/>
  <c r="M942" i="1" s="1"/>
  <c r="W942" i="1"/>
  <c r="X942" i="1" s="1"/>
  <c r="U974" i="1"/>
  <c r="I974" i="1" s="1"/>
  <c r="M974" i="1" s="1"/>
  <c r="W974" i="1"/>
  <c r="X974" i="1" s="1"/>
  <c r="U935" i="1"/>
  <c r="I935" i="1" s="1"/>
  <c r="M935" i="1" s="1"/>
  <c r="W935" i="1"/>
  <c r="X935" i="1" s="1"/>
  <c r="U927" i="1"/>
  <c r="I927" i="1" s="1"/>
  <c r="M927" i="1" s="1"/>
  <c r="W927" i="1"/>
  <c r="X927" i="1" s="1"/>
  <c r="U939" i="1"/>
  <c r="I939" i="1" s="1"/>
  <c r="M939" i="1" s="1"/>
  <c r="W939" i="1"/>
  <c r="X939" i="1" s="1"/>
  <c r="U964" i="1"/>
  <c r="I964" i="1" s="1"/>
  <c r="M964" i="1" s="1"/>
  <c r="W964" i="1"/>
  <c r="X964" i="1" s="1"/>
  <c r="U940" i="1"/>
  <c r="I940" i="1" s="1"/>
  <c r="M940" i="1" s="1"/>
  <c r="W940" i="1"/>
  <c r="X940" i="1" s="1"/>
  <c r="U937" i="1"/>
  <c r="I937" i="1" s="1"/>
  <c r="M937" i="1" s="1"/>
  <c r="W937" i="1"/>
  <c r="X937" i="1" s="1"/>
  <c r="AA986" i="1"/>
  <c r="I986" i="1"/>
  <c r="M986" i="1" s="1"/>
  <c r="W986" i="1" s="1"/>
  <c r="X986" i="1" s="1"/>
  <c r="AB986" i="1"/>
  <c r="AA985" i="1"/>
  <c r="U985" i="1"/>
  <c r="I985" i="1" s="1"/>
  <c r="M985" i="1" s="1"/>
  <c r="W985" i="1" s="1"/>
  <c r="X985" i="1" s="1"/>
  <c r="AB985" i="1"/>
  <c r="AB987" i="1"/>
  <c r="AA987" i="1"/>
  <c r="I987" i="1"/>
  <c r="M987" i="1" s="1"/>
  <c r="W987" i="1" s="1"/>
  <c r="X987" i="1" s="1"/>
  <c r="AA984" i="1"/>
  <c r="U984" i="1"/>
  <c r="I984" i="1" s="1"/>
  <c r="M984" i="1" s="1"/>
  <c r="W984" i="1" s="1"/>
  <c r="X984" i="1" s="1"/>
  <c r="AB984" i="1"/>
  <c r="AB983" i="1"/>
  <c r="U983" i="1"/>
  <c r="I983" i="1" s="1"/>
  <c r="M983" i="1" s="1"/>
  <c r="W983" i="1" s="1"/>
  <c r="X983" i="1" s="1"/>
  <c r="AA983" i="1"/>
  <c r="AB982" i="1"/>
  <c r="U982" i="1"/>
  <c r="I982" i="1" s="1"/>
  <c r="M982" i="1" s="1"/>
  <c r="W982" i="1" s="1"/>
  <c r="X982" i="1" s="1"/>
  <c r="AA982" i="1"/>
  <c r="AA988" i="1"/>
  <c r="I988" i="1"/>
  <c r="M988" i="1" s="1"/>
  <c r="W988" i="1" s="1"/>
  <c r="X988" i="1" s="1"/>
  <c r="AB988" i="1"/>
  <c r="AB993" i="1"/>
  <c r="I993" i="1"/>
  <c r="M993" i="1" s="1"/>
  <c r="W993" i="1" s="1"/>
  <c r="X993" i="1" s="1"/>
  <c r="AA993" i="1"/>
  <c r="AB994" i="1"/>
  <c r="I994" i="1"/>
  <c r="M994" i="1" s="1"/>
  <c r="W994" i="1" s="1"/>
  <c r="X994" i="1" s="1"/>
  <c r="AA994" i="1"/>
  <c r="AA989" i="1"/>
  <c r="I989" i="1"/>
  <c r="M989" i="1" s="1"/>
  <c r="W989" i="1" s="1"/>
  <c r="X989" i="1" s="1"/>
  <c r="AB989" i="1"/>
  <c r="AB992" i="1"/>
  <c r="AA992" i="1"/>
  <c r="AB995" i="1"/>
  <c r="I995" i="1"/>
  <c r="M995" i="1" s="1"/>
  <c r="W995" i="1" s="1"/>
  <c r="X995" i="1" s="1"/>
  <c r="AA995" i="1"/>
  <c r="AA990" i="1"/>
  <c r="I990" i="1"/>
  <c r="M990" i="1" s="1"/>
  <c r="W990" i="1" s="1"/>
  <c r="X990" i="1" s="1"/>
  <c r="AB990" i="1"/>
  <c r="I992" i="1"/>
  <c r="M992" i="1" s="1"/>
  <c r="W992" i="1" s="1"/>
  <c r="X992" i="1" s="1"/>
  <c r="AB991" i="1"/>
  <c r="I991" i="1"/>
  <c r="M991" i="1" s="1"/>
  <c r="W991" i="1" s="1"/>
  <c r="X991" i="1" s="1"/>
  <c r="AA991" i="1"/>
  <c r="AA996" i="1"/>
  <c r="I996" i="1"/>
  <c r="M996" i="1" s="1"/>
  <c r="W996" i="1" s="1"/>
  <c r="X996" i="1" s="1"/>
  <c r="AB996" i="1"/>
  <c r="X1002" i="1"/>
  <c r="W1002" i="1"/>
  <c r="AB1000" i="1"/>
  <c r="AA1000" i="1"/>
  <c r="AA997" i="1"/>
  <c r="AB997" i="1"/>
  <c r="AA1001" i="1"/>
  <c r="AB1001" i="1"/>
  <c r="X997" i="1"/>
  <c r="T997" i="1"/>
  <c r="U997" i="1"/>
  <c r="I997" i="1"/>
  <c r="M997" i="1"/>
  <c r="W997" i="1"/>
  <c r="T1000" i="1"/>
  <c r="U1000" i="1"/>
  <c r="I1000" i="1"/>
  <c r="M1000" i="1"/>
  <c r="W1000" i="1"/>
  <c r="X1000" i="1"/>
  <c r="W998" i="1"/>
  <c r="X998" i="1"/>
  <c r="X1001" i="1"/>
  <c r="T1001" i="1"/>
  <c r="U1001" i="1"/>
  <c r="I1001" i="1"/>
  <c r="M1001" i="1"/>
  <c r="W1001" i="1"/>
  <c r="W999" i="1"/>
  <c r="X999" i="1"/>
  <c r="AA1002" i="1"/>
  <c r="U1002" i="1"/>
  <c r="I1002" i="1"/>
  <c r="M1002" i="1"/>
  <c r="T1002" i="1"/>
  <c r="AB1002" i="1"/>
  <c r="AA999" i="1"/>
  <c r="U999" i="1"/>
  <c r="I999" i="1"/>
  <c r="M999" i="1"/>
  <c r="T999" i="1"/>
  <c r="AB999" i="1"/>
  <c r="AB998" i="1"/>
  <c r="U998" i="1"/>
  <c r="I998" i="1"/>
  <c r="M998" i="1"/>
  <c r="T998" i="1"/>
  <c r="AA998"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752" authorId="0" shapeId="0" xr:uid="{05627BDB-E44B-574A-9F96-D452A02010C3}">
      <text>
        <r>
          <rPr>
            <b/>
            <sz val="10"/>
            <color rgb="FF000000"/>
            <rFont val="Tahoma"/>
            <family val="2"/>
          </rPr>
          <t>Microsoft Office User:</t>
        </r>
        <r>
          <rPr>
            <sz val="10"/>
            <color rgb="FF000000"/>
            <rFont val="Tahoma"/>
            <family val="2"/>
          </rPr>
          <t xml:space="preserve">
</t>
        </r>
        <r>
          <rPr>
            <sz val="10"/>
            <color rgb="FF000000"/>
            <rFont val="Tahoma"/>
            <family val="2"/>
          </rPr>
          <t>por cobrar</t>
        </r>
      </text>
    </comment>
  </commentList>
</comments>
</file>

<file path=xl/sharedStrings.xml><?xml version="1.0" encoding="utf-8"?>
<sst xmlns="http://schemas.openxmlformats.org/spreadsheetml/2006/main" count="13105" uniqueCount="2920">
  <si>
    <t>Type</t>
  </si>
  <si>
    <t>Category</t>
  </si>
  <si>
    <t>Title</t>
  </si>
  <si>
    <t>Description</t>
  </si>
  <si>
    <t>Brand</t>
  </si>
  <si>
    <t>Keywords</t>
  </si>
  <si>
    <t>Unit</t>
  </si>
  <si>
    <t>Unit Tag</t>
  </si>
  <si>
    <t>Picture</t>
  </si>
  <si>
    <t>Media</t>
  </si>
  <si>
    <t>Pricing 1</t>
  </si>
  <si>
    <t>Pricing Ref 1</t>
  </si>
  <si>
    <t>PRODUCT</t>
  </si>
  <si>
    <t>playa;sol;arena;verano</t>
  </si>
  <si>
    <t>Pieza</t>
  </si>
  <si>
    <t>Code</t>
  </si>
  <si>
    <t>Entradas</t>
  </si>
  <si>
    <t>Salidas</t>
  </si>
  <si>
    <t>Stock Actual</t>
  </si>
  <si>
    <t>Costo Unitario (MXN)</t>
  </si>
  <si>
    <t>Costo Unitario (USD)</t>
  </si>
  <si>
    <t>Precio Venta Ideal</t>
  </si>
  <si>
    <t>Precio Venta Final</t>
  </si>
  <si>
    <t>Ganancia</t>
  </si>
  <si>
    <t>Peso (g)</t>
  </si>
  <si>
    <t>USD -&gt; MXN</t>
  </si>
  <si>
    <t>Precio Envío Kilogramo (USD)</t>
  </si>
  <si>
    <t>Fecha</t>
  </si>
  <si>
    <t>Cantidad</t>
  </si>
  <si>
    <t>Costo Envío (USD)</t>
  </si>
  <si>
    <t>Costo Total (USD)</t>
  </si>
  <si>
    <t>C0001</t>
  </si>
  <si>
    <t>C0002</t>
  </si>
  <si>
    <t>C0003</t>
  </si>
  <si>
    <t>C0004</t>
  </si>
  <si>
    <t>C0005</t>
  </si>
  <si>
    <t>C0006</t>
  </si>
  <si>
    <t>C0007</t>
  </si>
  <si>
    <t>C0008</t>
  </si>
  <si>
    <t>C0009</t>
  </si>
  <si>
    <t>C0010</t>
  </si>
  <si>
    <t>C0011</t>
  </si>
  <si>
    <t>Cliente</t>
  </si>
  <si>
    <t>Descripcion</t>
  </si>
  <si>
    <t>Precio Venta</t>
  </si>
  <si>
    <t>Costo</t>
  </si>
  <si>
    <t>Daylin</t>
  </si>
  <si>
    <t>T0001</t>
  </si>
  <si>
    <t>T0002</t>
  </si>
  <si>
    <t>T0003</t>
  </si>
  <si>
    <t>Vestidos</t>
  </si>
  <si>
    <t>Traje de bano Ninas</t>
  </si>
  <si>
    <t>Blusas</t>
  </si>
  <si>
    <t>Conjuntos</t>
  </si>
  <si>
    <t>Jumsuits</t>
  </si>
  <si>
    <t>T0004</t>
  </si>
  <si>
    <t>T0005</t>
  </si>
  <si>
    <t>T0006</t>
  </si>
  <si>
    <t>T0007</t>
  </si>
  <si>
    <t>T0008</t>
  </si>
  <si>
    <t>T0009</t>
  </si>
  <si>
    <t>T0010</t>
  </si>
  <si>
    <t>T0011</t>
  </si>
  <si>
    <t>T0012</t>
  </si>
  <si>
    <t>T0013</t>
  </si>
  <si>
    <t>T0014</t>
  </si>
  <si>
    <t>T0016</t>
  </si>
  <si>
    <t>T0017</t>
  </si>
  <si>
    <t>T0018</t>
  </si>
  <si>
    <t>T0019</t>
  </si>
  <si>
    <t>T0020</t>
  </si>
  <si>
    <t>T0021</t>
  </si>
  <si>
    <t>T0022</t>
  </si>
  <si>
    <t>T0023</t>
  </si>
  <si>
    <t>T0024</t>
  </si>
  <si>
    <t>T0025</t>
  </si>
  <si>
    <t>T0026</t>
  </si>
  <si>
    <t>T0027</t>
  </si>
  <si>
    <t>T0028</t>
  </si>
  <si>
    <t>T0029</t>
  </si>
  <si>
    <t>T0030</t>
  </si>
  <si>
    <t>T0031</t>
  </si>
  <si>
    <t>T0032</t>
  </si>
  <si>
    <t>T0033</t>
  </si>
  <si>
    <t>T0034</t>
  </si>
  <si>
    <t>T0035</t>
  </si>
  <si>
    <t>V0001</t>
  </si>
  <si>
    <t>V0002</t>
  </si>
  <si>
    <t>V0003</t>
  </si>
  <si>
    <t>P0001</t>
  </si>
  <si>
    <t>P0002</t>
  </si>
  <si>
    <t>P0003</t>
  </si>
  <si>
    <t>P0004</t>
  </si>
  <si>
    <t>V0004</t>
  </si>
  <si>
    <t>V0005</t>
  </si>
  <si>
    <t>V0006</t>
  </si>
  <si>
    <t>V0008</t>
  </si>
  <si>
    <t>V0009</t>
  </si>
  <si>
    <t>V0010</t>
  </si>
  <si>
    <t>V0011</t>
  </si>
  <si>
    <t>B0001</t>
  </si>
  <si>
    <t>B0002</t>
  </si>
  <si>
    <t>B0003</t>
  </si>
  <si>
    <t>B0004</t>
  </si>
  <si>
    <t>B0005</t>
  </si>
  <si>
    <t>P0005</t>
  </si>
  <si>
    <t>P0006</t>
  </si>
  <si>
    <t>P0007</t>
  </si>
  <si>
    <t>P0008</t>
  </si>
  <si>
    <t>P0009</t>
  </si>
  <si>
    <t>V0012</t>
  </si>
  <si>
    <t>V0013</t>
  </si>
  <si>
    <t>V0014</t>
  </si>
  <si>
    <t>V0015</t>
  </si>
  <si>
    <t>V0016</t>
  </si>
  <si>
    <t>B0006</t>
  </si>
  <si>
    <t>V0017</t>
  </si>
  <si>
    <t>V0018</t>
  </si>
  <si>
    <t>P0010</t>
  </si>
  <si>
    <t>V0019</t>
  </si>
  <si>
    <t>B0007</t>
  </si>
  <si>
    <t>B0008</t>
  </si>
  <si>
    <t>V0020</t>
  </si>
  <si>
    <t>V0021</t>
  </si>
  <si>
    <t>V0022</t>
  </si>
  <si>
    <t>V0024</t>
  </si>
  <si>
    <t>B0009</t>
  </si>
  <si>
    <t>B0010</t>
  </si>
  <si>
    <t>B0011</t>
  </si>
  <si>
    <t>V0025</t>
  </si>
  <si>
    <t>V0026</t>
  </si>
  <si>
    <t>B0012</t>
  </si>
  <si>
    <t>B0013</t>
  </si>
  <si>
    <t>B0014</t>
  </si>
  <si>
    <t>B0015</t>
  </si>
  <si>
    <t>B0016</t>
  </si>
  <si>
    <t>B0017</t>
  </si>
  <si>
    <t>V0027</t>
  </si>
  <si>
    <t>V0028</t>
  </si>
  <si>
    <t>V0029</t>
  </si>
  <si>
    <t>V0030</t>
  </si>
  <si>
    <t>V0031</t>
  </si>
  <si>
    <t>V0032</t>
  </si>
  <si>
    <t>V0033</t>
  </si>
  <si>
    <t>B0018</t>
  </si>
  <si>
    <t>P0011</t>
  </si>
  <si>
    <t>V0034</t>
  </si>
  <si>
    <t>J0001</t>
  </si>
  <si>
    <t>J0002</t>
  </si>
  <si>
    <t>J0003</t>
  </si>
  <si>
    <t>V0035</t>
  </si>
  <si>
    <t>V0036</t>
  </si>
  <si>
    <t>V0037</t>
  </si>
  <si>
    <t>C0012</t>
  </si>
  <si>
    <t>P0012</t>
  </si>
  <si>
    <t>SHEIN Vestido niña ceremonia de tirantes bajo con malla con lazo grande_98CM</t>
  </si>
  <si>
    <t>SHEIN VCAY Vestido ajustado con estampado de corazón de confeti de hombros descubiertos ribete fruncido_S</t>
  </si>
  <si>
    <t>SHEIN Belle Vestido de dama de honor de hombros descubiertos fruncido cruzado_S</t>
  </si>
  <si>
    <t>SHEIN Felegant Vestido ajustado con estampado de leopardo_M</t>
  </si>
  <si>
    <t>Cinturón con hebilla_Unitalla</t>
  </si>
  <si>
    <t>Bolsa cartera con manija_Negro</t>
  </si>
  <si>
    <t>Bolsa cartera con solapa con lagartija_Caqui</t>
  </si>
  <si>
    <t>Bolsa cartera de cocodrilo_Naranja Quemada</t>
  </si>
  <si>
    <t>EMERY ROSE Vestido Volante rígido Floral Sencillo_L</t>
  </si>
  <si>
    <t>SHEIN</t>
  </si>
  <si>
    <t>Bañador una pieza tropical_XL</t>
  </si>
  <si>
    <t>Bañador una pieza tropical_L</t>
  </si>
  <si>
    <t>Bañador una pieza tropical_M</t>
  </si>
  <si>
    <t>Bañador bikini tropical con estampado de hoja de talle alto_L</t>
  </si>
  <si>
    <t>Bañador bikini tropical con estampado de hoja de talle alto_M</t>
  </si>
  <si>
    <t>Bañador bikini con estampado tropical_M</t>
  </si>
  <si>
    <t>Bañador bikini con estampado tropical con nudo de talle alto_M</t>
  </si>
  <si>
    <t>SHEIN Vestido de hombros descubiertos con botón falso de cintura fruncido de manga farol_S</t>
  </si>
  <si>
    <t>Bañador bikini push up de cuadros girante_M</t>
  </si>
  <si>
    <t>Bañador bikini con nudo delantero bajo fruncido tropical_S</t>
  </si>
  <si>
    <t>EMERY ROSE Vestido Plantas Bohemio_XL</t>
  </si>
  <si>
    <t>Rizador de pelo de color al azar 10 piezas</t>
  </si>
  <si>
    <t>Sandalias de tiras con diseño de diamante de imitación con tacón grueso Plateado_MX24</t>
  </si>
  <si>
    <t>SHEIN Felegant Shorts PU de cintura con volante con cordón Negro_5</t>
  </si>
  <si>
    <t>Falda con abertura alta_XS</t>
  </si>
  <si>
    <t>V0038</t>
  </si>
  <si>
    <t>V0039</t>
  </si>
  <si>
    <t>V0040</t>
  </si>
  <si>
    <t>V0041</t>
  </si>
  <si>
    <t>V0042</t>
  </si>
  <si>
    <t>V0043</t>
  </si>
  <si>
    <t>V0044</t>
  </si>
  <si>
    <t>V0045</t>
  </si>
  <si>
    <t>V0046</t>
  </si>
  <si>
    <t>V0047</t>
  </si>
  <si>
    <t>V0048</t>
  </si>
  <si>
    <t>V0049</t>
  </si>
  <si>
    <t>Accesorios</t>
  </si>
  <si>
    <t>V0050</t>
  </si>
  <si>
    <t>V0051</t>
  </si>
  <si>
    <t>V0052</t>
  </si>
  <si>
    <t>V0053</t>
  </si>
  <si>
    <t>V0054</t>
  </si>
  <si>
    <t>Vestido Niñas</t>
  </si>
  <si>
    <t>V0055</t>
  </si>
  <si>
    <t>V0056</t>
  </si>
  <si>
    <t>V0057</t>
  </si>
  <si>
    <t>V0058</t>
  </si>
  <si>
    <t>V0059</t>
  </si>
  <si>
    <t>A0005</t>
  </si>
  <si>
    <t>A0001</t>
  </si>
  <si>
    <t>Bolsos</t>
  </si>
  <si>
    <t>A0002</t>
  </si>
  <si>
    <t>Belleza</t>
  </si>
  <si>
    <t>A0003</t>
  </si>
  <si>
    <t>A0004</t>
  </si>
  <si>
    <t>V0060</t>
  </si>
  <si>
    <t>V0061</t>
  </si>
  <si>
    <t>V0062</t>
  </si>
  <si>
    <t>V0063</t>
  </si>
  <si>
    <t>Calzado</t>
  </si>
  <si>
    <t>Vestido de espalda abierta de manga farol_S</t>
  </si>
  <si>
    <t>Vestido de espalda abierta de manga farol_XS</t>
  </si>
  <si>
    <t>Vestido de manga farol de cuello cuadrado_L</t>
  </si>
  <si>
    <t>Vestido de manga farol de cuello cuadrado_M</t>
  </si>
  <si>
    <t>Vestido de manga farol de cuello cuadrado_S</t>
  </si>
  <si>
    <t>Vestido de manga farol de cuello cuadrado_XS</t>
  </si>
  <si>
    <t>Top de hombros descubiertos unicolor ribete con fruncido_S</t>
  </si>
  <si>
    <t>SHEIN SXY Camiseta corta unicolor con abertura_XS</t>
  </si>
  <si>
    <t>SHEIN SXY Top corto con nudo con abertura de manga farol_S</t>
  </si>
  <si>
    <t>SHEIN SXY Top corto con nudo con abertura de manga farol_M</t>
  </si>
  <si>
    <t>SHEIN Vestido con estampado floral pecho con fruncido con nudo delantero bajo con fruncido_L</t>
  </si>
  <si>
    <t>SHEIN Vestido fruncido de cuello con cordón de manga con volante de lunares_XS</t>
  </si>
  <si>
    <t>SHEIN Vestido fruncido de cuello con cordón de manga con volante de lunares_M</t>
  </si>
  <si>
    <t>Vestido pecho con fruncido cruzado cintura con estampado floral_S</t>
  </si>
  <si>
    <t>Vestido pecho con fruncido cruzado cintura con estampado floral_M</t>
  </si>
  <si>
    <t>Vestido pecho con fruncido cruzado cintura con estampado floral_L</t>
  </si>
  <si>
    <t>SHEIN Vestido con estampado floral con nudo delantero de manga farol_L</t>
  </si>
  <si>
    <t>Vestido floral de manga farol escote corazón con cordón lateral_S</t>
  </si>
  <si>
    <t>Vestido floral de manga farol de espalda abierta con cordón bajo con fruncido_XS</t>
  </si>
  <si>
    <t>Vestido floral de manga farol de espalda abierta con cordón bajo con fruncido_S</t>
  </si>
  <si>
    <t>Vestido floral de manga farol de espalda abierta con cordón bajo con fruncido_M</t>
  </si>
  <si>
    <t>Vestido floral de manga farol de espalda abierta con cordón bajo con fruncido_L</t>
  </si>
  <si>
    <t>SHEIN Vestido lencero floral de muslo con abertura_XS</t>
  </si>
  <si>
    <t>SHEIN Vestido lencero floral de muslo con abertura_S</t>
  </si>
  <si>
    <t>SHEIN SXY Camiseta con abertura de malla_M</t>
  </si>
  <si>
    <t>SHEIN SXY Camiseta con abertura de malla_S</t>
  </si>
  <si>
    <t>SHEIN SXY Camiseta con abertura de malla_XS</t>
  </si>
  <si>
    <t>SHEIN Frenchy Vestido de leopardo &amp; piel de tigre con estampado de manga mariposa sin cinturón_S</t>
  </si>
  <si>
    <t>Vestido de espalda abierta de manga farol_L</t>
  </si>
  <si>
    <t>Vestido de espalda abierta de manga farol_M</t>
  </si>
  <si>
    <t>V0064</t>
  </si>
  <si>
    <t>V0065</t>
  </si>
  <si>
    <t>V0066</t>
  </si>
  <si>
    <t>V0067</t>
  </si>
  <si>
    <t>V0068</t>
  </si>
  <si>
    <t>V0069</t>
  </si>
  <si>
    <t>V0070</t>
  </si>
  <si>
    <t>Lencería</t>
  </si>
  <si>
    <t>V0071</t>
  </si>
  <si>
    <t>V0072</t>
  </si>
  <si>
    <t>V0073</t>
  </si>
  <si>
    <t>V0074</t>
  </si>
  <si>
    <t>V0075</t>
  </si>
  <si>
    <t>V0076</t>
  </si>
  <si>
    <t>V0077</t>
  </si>
  <si>
    <t>V0078</t>
  </si>
  <si>
    <t>V0079</t>
  </si>
  <si>
    <t>V0080</t>
  </si>
  <si>
    <t>V0081</t>
  </si>
  <si>
    <t>V0083</t>
  </si>
  <si>
    <t>V0084</t>
  </si>
  <si>
    <t>V0085</t>
  </si>
  <si>
    <t>V0086</t>
  </si>
  <si>
    <t>V0087</t>
  </si>
  <si>
    <t>V0088</t>
  </si>
  <si>
    <t>V0089</t>
  </si>
  <si>
    <t>V0090</t>
  </si>
  <si>
    <t>V0091</t>
  </si>
  <si>
    <t>V0092</t>
  </si>
  <si>
    <t>V0093</t>
  </si>
  <si>
    <t>V0094</t>
  </si>
  <si>
    <t>V0095</t>
  </si>
  <si>
    <t>V0096</t>
  </si>
  <si>
    <t>V0097</t>
  </si>
  <si>
    <t>V0098</t>
  </si>
  <si>
    <t>V0099</t>
  </si>
  <si>
    <t>V0100</t>
  </si>
  <si>
    <t>V0101</t>
  </si>
  <si>
    <t>V0102</t>
  </si>
  <si>
    <t>V0103</t>
  </si>
  <si>
    <t>V0104</t>
  </si>
  <si>
    <t>V0105</t>
  </si>
  <si>
    <t>V0106</t>
  </si>
  <si>
    <t>V0107</t>
  </si>
  <si>
    <t>V0108</t>
  </si>
  <si>
    <t>V0109</t>
  </si>
  <si>
    <t>V0110</t>
  </si>
  <si>
    <t>V0111</t>
  </si>
  <si>
    <t>V0112</t>
  </si>
  <si>
    <t>V0113</t>
  </si>
  <si>
    <t>V0114</t>
  </si>
  <si>
    <t>V0115</t>
  </si>
  <si>
    <t>V0116</t>
  </si>
  <si>
    <t>V0117</t>
  </si>
  <si>
    <t>V0118</t>
  </si>
  <si>
    <t>V0119</t>
  </si>
  <si>
    <t>A0006</t>
  </si>
  <si>
    <t>A0007</t>
  </si>
  <si>
    <t>A0008</t>
  </si>
  <si>
    <t>A0009</t>
  </si>
  <si>
    <t>A0010</t>
  </si>
  <si>
    <t>A0011</t>
  </si>
  <si>
    <t>A0012</t>
  </si>
  <si>
    <t>B0019</t>
  </si>
  <si>
    <t>B0020</t>
  </si>
  <si>
    <t>B0021</t>
  </si>
  <si>
    <t>B0022</t>
  </si>
  <si>
    <t>B0023</t>
  </si>
  <si>
    <t>B0024</t>
  </si>
  <si>
    <t>B0025</t>
  </si>
  <si>
    <t>B0026</t>
  </si>
  <si>
    <t>B0027</t>
  </si>
  <si>
    <t>B0028</t>
  </si>
  <si>
    <t>B0029</t>
  </si>
  <si>
    <t>B0030</t>
  </si>
  <si>
    <t>B0031</t>
  </si>
  <si>
    <t>B0032</t>
  </si>
  <si>
    <t>B0033</t>
  </si>
  <si>
    <t>B0034</t>
  </si>
  <si>
    <t>B0035</t>
  </si>
  <si>
    <t>B0036</t>
  </si>
  <si>
    <t>B0037</t>
  </si>
  <si>
    <t>B0038</t>
  </si>
  <si>
    <t>B0039</t>
  </si>
  <si>
    <t>B0040</t>
  </si>
  <si>
    <t>B0041</t>
  </si>
  <si>
    <t>B0042</t>
  </si>
  <si>
    <t>B0043</t>
  </si>
  <si>
    <t>B0044</t>
  </si>
  <si>
    <t>B0045</t>
  </si>
  <si>
    <t>B0046</t>
  </si>
  <si>
    <t>B0047</t>
  </si>
  <si>
    <t>B0048</t>
  </si>
  <si>
    <t>CA0001</t>
  </si>
  <si>
    <t>CA0002</t>
  </si>
  <si>
    <t>CA0003</t>
  </si>
  <si>
    <t>CA0004</t>
  </si>
  <si>
    <t>CA0005</t>
  </si>
  <si>
    <t>Adriana</t>
  </si>
  <si>
    <t>OTRO</t>
  </si>
  <si>
    <t>P0013</t>
  </si>
  <si>
    <t>P0014</t>
  </si>
  <si>
    <t>P0015</t>
  </si>
  <si>
    <t>BE0001</t>
  </si>
  <si>
    <t>BE0002</t>
  </si>
  <si>
    <t>BE0003</t>
  </si>
  <si>
    <t>BE0004</t>
  </si>
  <si>
    <t>BE0005</t>
  </si>
  <si>
    <t>BI0001</t>
  </si>
  <si>
    <t>BI0002</t>
  </si>
  <si>
    <t>BI0003</t>
  </si>
  <si>
    <t>BI0004</t>
  </si>
  <si>
    <t>BI0005</t>
  </si>
  <si>
    <t>BI0006</t>
  </si>
  <si>
    <t>BI0007</t>
  </si>
  <si>
    <t>BI0008</t>
  </si>
  <si>
    <t>BI0009</t>
  </si>
  <si>
    <t>BI0010</t>
  </si>
  <si>
    <t>BI0011</t>
  </si>
  <si>
    <t>BI0012</t>
  </si>
  <si>
    <t>BI0013</t>
  </si>
  <si>
    <t>BI0014</t>
  </si>
  <si>
    <t>BI0015</t>
  </si>
  <si>
    <t>BI0016</t>
  </si>
  <si>
    <t>BI0017</t>
  </si>
  <si>
    <t>BI0018</t>
  </si>
  <si>
    <t>BI0019</t>
  </si>
  <si>
    <t>BI0020</t>
  </si>
  <si>
    <t>BI0021</t>
  </si>
  <si>
    <t>BI0022</t>
  </si>
  <si>
    <t>BI0023</t>
  </si>
  <si>
    <t>BI0024</t>
  </si>
  <si>
    <t>BI0025</t>
  </si>
  <si>
    <t>BI0026</t>
  </si>
  <si>
    <t>BI0027</t>
  </si>
  <si>
    <t>B0049</t>
  </si>
  <si>
    <t>P0016</t>
  </si>
  <si>
    <t>P0017</t>
  </si>
  <si>
    <t>P0018</t>
  </si>
  <si>
    <t>P0019</t>
  </si>
  <si>
    <t>P0020</t>
  </si>
  <si>
    <t>V0007</t>
  </si>
  <si>
    <t>V0120</t>
  </si>
  <si>
    <t>V0121</t>
  </si>
  <si>
    <t>B0050</t>
  </si>
  <si>
    <t>PA0001</t>
  </si>
  <si>
    <t>PA0002</t>
  </si>
  <si>
    <t>PA0003</t>
  </si>
  <si>
    <t>BI0028</t>
  </si>
  <si>
    <t>BI0029</t>
  </si>
  <si>
    <t>PA0004</t>
  </si>
  <si>
    <t>PA0005</t>
  </si>
  <si>
    <t>PA0006</t>
  </si>
  <si>
    <t>PA0007</t>
  </si>
  <si>
    <t>jean boyfrend;campana;ancho;jean a la cintura</t>
  </si>
  <si>
    <t>EP0001</t>
  </si>
  <si>
    <t>EP0002</t>
  </si>
  <si>
    <t>SB0001</t>
  </si>
  <si>
    <t>SB0002</t>
  </si>
  <si>
    <t>SB0003</t>
  </si>
  <si>
    <t>SB0004</t>
  </si>
  <si>
    <t>A0015</t>
  </si>
  <si>
    <t>VN0001</t>
  </si>
  <si>
    <t>J0004</t>
  </si>
  <si>
    <t>J0005</t>
  </si>
  <si>
    <t>BO0001</t>
  </si>
  <si>
    <t>BO0002</t>
  </si>
  <si>
    <t>V0122</t>
  </si>
  <si>
    <t>V0123</t>
  </si>
  <si>
    <t>Trajes de baño</t>
  </si>
  <si>
    <t>Hombre</t>
  </si>
  <si>
    <t>H0001</t>
  </si>
  <si>
    <t>L0001</t>
  </si>
  <si>
    <t>P0021</t>
  </si>
  <si>
    <t>V00124</t>
  </si>
  <si>
    <t>V0125</t>
  </si>
  <si>
    <t>V0126</t>
  </si>
  <si>
    <t>V0127</t>
  </si>
  <si>
    <t>Foto</t>
  </si>
  <si>
    <t>V0128</t>
  </si>
  <si>
    <t>H&amp;M</t>
  </si>
  <si>
    <t>B0051</t>
  </si>
  <si>
    <t>B0052</t>
  </si>
  <si>
    <t>V0129</t>
  </si>
  <si>
    <t>V0130</t>
  </si>
  <si>
    <t>V0131</t>
  </si>
  <si>
    <t>B0053</t>
  </si>
  <si>
    <t>B0054</t>
  </si>
  <si>
    <t>B0055</t>
  </si>
  <si>
    <t>B0056</t>
  </si>
  <si>
    <t>V0132</t>
  </si>
  <si>
    <t>V0133</t>
  </si>
  <si>
    <t>V0134</t>
  </si>
  <si>
    <t>V0135</t>
  </si>
  <si>
    <t>V0136</t>
  </si>
  <si>
    <t>TN0001</t>
  </si>
  <si>
    <t>TN0002</t>
  </si>
  <si>
    <t>TN0003</t>
  </si>
  <si>
    <t>TN0004</t>
  </si>
  <si>
    <t>TN0005</t>
  </si>
  <si>
    <t>TN0006</t>
  </si>
  <si>
    <t>TN0007</t>
  </si>
  <si>
    <t>TN0008</t>
  </si>
  <si>
    <t>TN0009</t>
  </si>
  <si>
    <t>TN0010</t>
  </si>
  <si>
    <t>TN0012</t>
  </si>
  <si>
    <t>V00138</t>
  </si>
  <si>
    <t>V00139</t>
  </si>
  <si>
    <t>B0057</t>
  </si>
  <si>
    <t>P0022</t>
  </si>
  <si>
    <t>A0013</t>
  </si>
  <si>
    <t>A0014</t>
  </si>
  <si>
    <t>H0002</t>
  </si>
  <si>
    <t>H0003</t>
  </si>
  <si>
    <t>H0004</t>
  </si>
  <si>
    <t>CA0006</t>
  </si>
  <si>
    <t>CA0007</t>
  </si>
  <si>
    <t>CA0008</t>
  </si>
  <si>
    <t>CA0009</t>
  </si>
  <si>
    <t>CA0010</t>
  </si>
  <si>
    <t>CA0011</t>
  </si>
  <si>
    <t>CA0012</t>
  </si>
  <si>
    <t>CA0013</t>
  </si>
  <si>
    <t>CA0014</t>
  </si>
  <si>
    <t>CA0015</t>
  </si>
  <si>
    <t>CA0016</t>
  </si>
  <si>
    <t>B00058</t>
  </si>
  <si>
    <t>Vestido;elegancia;blanco;manga larga</t>
  </si>
  <si>
    <t>playa;sol;arena;verano;pareo</t>
  </si>
  <si>
    <t>Bañador color combinado con cremallera_S</t>
  </si>
  <si>
    <t xml:space="preserve">vestido blanco; casual; </t>
  </si>
  <si>
    <t>vestido;abertura pierna;manga farol</t>
  </si>
  <si>
    <t>vestido;casual;maxi;rosa;manga farol</t>
  </si>
  <si>
    <t>vestido;elegante;beige;ajustado</t>
  </si>
  <si>
    <t>blusa elegante;amarillo;manga farol</t>
  </si>
  <si>
    <t>blusa elegante;rosa pálido;manga larga</t>
  </si>
  <si>
    <t>pantaloneta;negra;ancha;casual</t>
  </si>
  <si>
    <t>falda;empresaria;oficina;negro</t>
  </si>
  <si>
    <t>vestido;ajustado;salir de noche;media pierna</t>
  </si>
  <si>
    <t>vestido;ajustado;salir de noche;corto</t>
  </si>
  <si>
    <t>vestido elegante;largo;azul</t>
  </si>
  <si>
    <t>vestido;elegante;naranja</t>
  </si>
  <si>
    <t>elegante;pullover</t>
  </si>
  <si>
    <t>vestido maxi;rojo;evento</t>
  </si>
  <si>
    <t>vestido;rojo;ajustado;evento</t>
  </si>
  <si>
    <t>vestido elegante;corto;verde</t>
  </si>
  <si>
    <t>pantalón ancho;elegante;ancho</t>
  </si>
  <si>
    <t>vestido verde;abertura pierna;casual;bohemio</t>
  </si>
  <si>
    <t>blusa negra;estampada;elegante</t>
  </si>
  <si>
    <t>blusa con cuello elegante;negra y blanca</t>
  </si>
  <si>
    <t>vestido;elegante;cinturón;ajustado</t>
  </si>
  <si>
    <t>vestido corto;manga farol;rojo</t>
  </si>
  <si>
    <t>blusa;manga larga;elegante</t>
  </si>
  <si>
    <t>vestido;casual;azul;media pierna</t>
  </si>
  <si>
    <t>blusa elegante;blanca;manga larga</t>
  </si>
  <si>
    <t>blusa elegante;negra</t>
  </si>
  <si>
    <t>blusa elegante;casual;bohemia;floreada;manga farol</t>
  </si>
  <si>
    <t>vestido casual;tirantes;puntos</t>
  </si>
  <si>
    <t>vestido;casual;negro;pullover;media pierna</t>
  </si>
  <si>
    <t>vestido;casual;naranja;pullover;media pierna</t>
  </si>
  <si>
    <t>falda;saya;elegante;vinyl</t>
  </si>
  <si>
    <t>blusa;extra grande;rojo</t>
  </si>
  <si>
    <t>conjunto;moda;pantalón;cuadros</t>
  </si>
  <si>
    <t>vestido;elegante;negro;malla;transparente</t>
  </si>
  <si>
    <t>blusa;elegante;negra;transparente</t>
  </si>
  <si>
    <t>vestido elegante;largo;ajustado;evento;transparente</t>
  </si>
  <si>
    <t>conjunto;verano;blanco;falda;top</t>
  </si>
  <si>
    <t>conjunto;negro;falda;saya;elegante</t>
  </si>
  <si>
    <t>conjunto;elegante;pantalón;blusa;estampada;evento;trabajo</t>
  </si>
  <si>
    <t>conjunto;elegante;falda;saya;blusa;estampada;evento;trabajo</t>
  </si>
  <si>
    <t>mono;jumpsuit;verano;elegante</t>
  </si>
  <si>
    <t>conjunto;verano;elegante;verde;</t>
  </si>
  <si>
    <t>conjunto;trabajo;evento;negro</t>
  </si>
  <si>
    <t>vestido;largo;negro;elegante;casual;ajustado</t>
  </si>
  <si>
    <t>vestido;rosa;elegante;coctel;linea a</t>
  </si>
  <si>
    <t>conjunto;elegante;</t>
  </si>
  <si>
    <t>conjunto;pantalon;elegante</t>
  </si>
  <si>
    <t>T0039</t>
  </si>
  <si>
    <t>T0040</t>
  </si>
  <si>
    <t>Pricing 2</t>
  </si>
  <si>
    <t>Pricing Ref 2</t>
  </si>
  <si>
    <t>Pricing 3</t>
  </si>
  <si>
    <t>Pricing Ref 3</t>
  </si>
  <si>
    <t>Pricing 4</t>
  </si>
  <si>
    <t>Pricing Ref 4</t>
  </si>
  <si>
    <t>Minimum</t>
  </si>
  <si>
    <t>Maximum</t>
  </si>
  <si>
    <t>Stock Type</t>
  </si>
  <si>
    <t>Stock</t>
  </si>
  <si>
    <t>Shipping Weight</t>
  </si>
  <si>
    <t>Top</t>
  </si>
  <si>
    <t>Active</t>
  </si>
  <si>
    <t>Comment</t>
  </si>
  <si>
    <t>Comment is required</t>
  </si>
  <si>
    <t>Comment Instructions</t>
  </si>
  <si>
    <t>Time</t>
  </si>
  <si>
    <t>Minutes</t>
  </si>
  <si>
    <t>Qualify</t>
  </si>
  <si>
    <t>Exclude promotion</t>
  </si>
  <si>
    <t>SKU</t>
  </si>
  <si>
    <t>Order</t>
  </si>
  <si>
    <t>Variables</t>
  </si>
  <si>
    <t>VAR1 Title</t>
  </si>
  <si>
    <t>VAR1 Type</t>
  </si>
  <si>
    <t>VAR1 Max</t>
  </si>
  <si>
    <t>VAR1 VAL1</t>
  </si>
  <si>
    <t>VAR1 PRICING1</t>
  </si>
  <si>
    <t>VAR1 VAL2</t>
  </si>
  <si>
    <t>VAR1 PRICING2</t>
  </si>
  <si>
    <t>VAR1 VAL3</t>
  </si>
  <si>
    <t>VAR1 PRICING3</t>
  </si>
  <si>
    <t>VAR1 VAL4</t>
  </si>
  <si>
    <t>VAR1 PRICING4</t>
  </si>
  <si>
    <t>VAR1 VAL5</t>
  </si>
  <si>
    <t>VAR1 PRICING5</t>
  </si>
  <si>
    <t>VAR2 Title</t>
  </si>
  <si>
    <t>VAR2 Type</t>
  </si>
  <si>
    <t>VAR2 Max</t>
  </si>
  <si>
    <t>VAR2 VAL1</t>
  </si>
  <si>
    <t>VAR2 PRICING1</t>
  </si>
  <si>
    <t>VAR2 VAL2</t>
  </si>
  <si>
    <t>VAR2 PRICING2</t>
  </si>
  <si>
    <t>VAR2 VAL3</t>
  </si>
  <si>
    <t>VAR2 PRICING3</t>
  </si>
  <si>
    <t>VAR2 VAL4</t>
  </si>
  <si>
    <t>VAR2 PRICING4</t>
  </si>
  <si>
    <t>VAR2 VAL5</t>
  </si>
  <si>
    <t>VAR2 PRICING5</t>
  </si>
  <si>
    <t>VAR3 Title</t>
  </si>
  <si>
    <t>VAR3 Type</t>
  </si>
  <si>
    <t>VAR3 Max</t>
  </si>
  <si>
    <t>VAR3 VAL1</t>
  </si>
  <si>
    <t>VAR3 PRICING1</t>
  </si>
  <si>
    <t>VAR3 VAL2</t>
  </si>
  <si>
    <t>VAR3 PRICING2</t>
  </si>
  <si>
    <t>VAR3 VAL3</t>
  </si>
  <si>
    <t>VAR3 PRICING3</t>
  </si>
  <si>
    <t>VAR3 VAL4</t>
  </si>
  <si>
    <t>VAR3 PRICING4</t>
  </si>
  <si>
    <t>VAR3 VAL5</t>
  </si>
  <si>
    <t>VAR3 PRICING5</t>
  </si>
  <si>
    <t>VAR4 Title</t>
  </si>
  <si>
    <t>VAR4 Type</t>
  </si>
  <si>
    <t>VAR4 Max</t>
  </si>
  <si>
    <t>VAR4 VAL1</t>
  </si>
  <si>
    <t>VAR4 PRICING1</t>
  </si>
  <si>
    <t>VAR4 VAL2</t>
  </si>
  <si>
    <t>VAR4 PRICING2</t>
  </si>
  <si>
    <t>VAR4 VAL3</t>
  </si>
  <si>
    <t>VAR4 PRICING3</t>
  </si>
  <si>
    <t>VAR4 VAL4</t>
  </si>
  <si>
    <t>VAR4 PRICING4</t>
  </si>
  <si>
    <t>VAR4 VAL5</t>
  </si>
  <si>
    <t>VAR4 PRICING5</t>
  </si>
  <si>
    <t>VAR5 Title</t>
  </si>
  <si>
    <t>VAR5 Type</t>
  </si>
  <si>
    <t>VAR5 Max</t>
  </si>
  <si>
    <t>VAR5 VAL1</t>
  </si>
  <si>
    <t>VAR5 PRICING1</t>
  </si>
  <si>
    <t>VAR5 VAL2</t>
  </si>
  <si>
    <t>VAR5 PRICING2</t>
  </si>
  <si>
    <t>VAR5 VAL3</t>
  </si>
  <si>
    <t>VAR5 PRICING3</t>
  </si>
  <si>
    <t>VAR5 VAL4</t>
  </si>
  <si>
    <t>VAR5 PRICING4</t>
  </si>
  <si>
    <t>VAR5 VAL5</t>
  </si>
  <si>
    <t>VAR5 PRICING5</t>
  </si>
  <si>
    <t>falda;mezclilla;denim;casual;elegante</t>
  </si>
  <si>
    <t>Yudi</t>
  </si>
  <si>
    <t>Yudidi</t>
  </si>
  <si>
    <t>Alejandro</t>
  </si>
  <si>
    <t>Livia</t>
  </si>
  <si>
    <t>livia</t>
  </si>
  <si>
    <t>vestido;manga karga;estampado;cinturón</t>
  </si>
  <si>
    <t xml:space="preserve">vestido;verano;naranja;sin tirante;ajustado;abertura </t>
  </si>
  <si>
    <t>talla grande;vestido;floral;cinturón</t>
  </si>
  <si>
    <t>vestido;rojo;bohemio;abierto;verano</t>
  </si>
  <si>
    <t>vestido evento;boda;dama de honor;rosa viejo;largo</t>
  </si>
  <si>
    <t>blusa;ajustada;elegante;encaje;lencería</t>
  </si>
  <si>
    <t>vestido;corto;manga larga;rosado;bar</t>
  </si>
  <si>
    <t>vestido;manga larga;azul;satén</t>
  </si>
  <si>
    <t>accesorio;pañuelo;cartera</t>
  </si>
  <si>
    <t>vestido casual;verde;boda;evento</t>
  </si>
  <si>
    <t>vestido;boda;evento;dama honor;malva;violeta;morado</t>
  </si>
  <si>
    <t>B0059</t>
  </si>
  <si>
    <t>B0060</t>
  </si>
  <si>
    <t>B0061</t>
  </si>
  <si>
    <t>Top manga corta_S</t>
  </si>
  <si>
    <t>B0062</t>
  </si>
  <si>
    <t>B0063</t>
  </si>
  <si>
    <t>A0016</t>
  </si>
  <si>
    <t>A0017</t>
  </si>
  <si>
    <t>P0023</t>
  </si>
  <si>
    <t>P0024</t>
  </si>
  <si>
    <t>T0036</t>
  </si>
  <si>
    <t>T0037</t>
  </si>
  <si>
    <t>T0038</t>
  </si>
  <si>
    <t>P0025</t>
  </si>
  <si>
    <t>V01230</t>
  </si>
  <si>
    <t>T0041</t>
  </si>
  <si>
    <t>V00140</t>
  </si>
  <si>
    <t>B00059</t>
  </si>
  <si>
    <t>B00060</t>
  </si>
  <si>
    <t>B00061</t>
  </si>
  <si>
    <t>B00062</t>
  </si>
  <si>
    <t>T0042</t>
  </si>
  <si>
    <t>T0043</t>
  </si>
  <si>
    <t>T0044</t>
  </si>
  <si>
    <t>V00100</t>
  </si>
  <si>
    <t>BE0006</t>
  </si>
  <si>
    <t>Rubor Rosa</t>
  </si>
  <si>
    <t>V00101</t>
  </si>
  <si>
    <t>B0064</t>
  </si>
  <si>
    <t>T0045</t>
  </si>
  <si>
    <t>B0065</t>
  </si>
  <si>
    <t>B0066</t>
  </si>
  <si>
    <t>B0067</t>
  </si>
  <si>
    <t>P0026</t>
  </si>
  <si>
    <t>T0046</t>
  </si>
  <si>
    <t>V00102</t>
  </si>
  <si>
    <t>Cinturón ancho casual</t>
  </si>
  <si>
    <t>A0018</t>
  </si>
  <si>
    <t>A0019</t>
  </si>
  <si>
    <t>Gafas anchas de moda</t>
  </si>
  <si>
    <t>V00103</t>
  </si>
  <si>
    <t>V00104</t>
  </si>
  <si>
    <t>B0068</t>
  </si>
  <si>
    <t>B0069</t>
  </si>
  <si>
    <t>V0138</t>
  </si>
  <si>
    <t>B0079</t>
  </si>
  <si>
    <t>CA0017</t>
  </si>
  <si>
    <t>J0006</t>
  </si>
  <si>
    <t>H0005</t>
  </si>
  <si>
    <t>CA0018</t>
  </si>
  <si>
    <t>L0002</t>
  </si>
  <si>
    <t>Brasier de encaje_Negro Unitalla</t>
  </si>
  <si>
    <t>L0003</t>
  </si>
  <si>
    <t>Brasier de encaje_Blanco Unitalla</t>
  </si>
  <si>
    <t>L0004</t>
  </si>
  <si>
    <t>BE0007</t>
  </si>
  <si>
    <t>P0027</t>
  </si>
  <si>
    <t>Falda lápiz con estampado de leopardo</t>
  </si>
  <si>
    <t>L0005</t>
  </si>
  <si>
    <t>Dasli</t>
  </si>
  <si>
    <t>Yanet</t>
  </si>
  <si>
    <t>UniTalla</t>
  </si>
  <si>
    <t>Talla XS</t>
  </si>
  <si>
    <t>Talla XL</t>
  </si>
  <si>
    <t>Bañador bikini floral</t>
  </si>
  <si>
    <t>Talla S</t>
  </si>
  <si>
    <t>Pareo pantalón en malla</t>
  </si>
  <si>
    <t>Talla M</t>
  </si>
  <si>
    <t>Talla L</t>
  </si>
  <si>
    <t>Talla 2XL</t>
  </si>
  <si>
    <t>Talla 11 Años</t>
  </si>
  <si>
    <t>Talla 10-11 Años</t>
  </si>
  <si>
    <t>Talla 14 Años</t>
  </si>
  <si>
    <t>Talla 4 Años</t>
  </si>
  <si>
    <t>Talla 10 Años</t>
  </si>
  <si>
    <t>Talla 6 Años</t>
  </si>
  <si>
    <t>Bermuda denim</t>
  </si>
  <si>
    <t>Bañador atado a los lados</t>
  </si>
  <si>
    <t>Bañador floreado</t>
  </si>
  <si>
    <t>Bañador estampado animal print</t>
  </si>
  <si>
    <t>Short corto con cordón lateral</t>
  </si>
  <si>
    <t>Talla Única</t>
  </si>
  <si>
    <t>Talla 36</t>
  </si>
  <si>
    <t>Talla 40</t>
  </si>
  <si>
    <t>Talla 38</t>
  </si>
  <si>
    <t>Talla 36/37</t>
  </si>
  <si>
    <t>Talla 41</t>
  </si>
  <si>
    <t>Alpargatas a cuadros</t>
  </si>
  <si>
    <t>Talla 30X32</t>
  </si>
  <si>
    <t>Talla 32</t>
  </si>
  <si>
    <t>Talla 34B</t>
  </si>
  <si>
    <t>Sostén Push-up</t>
  </si>
  <si>
    <t>Vestido ajustado con diseño de cadena</t>
  </si>
  <si>
    <t>Vestido con estampado de cereza</t>
  </si>
  <si>
    <t>Vestido slip de rayas de cebra</t>
  </si>
  <si>
    <t xml:space="preserve"> Vestido ajustado con estampado de dragón</t>
  </si>
  <si>
    <t>Vestido corto de punto</t>
  </si>
  <si>
    <t>Body High-leg</t>
  </si>
  <si>
    <t>Top bandeau</t>
  </si>
  <si>
    <t>Pantalón de satín</t>
  </si>
  <si>
    <t>Vestido con cordón de ajuste</t>
  </si>
  <si>
    <t>Vestido bodycon</t>
  </si>
  <si>
    <t>Top acanalado sin mangas</t>
  </si>
  <si>
    <t>Vestido acanalado de un hombro</t>
  </si>
  <si>
    <t>Vestido Azul Real</t>
  </si>
  <si>
    <t>Pants Regular Fit</t>
  </si>
  <si>
    <t>Shorts Regular Denim</t>
  </si>
  <si>
    <t>Sandalias Trenzadas</t>
  </si>
  <si>
    <t>Bañador de una pieza con degradado</t>
  </si>
  <si>
    <t>Bañador con estampado floral</t>
  </si>
  <si>
    <t>Bikini con cordón lateral</t>
  </si>
  <si>
    <t>Bañador una pieza de malla en contraste</t>
  </si>
  <si>
    <t>Sets de Bikini Casual</t>
  </si>
  <si>
    <t xml:space="preserve">Bañador estampado de planta </t>
  </si>
  <si>
    <t>Bañador estampado de planta</t>
  </si>
  <si>
    <t xml:space="preserve">Bañador con tira cruzada </t>
  </si>
  <si>
    <t>Bañador color combinado</t>
  </si>
  <si>
    <t>Bañador una pieza tropical</t>
  </si>
  <si>
    <t>Bañador chicas con estampado de letra con cremallera</t>
  </si>
  <si>
    <t>Bikini chicas estampado tropical</t>
  </si>
  <si>
    <t>Bibiki niñitas con estampado de pez</t>
  </si>
  <si>
    <t>Chicas con estampado de mariposa</t>
  </si>
  <si>
    <t>Bañador con estampado de girasol con cover up</t>
  </si>
  <si>
    <t>Bikini niñitas con estampado de sandía</t>
  </si>
  <si>
    <t>Talla 7 Años</t>
  </si>
  <si>
    <t>Camisetaen contraste tejido canalé</t>
  </si>
  <si>
    <t>Vestido de muslo con abertura de cuello halter</t>
  </si>
  <si>
    <t>Vestido con estampado de planta manga con volante</t>
  </si>
  <si>
    <t>Vestido de satén ajustado de tirantes fruncido</t>
  </si>
  <si>
    <t>Falda de lápiz unicolor de cintura ancha</t>
  </si>
  <si>
    <t>Pantalones de pierna ancha de talle alto con abertura</t>
  </si>
  <si>
    <t xml:space="preserve"> Top de espalda cruzada</t>
  </si>
  <si>
    <t>Top de espalda cruzada</t>
  </si>
  <si>
    <t>Top de manga farol con abertura en espald</t>
  </si>
  <si>
    <t>Vestido con estampado floral con abertura alta</t>
  </si>
  <si>
    <t>Vestido de manga farol con cordón delantero</t>
  </si>
  <si>
    <t>Bañador niñitas  con estampado floral con cover up</t>
  </si>
  <si>
    <t>Vestido floral de cuello cuadrado</t>
  </si>
  <si>
    <t>Bañador una pieza con mariposa</t>
  </si>
  <si>
    <t>Jeans de pierna recta desgarro</t>
  </si>
  <si>
    <t>Bikini niñitas con estampado de dibujos animados</t>
  </si>
  <si>
    <t>Bañador Niñitas con estampado floral con cremallera</t>
  </si>
  <si>
    <t>Bañador en contraste con cremallera</t>
  </si>
  <si>
    <t>Bañador con cremallera</t>
  </si>
  <si>
    <t xml:space="preserve">Bañador con cremallera </t>
  </si>
  <si>
    <t>Top de manga farol con abertura en espalda</t>
  </si>
  <si>
    <t>Vestido cruzado con abertura con nudo delantero</t>
  </si>
  <si>
    <t>Camiseta unicolor de malla</t>
  </si>
  <si>
    <t>Vestido slip abertura de espalda abierta de cuello desbocado</t>
  </si>
  <si>
    <t>Vestido ajustado de tirantes con abertura</t>
  </si>
  <si>
    <t>Bikini de arcoíris &amp; con estampado de tie dye</t>
  </si>
  <si>
    <t xml:space="preserve">Vestido cruzado con abertura con nudo delantero </t>
  </si>
  <si>
    <t xml:space="preserve"> Pantalón pierna ancha con cinturón</t>
  </si>
  <si>
    <t>TallaM</t>
  </si>
  <si>
    <t>Top de cuello con cordón de lunares</t>
  </si>
  <si>
    <t>Top estampado de cuello con cordón</t>
  </si>
  <si>
    <t>Vestido tank tejido de canalé con cinturón</t>
  </si>
  <si>
    <t>Vestido de cuello cuadrado de espalda abierta</t>
  </si>
  <si>
    <t>Blusa de manga mariposa escote V</t>
  </si>
  <si>
    <t>Talla XXL</t>
  </si>
  <si>
    <t>Vestido ajustado de tirantes</t>
  </si>
  <si>
    <t>Pantalón pierna ancha con cinturón</t>
  </si>
  <si>
    <t>Vestido con escote de cintura con fruncido</t>
  </si>
  <si>
    <t>Talla 3XL</t>
  </si>
  <si>
    <t>Bolsa cartera con manija</t>
  </si>
  <si>
    <t>3 piezas Bañador bikini triángulo halter con estampado geométrico con pantalones cover up</t>
  </si>
  <si>
    <t>3 piezas Bañador bikini push up con estampado tropical con falda de playa</t>
  </si>
  <si>
    <t>Talla C</t>
  </si>
  <si>
    <t>Cubierta de pezón de metal vinculado</t>
  </si>
  <si>
    <t>Botines con tacón con cordón</t>
  </si>
  <si>
    <t>Talla L 38</t>
  </si>
  <si>
    <t>Sandalias con diseño de diamante de imitación</t>
  </si>
  <si>
    <t>Vestido  cruzado de espalda abierta</t>
  </si>
  <si>
    <t>Shorts de cintura con cordón</t>
  </si>
  <si>
    <t>Cinturón trenzado con hebilla redonda</t>
  </si>
  <si>
    <t>Top de cuello cruzado con nudo lateral</t>
  </si>
  <si>
    <t>Blusa floral de manga farol</t>
  </si>
  <si>
    <t>Sandalias prácticas</t>
  </si>
  <si>
    <t xml:space="preserve">Sandalias atadas </t>
  </si>
  <si>
    <t xml:space="preserve"> Bañador espalda descubierta</t>
  </si>
  <si>
    <t>Bañador a rayas con lazo</t>
  </si>
  <si>
    <t>Bañador estampado contraste</t>
  </si>
  <si>
    <t>Vestido slip de espalda corrida</t>
  </si>
  <si>
    <t>Top de cuello asimétrico</t>
  </si>
  <si>
    <t>Blusa verde menta vuelos</t>
  </si>
  <si>
    <t>Blusa atada bohemia</t>
  </si>
  <si>
    <t>Blusa estampada amplia</t>
  </si>
  <si>
    <t>Bikini Satinado</t>
  </si>
  <si>
    <t>Bikini cintura alta</t>
  </si>
  <si>
    <t>Set de bikini malva</t>
  </si>
  <si>
    <t>Vestido estampado malva</t>
  </si>
  <si>
    <t>Vestido pasión</t>
  </si>
  <si>
    <t>Blusa naranja electra</t>
  </si>
  <si>
    <t>Pareo corazón</t>
  </si>
  <si>
    <t>Top de malla sexy</t>
  </si>
  <si>
    <t>Top escote corazón</t>
  </si>
  <si>
    <t>Falda rosa brillante</t>
  </si>
  <si>
    <t>Kimono Maxi elegante</t>
  </si>
  <si>
    <t>Vestido esmeralda</t>
  </si>
  <si>
    <t>Bikini Push Up</t>
  </si>
  <si>
    <t>Vestido puerina</t>
  </si>
  <si>
    <t>Sandalias tacón grueso</t>
  </si>
  <si>
    <t>Color Nude</t>
  </si>
  <si>
    <t>Braguitas invisibles</t>
  </si>
  <si>
    <t>Falda ajustada</t>
  </si>
  <si>
    <t>Base para maquillaje</t>
  </si>
  <si>
    <t>Cocaleca animal print</t>
  </si>
  <si>
    <t>Calzado hombre dos tonos</t>
  </si>
  <si>
    <t>Mono Short a rayas</t>
  </si>
  <si>
    <t>Bikini Rosa canalé</t>
  </si>
  <si>
    <t>Vestido Ajustado brillo</t>
  </si>
  <si>
    <t>Jeans Slim</t>
  </si>
  <si>
    <t>Top con nudo lateral de cuello cruzado</t>
  </si>
  <si>
    <t>Vestido con estampado floral</t>
  </si>
  <si>
    <t>Vestido floral escote corazón</t>
  </si>
  <si>
    <t>Vestido floral con abertura trasera</t>
  </si>
  <si>
    <t>Vestido ajustado con malla con cordón delantero</t>
  </si>
  <si>
    <t>Vestido de tirantes unicolor con abertura</t>
  </si>
  <si>
    <t>Camiseta corta de manga farol</t>
  </si>
  <si>
    <t>Camiseta corta de cuadros</t>
  </si>
  <si>
    <t>Vestido con estampado floral pecho con fruncido</t>
  </si>
  <si>
    <t>Top de cuello cuadrado con puntada</t>
  </si>
  <si>
    <t>Top corto manga farol</t>
  </si>
  <si>
    <t>SHEIN SXY Camiseta corta unicolor con abertura</t>
  </si>
  <si>
    <t>Vestido de tirantes con estampado con fruncido con nudo de espalda abierta</t>
  </si>
  <si>
    <t>Bolso cartera con solapa transparente</t>
  </si>
  <si>
    <t>Bolsa cartera de cocodrilo</t>
  </si>
  <si>
    <t>Bañador bikini de manga raglán con cordón floral</t>
  </si>
  <si>
    <t>Top con lentejuelas en contraste de manga con abertura</t>
  </si>
  <si>
    <t>Vestido con abertura con botón floral de margarita</t>
  </si>
  <si>
    <t>Top unicolor de hombros con almohadilla</t>
  </si>
  <si>
    <t>Blusas Botón Floral Casual</t>
  </si>
  <si>
    <t>Vestido de  lunares de cintura con cordó</t>
  </si>
  <si>
    <t>Vestido Malla en contraste Lunares Elegante</t>
  </si>
  <si>
    <t>Vestido camiseta bajo con abertura</t>
  </si>
  <si>
    <t>Falda de muslo con abertura material</t>
  </si>
  <si>
    <t>Top de cuello V media manga</t>
  </si>
  <si>
    <t>Conjunto con estampado de cuadros ribete en contrast</t>
  </si>
  <si>
    <t>Vestido lápiz de manga con malla fina</t>
  </si>
  <si>
    <t>Conjunto de cuello profundo con girante delantero con falda</t>
  </si>
  <si>
    <t xml:space="preserve"> Conjunto top de canalé con falda</t>
  </si>
  <si>
    <t xml:space="preserve">Conjunto Pantalones con top  estampado geométrico </t>
  </si>
  <si>
    <t>Jumpsuit palazzo de tie dye</t>
  </si>
  <si>
    <t>Vestido línea A con cremallera trasera</t>
  </si>
  <si>
    <t>Vestido línea A unicolor con cremallera trasera</t>
  </si>
  <si>
    <t>Conjunto Top corto &amp; Falda bajo con abertura</t>
  </si>
  <si>
    <t>Falda en mezclilla de talle alto con abertura</t>
  </si>
  <si>
    <t>Conjunto Top tubo corto &amp; Pantalones</t>
  </si>
  <si>
    <t>Vestido Tie-Dye Bohemio</t>
  </si>
  <si>
    <t>Vestido camisero con cinturón</t>
  </si>
  <si>
    <t>Vestido tubo con abertura de muslo con abertura</t>
  </si>
  <si>
    <t xml:space="preserve">Vestido cruzado de lunares </t>
  </si>
  <si>
    <t>Vestido healter dama de honor</t>
  </si>
  <si>
    <t xml:space="preserve"> Body de encaje</t>
  </si>
  <si>
    <t>Vestido con diseño de cadena</t>
  </si>
  <si>
    <t>SHEIN Belle Vestido de dama de honor de hombros descubiertos fruncido cruzado de satén</t>
  </si>
  <si>
    <t>Vestido bajo cruzado de tie dye</t>
  </si>
  <si>
    <t>Pañuelo con estampado de paisley</t>
  </si>
  <si>
    <t>EMERY ROSE Vestido maxi floral con estampado de pañuelo de manga farol bajo con fruncido</t>
  </si>
  <si>
    <t xml:space="preserve">Pantalones tejido de rayas </t>
  </si>
  <si>
    <t>Jeans</t>
  </si>
  <si>
    <t>Pantalonetas</t>
  </si>
  <si>
    <t>Faldas</t>
  </si>
  <si>
    <t xml:space="preserve">Vestido bajo con abertura </t>
  </si>
  <si>
    <t>Vestido de un hombro con nudo</t>
  </si>
  <si>
    <t>Elegant Vestido ajustado con estampado de leopardo</t>
  </si>
  <si>
    <t>Vestido Lunares Elegante</t>
  </si>
  <si>
    <t>Brocha para maquillaje</t>
  </si>
  <si>
    <t>Cinturones Casual</t>
  </si>
  <si>
    <t>Unitalla</t>
  </si>
  <si>
    <t xml:space="preserve">Vestido Volante rígido Floral </t>
  </si>
  <si>
    <t xml:space="preserve">Vestido slip bajo de sirena a capas </t>
  </si>
  <si>
    <t>Vestido Plantas Bohemio</t>
  </si>
  <si>
    <t xml:space="preserve">Bañador una pieza de color combinado </t>
  </si>
  <si>
    <t xml:space="preserve">Vestido con cordón de espalda abierta </t>
  </si>
  <si>
    <t>Vestido cruzado de lunares</t>
  </si>
  <si>
    <t>Vestido con escote de corazón</t>
  </si>
  <si>
    <t xml:space="preserve">Vestido de cuello desbocado </t>
  </si>
  <si>
    <t xml:space="preserve">Bolsa cuadrada mini geométrico </t>
  </si>
  <si>
    <t>Bikini estampado cebra</t>
  </si>
  <si>
    <t xml:space="preserve">Bañador bikini con nudo delantero </t>
  </si>
  <si>
    <t>Capucha de dos tonos</t>
  </si>
  <si>
    <t>Estuche para gafas transparente</t>
  </si>
  <si>
    <t xml:space="preserve"> Mocasines con puntada</t>
  </si>
  <si>
    <t xml:space="preserve">Puff de maquillaje </t>
  </si>
  <si>
    <t xml:space="preserve">Alisador de cabello </t>
  </si>
  <si>
    <t xml:space="preserve">Esponja de maquillaje </t>
  </si>
  <si>
    <t xml:space="preserve">Shorts bajo de doblez de cintura </t>
  </si>
  <si>
    <t>Camiseta corta unicolor con abertura</t>
  </si>
  <si>
    <t xml:space="preserve">Vestido pecho con fruncido </t>
  </si>
  <si>
    <t>Vestido con estampado jungla</t>
  </si>
  <si>
    <t>Pareos</t>
  </si>
  <si>
    <t>Shorts</t>
  </si>
  <si>
    <t>Bermudas</t>
  </si>
  <si>
    <t>s</t>
  </si>
  <si>
    <t>Vestido Amanecer</t>
  </si>
  <si>
    <t>recibido yenma correos 8mayo</t>
  </si>
  <si>
    <t>Column1</t>
  </si>
  <si>
    <t>Greter</t>
  </si>
  <si>
    <t>Magdalena</t>
  </si>
  <si>
    <t>Camila</t>
  </si>
  <si>
    <t>Estrella</t>
  </si>
  <si>
    <t>otro</t>
  </si>
  <si>
    <t>swtee07200703392</t>
  </si>
  <si>
    <t>$MXN76.00</t>
  </si>
  <si>
    <t>swtee07200822474</t>
  </si>
  <si>
    <t>$MXN75.00</t>
  </si>
  <si>
    <t>Bañador una pieza con malla con cremallera floral</t>
  </si>
  <si>
    <t>swswim03201203372</t>
  </si>
  <si>
    <t>$MXN191.50</t>
  </si>
  <si>
    <t>Vestido línea A maxi bajo fruncido con fruncido delantero</t>
  </si>
  <si>
    <t>swdress23210302735</t>
  </si>
  <si>
    <t>$MXN238.50</t>
  </si>
  <si>
    <t>swswim03200930845</t>
  </si>
  <si>
    <t>$MXN203.00</t>
  </si>
  <si>
    <t>swtop07210531810</t>
  </si>
  <si>
    <t>$MXN101.00</t>
  </si>
  <si>
    <t>Bañador de surf tropical de malla en contraste manga larga con cremallera delantera</t>
  </si>
  <si>
    <t>st2303132240400549</t>
  </si>
  <si>
    <t>$MXN190.00</t>
  </si>
  <si>
    <t>Bañador una pieza con cremallera delantera de pierna alta</t>
  </si>
  <si>
    <t>sw2106302121853227</t>
  </si>
  <si>
    <t>$MXN173.50</t>
  </si>
  <si>
    <t>sw2205245878100600</t>
  </si>
  <si>
    <t>$MXN124.50</t>
  </si>
  <si>
    <t>sw2205267227779976</t>
  </si>
  <si>
    <t>$MXN184.00</t>
  </si>
  <si>
    <t>sw2302147331606610</t>
  </si>
  <si>
    <t>$MXN94.00</t>
  </si>
  <si>
    <t>sw2207285242053787</t>
  </si>
  <si>
    <t>$MXN136.50</t>
  </si>
  <si>
    <t>skirtmmc171108701</t>
  </si>
  <si>
    <t>$MXN89.00</t>
  </si>
  <si>
    <t>Bañador una pieza de rayas de cebra con cremallera delantera</t>
  </si>
  <si>
    <t>sw2301051078106993</t>
  </si>
  <si>
    <t>$MXN264.00</t>
  </si>
  <si>
    <t>sw2203298939855164</t>
  </si>
  <si>
    <t>$MXN233.00</t>
  </si>
  <si>
    <t>sw2211168777319390</t>
  </si>
  <si>
    <t>$MXN172.00</t>
  </si>
  <si>
    <t>sw2211224474338218</t>
  </si>
  <si>
    <t>$MXN81.50</t>
  </si>
  <si>
    <t>$MXN163.00</t>
  </si>
  <si>
    <t>sw2212216926465749</t>
  </si>
  <si>
    <t>Niñas 3 piezas Bañador bikini de rayas combinadas con abertura con kimono</t>
  </si>
  <si>
    <t>Multicolor/140CM</t>
  </si>
  <si>
    <t>sk2205100377557436</t>
  </si>
  <si>
    <t>$MXN157.00</t>
  </si>
  <si>
    <t>Bañador una pieza con mariposa aplique fruncido</t>
  </si>
  <si>
    <t>sw2201213321636444</t>
  </si>
  <si>
    <t>$MXN150.50</t>
  </si>
  <si>
    <t>sw2209210146079873</t>
  </si>
  <si>
    <t>$MXN246.00</t>
  </si>
  <si>
    <t>sz2303071090901123</t>
  </si>
  <si>
    <t>Bañador una pieza simple de cuello cisne</t>
  </si>
  <si>
    <t>sw2107219887054051</t>
  </si>
  <si>
    <t>$MXN160.50</t>
  </si>
  <si>
    <t>sk2212099264664274</t>
  </si>
  <si>
    <t>$MXN178.50</t>
  </si>
  <si>
    <t>sw2302157965291471</t>
  </si>
  <si>
    <t>$MXN73.00</t>
  </si>
  <si>
    <t>sz2303153661508381</t>
  </si>
  <si>
    <t>sw2106212962312228</t>
  </si>
  <si>
    <t>$MXN162.00</t>
  </si>
  <si>
    <t>sS2008210072893007</t>
  </si>
  <si>
    <t>$MXN98.50</t>
  </si>
  <si>
    <t>sw2205267227744517</t>
  </si>
  <si>
    <t>$MXN180.00</t>
  </si>
  <si>
    <t>Bañador una pieza con estampado de planta cremallera</t>
  </si>
  <si>
    <t>sw2109039332386364</t>
  </si>
  <si>
    <t>$MXN167.50</t>
  </si>
  <si>
    <t>Negro/164CM</t>
  </si>
  <si>
    <t>sk2211151270088420</t>
  </si>
  <si>
    <t>$MXN299.00</t>
  </si>
  <si>
    <t>sw2302077045650690</t>
  </si>
  <si>
    <t>$MXN272.00</t>
  </si>
  <si>
    <t>Set de sujetador con tira ajustable 2 paquetes</t>
  </si>
  <si>
    <t>swbra03190923078</t>
  </si>
  <si>
    <t>$MXN96.50</t>
  </si>
  <si>
    <t>swtee07191119171</t>
  </si>
  <si>
    <t>$MXN88.50</t>
  </si>
  <si>
    <t>Sujetador unicolor inconsútil</t>
  </si>
  <si>
    <t>swbra03191121059</t>
  </si>
  <si>
    <t>$MXN49.00</t>
  </si>
  <si>
    <t>$MXN98.00</t>
  </si>
  <si>
    <t>swskirt07200109710</t>
  </si>
  <si>
    <t>$MXN105.50</t>
  </si>
  <si>
    <t>swtee07200213633</t>
  </si>
  <si>
    <t>swtop07200518916</t>
  </si>
  <si>
    <t>Top de manga farol de cuello V</t>
  </si>
  <si>
    <t xml:space="preserve"> Top de manga farol de cuello V</t>
  </si>
  <si>
    <t>Camiseta de manga corta con estampado de letra</t>
  </si>
  <si>
    <t xml:space="preserve"> Top tejido de canalé ribete con encaje de manga farol</t>
  </si>
  <si>
    <t>Top tejido de canalé ribete con encaje de manga farol</t>
  </si>
  <si>
    <t>Top tejido de canalé de cuello alto</t>
  </si>
  <si>
    <t xml:space="preserve"> Top tejido de canalé de cuello alto</t>
  </si>
  <si>
    <t>Camiseta con estampado de figura</t>
  </si>
  <si>
    <t>Vestido de tirantes de lunares con nudo delantero de muslo con abertura</t>
  </si>
  <si>
    <t>Camiseta de rayas escote corazón</t>
  </si>
  <si>
    <t>Pantalones de pierna ancha unicolor de talle alto</t>
  </si>
  <si>
    <t xml:space="preserve"> Falda ajustada a la rodilla</t>
  </si>
  <si>
    <t>Falda ajustada a la rodilla</t>
  </si>
  <si>
    <t>Vestido de tirantes con estampado tropical de muslo con abertura</t>
  </si>
  <si>
    <t xml:space="preserve"> Vestido de tirantes con estampado tropical de muslo con abertura</t>
  </si>
  <si>
    <t>Vestido unicolor de cuello cruzado bajo sirena</t>
  </si>
  <si>
    <t xml:space="preserve"> Top de tirantes unicolor</t>
  </si>
  <si>
    <t xml:space="preserve"> Pantalones de talle alto unicolor</t>
  </si>
  <si>
    <t>Frenchy Pantalones de talle alto unicolor</t>
  </si>
  <si>
    <t>Pantalones de talle alto unicolor</t>
  </si>
  <si>
    <t>Pantalones de pierna ancha de talle alto</t>
  </si>
  <si>
    <t xml:space="preserve"> Pantalones de pierna ancha de talle alto</t>
  </si>
  <si>
    <t>Top de tirantes unicolor</t>
  </si>
  <si>
    <t xml:space="preserve"> Top tank crop ribete con fruncido</t>
  </si>
  <si>
    <t>Top tank crop ribete con fruncido</t>
  </si>
  <si>
    <t>Talla 1XL</t>
  </si>
  <si>
    <t>Camiseta de cuello alto unicolor tejido de canalé</t>
  </si>
  <si>
    <t xml:space="preserve"> Camiseta de cuello alto unicolor tejido de canalé</t>
  </si>
  <si>
    <t xml:space="preserve"> Vestido de tirantes de lunares con nudo delantero de muslo con abertura</t>
  </si>
  <si>
    <t>Vestido línea A maxi unicolor con bolsillo oculto</t>
  </si>
  <si>
    <t xml:space="preserve"> Vestido línea A maxi unicolor con bolsillo oculto</t>
  </si>
  <si>
    <t xml:space="preserve"> Bañador una pieza con estampado de letra con cremallera delantera</t>
  </si>
  <si>
    <t>Top de manga corta con letra y dibujo</t>
  </si>
  <si>
    <t>Falda con estampado de margarita con diseño de cremallera</t>
  </si>
  <si>
    <t xml:space="preserve"> bikini con estampado de escamas de pescado con Pantalones playeros ribete con fruncido</t>
  </si>
  <si>
    <t>ok</t>
  </si>
  <si>
    <t>Vestido de tirantes con estampado de girasol</t>
  </si>
  <si>
    <t>120 gr</t>
  </si>
  <si>
    <t>215gr</t>
  </si>
  <si>
    <t>460gr</t>
  </si>
  <si>
    <t>345 gr</t>
  </si>
  <si>
    <t>130gr</t>
  </si>
  <si>
    <t>175 gr</t>
  </si>
  <si>
    <t>180gr</t>
  </si>
  <si>
    <t>200 gr</t>
  </si>
  <si>
    <t>330gr</t>
  </si>
  <si>
    <t>150gr</t>
  </si>
  <si>
    <t>240gr</t>
  </si>
  <si>
    <t xml:space="preserve">435 gr </t>
  </si>
  <si>
    <t>125gr</t>
  </si>
  <si>
    <t>385gr5</t>
  </si>
  <si>
    <t>120gr</t>
  </si>
  <si>
    <t>105 gr</t>
  </si>
  <si>
    <t>55gr</t>
  </si>
  <si>
    <t>Bikini Floral</t>
  </si>
  <si>
    <t>Bañador con adorno de malla</t>
  </si>
  <si>
    <t>Maxi Vestido Fruncido</t>
  </si>
  <si>
    <t>Bañador Surf</t>
  </si>
  <si>
    <t>encargo</t>
  </si>
  <si>
    <t>Bañador de pierna alta</t>
  </si>
  <si>
    <t>Camiseta con figura</t>
  </si>
  <si>
    <t>Vestido Lunares Marrón</t>
  </si>
  <si>
    <t>Pantaloneta Roja</t>
  </si>
  <si>
    <t>Falda Godines</t>
  </si>
  <si>
    <t>ENCARGOS</t>
  </si>
  <si>
    <t>Vestido Tropical</t>
  </si>
  <si>
    <t>Vestido ajustado bajo sirena</t>
  </si>
  <si>
    <t xml:space="preserve"> Pantaloneta Verde</t>
  </si>
  <si>
    <t>Pantalón Business Básico</t>
  </si>
  <si>
    <t>Bañador Cisne Espalda descubierta</t>
  </si>
  <si>
    <t>Bikini niña 3 piezas</t>
  </si>
  <si>
    <t xml:space="preserve"> Top Mangas Fruncidas</t>
  </si>
  <si>
    <t>Vestido con abertura</t>
  </si>
  <si>
    <t>Vestido Girasol</t>
  </si>
  <si>
    <t xml:space="preserve"> Top Básico Business Crema</t>
  </si>
  <si>
    <t xml:space="preserve"> Top Básico Business Rosa</t>
  </si>
  <si>
    <t xml:space="preserve"> Top Básico Business Negro</t>
  </si>
  <si>
    <t>Recibido Freddy 12Mayo</t>
  </si>
  <si>
    <t>ENCARGOS/Recibido Freddy 12Mayo</t>
  </si>
  <si>
    <t>Top Cisne Blanco</t>
  </si>
  <si>
    <t>Top Cuello encaje</t>
  </si>
  <si>
    <t>Top Cisne Rojo</t>
  </si>
  <si>
    <t xml:space="preserve"> Vestido Lunares Negro</t>
  </si>
  <si>
    <t>Maxi Vestido con Bolsillo</t>
  </si>
  <si>
    <t>Top Dreamer Negro</t>
  </si>
  <si>
    <t>Falda Margarita</t>
  </si>
  <si>
    <t>Sujetador Básico</t>
  </si>
  <si>
    <t>Top Dreamer Blanco</t>
  </si>
  <si>
    <t>Trajes de baño niñas</t>
  </si>
  <si>
    <t>Recibido Freddy 12Mayo (2u)</t>
  </si>
  <si>
    <t>Top cuello V Blanco</t>
  </si>
  <si>
    <t xml:space="preserve"> Top Cuello V Verde</t>
  </si>
  <si>
    <t>B0080</t>
  </si>
  <si>
    <t>B0081</t>
  </si>
  <si>
    <t>B0082</t>
  </si>
  <si>
    <t>T0047</t>
  </si>
  <si>
    <t>T0048</t>
  </si>
  <si>
    <t>T0049</t>
  </si>
  <si>
    <t>V00110</t>
  </si>
  <si>
    <t>V00111</t>
  </si>
  <si>
    <t>V00112</t>
  </si>
  <si>
    <t>T0050</t>
  </si>
  <si>
    <t>T0051</t>
  </si>
  <si>
    <t>B0083</t>
  </si>
  <si>
    <t>T0052</t>
  </si>
  <si>
    <t>T0053</t>
  </si>
  <si>
    <t>B0084</t>
  </si>
  <si>
    <t>B0085</t>
  </si>
  <si>
    <t>V00113</t>
  </si>
  <si>
    <t>V00114</t>
  </si>
  <si>
    <t>P0028</t>
  </si>
  <si>
    <t>P0029</t>
  </si>
  <si>
    <t>P0030</t>
  </si>
  <si>
    <t>P0031</t>
  </si>
  <si>
    <t>P0032</t>
  </si>
  <si>
    <t>P0033</t>
  </si>
  <si>
    <t>P0034</t>
  </si>
  <si>
    <t>T0054</t>
  </si>
  <si>
    <t>T0055</t>
  </si>
  <si>
    <t>T0057</t>
  </si>
  <si>
    <t>T0058</t>
  </si>
  <si>
    <t>T0059</t>
  </si>
  <si>
    <t>T0060</t>
  </si>
  <si>
    <t>V00115</t>
  </si>
  <si>
    <t>V00116</t>
  </si>
  <si>
    <t>V00117</t>
  </si>
  <si>
    <t>V00118</t>
  </si>
  <si>
    <t>V00119</t>
  </si>
  <si>
    <t>B0086</t>
  </si>
  <si>
    <t>B0087</t>
  </si>
  <si>
    <t>P0035</t>
  </si>
  <si>
    <t>P0036</t>
  </si>
  <si>
    <t>P0037</t>
  </si>
  <si>
    <t>P0038</t>
  </si>
  <si>
    <t>P0039</t>
  </si>
  <si>
    <t>P0040</t>
  </si>
  <si>
    <t>P0041</t>
  </si>
  <si>
    <t>B0088</t>
  </si>
  <si>
    <t>B0089</t>
  </si>
  <si>
    <t>B0090</t>
  </si>
  <si>
    <t>B0091</t>
  </si>
  <si>
    <t>B0092</t>
  </si>
  <si>
    <t>B0093</t>
  </si>
  <si>
    <t>V00120</t>
  </si>
  <si>
    <t>V00121</t>
  </si>
  <si>
    <t>V00122</t>
  </si>
  <si>
    <t>V00123</t>
  </si>
  <si>
    <t>V00125</t>
  </si>
  <si>
    <t>V00126</t>
  </si>
  <si>
    <t>V00127</t>
  </si>
  <si>
    <t>V00128</t>
  </si>
  <si>
    <t>V00129</t>
  </si>
  <si>
    <t>B0070</t>
  </si>
  <si>
    <t>B0071</t>
  </si>
  <si>
    <t>B0072</t>
  </si>
  <si>
    <t>P0042</t>
  </si>
  <si>
    <t>P0043</t>
  </si>
  <si>
    <t>P0044</t>
  </si>
  <si>
    <t>GRETER</t>
  </si>
  <si>
    <t>B0095</t>
  </si>
  <si>
    <t>B0096</t>
  </si>
  <si>
    <t>B0097</t>
  </si>
  <si>
    <t>B0098</t>
  </si>
  <si>
    <t>L0006</t>
  </si>
  <si>
    <t>B0099</t>
  </si>
  <si>
    <t>B0100</t>
  </si>
  <si>
    <t>B0101</t>
  </si>
  <si>
    <t>B0102</t>
  </si>
  <si>
    <t>B0103</t>
  </si>
  <si>
    <t>B0104</t>
  </si>
  <si>
    <t>P0045</t>
  </si>
  <si>
    <t>P0046</t>
  </si>
  <si>
    <t>P0050</t>
  </si>
  <si>
    <t>Trabajo Leo</t>
  </si>
  <si>
    <t>Eduardo</t>
  </si>
  <si>
    <t>Encargo</t>
  </si>
  <si>
    <t>Jenas Ajustados Oscuro</t>
  </si>
  <si>
    <t xml:space="preserve">Falda Fruncida </t>
  </si>
  <si>
    <t>Jeans Elastizados Pierna Ancha</t>
  </si>
  <si>
    <t>Jeans Ajustados Claro</t>
  </si>
  <si>
    <t xml:space="preserve">Talla S </t>
  </si>
  <si>
    <t>P0047</t>
  </si>
  <si>
    <t>P0048</t>
  </si>
  <si>
    <t>P0049</t>
  </si>
  <si>
    <t>P0051</t>
  </si>
  <si>
    <t>P0052</t>
  </si>
  <si>
    <t>P0053</t>
  </si>
  <si>
    <t xml:space="preserve">Pantalones </t>
  </si>
  <si>
    <t>Calcetines unicolor</t>
  </si>
  <si>
    <t>Talla XXS</t>
  </si>
  <si>
    <t>Monos</t>
  </si>
  <si>
    <t>Pantalones</t>
  </si>
  <si>
    <t>P0054</t>
  </si>
  <si>
    <t>P0055</t>
  </si>
  <si>
    <t>P0056</t>
  </si>
  <si>
    <t>Pantaloneta Camel</t>
  </si>
  <si>
    <t>Vestido en Punto Rosa</t>
  </si>
  <si>
    <t>V0139</t>
  </si>
  <si>
    <t>V0140</t>
  </si>
  <si>
    <t>V0141</t>
  </si>
  <si>
    <t>Pareo pantalón</t>
  </si>
  <si>
    <t>Pareo Pantalón</t>
  </si>
  <si>
    <t>L0007</t>
  </si>
  <si>
    <t>Lisbetty</t>
  </si>
  <si>
    <t>Maire</t>
  </si>
  <si>
    <t>Yanelsy</t>
  </si>
  <si>
    <t>Saylin</t>
  </si>
  <si>
    <t>Yesica</t>
  </si>
  <si>
    <t>Yami</t>
  </si>
  <si>
    <t>Yenma 19 Mayo</t>
  </si>
  <si>
    <t>Deivis</t>
  </si>
  <si>
    <t>Khaila</t>
  </si>
  <si>
    <t>Conjunto de  top y pantalón</t>
  </si>
  <si>
    <t>Conjunto short, camisa y top</t>
  </si>
  <si>
    <t>Conjunto falda y blusa</t>
  </si>
  <si>
    <t>Vestido ajustado de titrantes finos</t>
  </si>
  <si>
    <t>Conjuntot Top corto &amp; Pantalones</t>
  </si>
  <si>
    <t xml:space="preserve">Vestido ajustado con abertura de muslo </t>
  </si>
  <si>
    <t>Vestido floral con cinturón</t>
  </si>
  <si>
    <t>Vestido  fruncido de espalda cruzada</t>
  </si>
  <si>
    <t>Vestido elegante espalda corrida</t>
  </si>
  <si>
    <t>Vestido manga larga con cinturón</t>
  </si>
  <si>
    <t>Bikini halter con estampado floral</t>
  </si>
  <si>
    <t>Bikini tropical con estampado de hoja</t>
  </si>
  <si>
    <t xml:space="preserve">Mono Bohemiocon cinturón </t>
  </si>
  <si>
    <t>Vestido con cordón de espalda cruzada</t>
  </si>
  <si>
    <t xml:space="preserve">Camisa amplia con dibujo multicolor </t>
  </si>
  <si>
    <t>Top halter cuello cisne</t>
  </si>
  <si>
    <t xml:space="preserve">Top corto de cuello cuadrado </t>
  </si>
  <si>
    <t xml:space="preserve">Skort asimétrico floral </t>
  </si>
  <si>
    <t>Bikini de manga y short floreado</t>
  </si>
  <si>
    <t>Bolso pequeño guateado con perla artificial</t>
  </si>
  <si>
    <t>Bikini halter con estampado geométrico y pantalones</t>
  </si>
  <si>
    <t xml:space="preserve">Gafas minimalista de moda </t>
  </si>
  <si>
    <t xml:space="preserve">Body de un hombro manga farol </t>
  </si>
  <si>
    <t>Vestido de muslo con abertura .</t>
  </si>
  <si>
    <t>Gaby</t>
  </si>
  <si>
    <t>Ely</t>
  </si>
  <si>
    <t>Yaney</t>
  </si>
  <si>
    <t>Talla S NEGRO</t>
  </si>
  <si>
    <t>Talla S VERDE</t>
  </si>
  <si>
    <t>Amanda</t>
  </si>
  <si>
    <t>Falda Plisada con cadena</t>
  </si>
  <si>
    <t>Top Cuadros</t>
  </si>
  <si>
    <t>Top cami negro</t>
  </si>
  <si>
    <t>Top corto Blanco</t>
  </si>
  <si>
    <t>cliente day</t>
  </si>
  <si>
    <t xml:space="preserve">Pareo Falda </t>
  </si>
  <si>
    <t>Vestido Camisero Elegante</t>
  </si>
  <si>
    <t>Enguatada Solera sin parte de abajo</t>
  </si>
  <si>
    <t>Bañador Elegante con Lazo</t>
  </si>
  <si>
    <t>Bikini Elegante con Herrajes</t>
  </si>
  <si>
    <t>Bañador Floral Verde</t>
  </si>
  <si>
    <t>Malla para Playa</t>
  </si>
  <si>
    <t>Enguatada solera sin parte de abajo</t>
  </si>
  <si>
    <t>Bikini Mangas Negro</t>
  </si>
  <si>
    <t>Bikini Mangas Fuccia</t>
  </si>
  <si>
    <t>Bañador con Cremallera</t>
  </si>
  <si>
    <t xml:space="preserve">Vestido Fruncido </t>
  </si>
  <si>
    <t xml:space="preserve">Zapatillas con cordón </t>
  </si>
  <si>
    <t xml:space="preserve">Bikini push up tropical </t>
  </si>
  <si>
    <t>Vestido  Bohemio</t>
  </si>
  <si>
    <t>Vestido de un hombro</t>
  </si>
  <si>
    <t>Sandalias Rojas</t>
  </si>
  <si>
    <t>Sandalias Anudadas</t>
  </si>
  <si>
    <t>Top Manga Corta Rojo</t>
  </si>
  <si>
    <t>Top Manga Corta Amarillo</t>
  </si>
  <si>
    <t>Top Manga Corta Negro</t>
  </si>
  <si>
    <t>Visera Rosa</t>
  </si>
  <si>
    <t>Gorra de Malla</t>
  </si>
  <si>
    <t>Vestido Slip Satinado</t>
  </si>
  <si>
    <t>Niurka Encargo</t>
  </si>
  <si>
    <t>Camiseta con Dibujo</t>
  </si>
  <si>
    <t>Otro</t>
  </si>
  <si>
    <t>Talla S/M</t>
  </si>
  <si>
    <t>Pantalones ajustados con cadena</t>
  </si>
  <si>
    <t>Blusa camisa colores</t>
  </si>
  <si>
    <t>Trusa Leopardo</t>
  </si>
  <si>
    <t>Malla paredo set 2 piezas</t>
  </si>
  <si>
    <t>Traje de baño niña</t>
  </si>
  <si>
    <t>14 años</t>
  </si>
  <si>
    <t>Vestido floreado a un hombro</t>
  </si>
  <si>
    <t>TN0013</t>
  </si>
  <si>
    <t>TN0014</t>
  </si>
  <si>
    <t>Recibido Freddy 24Mayo</t>
  </si>
  <si>
    <t>P0057</t>
  </si>
  <si>
    <t>P0058</t>
  </si>
  <si>
    <t>KO Mercado</t>
  </si>
  <si>
    <t>B00063</t>
  </si>
  <si>
    <t>B00064</t>
  </si>
  <si>
    <t>T0061</t>
  </si>
  <si>
    <t xml:space="preserve">Niurka </t>
  </si>
  <si>
    <t>T0062</t>
  </si>
  <si>
    <t>TN0015</t>
  </si>
  <si>
    <t>Amy</t>
  </si>
  <si>
    <t>Yuyi</t>
  </si>
  <si>
    <t>V0142</t>
  </si>
  <si>
    <t>V0143</t>
  </si>
  <si>
    <t>P0060</t>
  </si>
  <si>
    <t>B00105</t>
  </si>
  <si>
    <t>B00106</t>
  </si>
  <si>
    <t>B00107</t>
  </si>
  <si>
    <t>B00108</t>
  </si>
  <si>
    <t>Top cami rojo con slogan de carrera</t>
  </si>
  <si>
    <t>Vestido Esmeralda Fruncido</t>
  </si>
  <si>
    <t>Ivelice</t>
  </si>
  <si>
    <t>Rachel</t>
  </si>
  <si>
    <t>Yudith</t>
  </si>
  <si>
    <t>Camisero blanco con pinzas</t>
  </si>
  <si>
    <t>Malla fina Pareo</t>
  </si>
  <si>
    <t>Bikini Short con cordón de ajuste</t>
  </si>
  <si>
    <t>Bañador en contraste azul</t>
  </si>
  <si>
    <t>Sandalias crema</t>
  </si>
  <si>
    <t>Jean con roto sencillo</t>
  </si>
  <si>
    <t>Jumpsuit culotte</t>
  </si>
  <si>
    <t>Mono Oblicuo con bolsillo</t>
  </si>
  <si>
    <t>Bolso de mimbre</t>
  </si>
  <si>
    <t>Vestido elegante ajustado corte sirena</t>
  </si>
  <si>
    <t xml:space="preserve">Set de lencería </t>
  </si>
  <si>
    <t>Set de lencería de encaje</t>
  </si>
  <si>
    <t>ENCARGOSRecibido Freddy 24Mayo</t>
  </si>
  <si>
    <t>Blusa elegante de cuello blanco</t>
  </si>
  <si>
    <t>Blusa elegante de cuello negro</t>
  </si>
  <si>
    <t>Talla 37</t>
  </si>
  <si>
    <t>Maxi Vestido espalda corrida</t>
  </si>
  <si>
    <t>Madelyn</t>
  </si>
  <si>
    <t>Yisley</t>
  </si>
  <si>
    <t>Ismaray</t>
  </si>
  <si>
    <t>UB0001</t>
  </si>
  <si>
    <t>UB0002</t>
  </si>
  <si>
    <t>UB0003</t>
  </si>
  <si>
    <t>UB0004</t>
  </si>
  <si>
    <t>UB0005</t>
  </si>
  <si>
    <t>UB0006</t>
  </si>
  <si>
    <t>UB0007</t>
  </si>
  <si>
    <t>UB0008</t>
  </si>
  <si>
    <t>UB0009</t>
  </si>
  <si>
    <t>UB0010</t>
  </si>
  <si>
    <t>UB0011</t>
  </si>
  <si>
    <t>UB0012</t>
  </si>
  <si>
    <t>UB0013</t>
  </si>
  <si>
    <t>UB0014</t>
  </si>
  <si>
    <t>UB0015</t>
  </si>
  <si>
    <t>UB0016</t>
  </si>
  <si>
    <t>UB0017</t>
  </si>
  <si>
    <t>UB0018</t>
  </si>
  <si>
    <t>UB0019</t>
  </si>
  <si>
    <t>UB0020</t>
  </si>
  <si>
    <t>UB0021</t>
  </si>
  <si>
    <t>UB0022</t>
  </si>
  <si>
    <t>UB0023</t>
  </si>
  <si>
    <t>UB0024</t>
  </si>
  <si>
    <t>UB0025</t>
  </si>
  <si>
    <t>UB0026</t>
  </si>
  <si>
    <t>UB0027</t>
  </si>
  <si>
    <t>UB0028</t>
  </si>
  <si>
    <t>UB0029</t>
  </si>
  <si>
    <t>UB0030</t>
  </si>
  <si>
    <t>UB0031</t>
  </si>
  <si>
    <t>UB0032</t>
  </si>
  <si>
    <t>UB0033</t>
  </si>
  <si>
    <t>UB0034</t>
  </si>
  <si>
    <t>UB0035</t>
  </si>
  <si>
    <t>UB0036</t>
  </si>
  <si>
    <t>UB0037</t>
  </si>
  <si>
    <t>UB0038</t>
  </si>
  <si>
    <t>UB0039</t>
  </si>
  <si>
    <t>UB0040</t>
  </si>
  <si>
    <t>UB0041</t>
  </si>
  <si>
    <t>UB0042</t>
  </si>
  <si>
    <t>UB0043</t>
  </si>
  <si>
    <t>UB0044</t>
  </si>
  <si>
    <t>UB0045</t>
  </si>
  <si>
    <t>UB0046</t>
  </si>
  <si>
    <t>UB0047</t>
  </si>
  <si>
    <t>UB0048</t>
  </si>
  <si>
    <t>UB0049</t>
  </si>
  <si>
    <t>UB0050</t>
  </si>
  <si>
    <t>UB0055</t>
  </si>
  <si>
    <t>UB0056</t>
  </si>
  <si>
    <t>UB0057</t>
  </si>
  <si>
    <t>UB0058</t>
  </si>
  <si>
    <t>UB0059</t>
  </si>
  <si>
    <t>UB0060</t>
  </si>
  <si>
    <t>UB0061</t>
  </si>
  <si>
    <t>UB0062</t>
  </si>
  <si>
    <t>UB0063</t>
  </si>
  <si>
    <t>UB0064</t>
  </si>
  <si>
    <t>UB0065</t>
  </si>
  <si>
    <t>UB0066</t>
  </si>
  <si>
    <t>UB0067</t>
  </si>
  <si>
    <t>UB0068</t>
  </si>
  <si>
    <t>UB0069</t>
  </si>
  <si>
    <t>UB0070</t>
  </si>
  <si>
    <t>UB0071</t>
  </si>
  <si>
    <t>UB0072</t>
  </si>
  <si>
    <t>UB0073</t>
  </si>
  <si>
    <t>UB0074</t>
  </si>
  <si>
    <t>UB0075</t>
  </si>
  <si>
    <t>UB0076</t>
  </si>
  <si>
    <t>UB0077</t>
  </si>
  <si>
    <t>UB0078</t>
  </si>
  <si>
    <t>UB0079</t>
  </si>
  <si>
    <t>UB0080</t>
  </si>
  <si>
    <t>UB0081</t>
  </si>
  <si>
    <t>UB0082</t>
  </si>
  <si>
    <t>UB0083</t>
  </si>
  <si>
    <t>UB0084</t>
  </si>
  <si>
    <t>UB0085</t>
  </si>
  <si>
    <t>UB0086</t>
  </si>
  <si>
    <t>UB0087</t>
  </si>
  <si>
    <t>UB0088</t>
  </si>
  <si>
    <t>UB0089</t>
  </si>
  <si>
    <t>UB0090</t>
  </si>
  <si>
    <t>UB0091</t>
  </si>
  <si>
    <t>UB0092</t>
  </si>
  <si>
    <t>UB0093</t>
  </si>
  <si>
    <t>UB0094</t>
  </si>
  <si>
    <t>UB0095</t>
  </si>
  <si>
    <t>UB0096</t>
  </si>
  <si>
    <t>UB0097</t>
  </si>
  <si>
    <t>UB0098</t>
  </si>
  <si>
    <t>UB0099</t>
  </si>
  <si>
    <t>UB0100</t>
  </si>
  <si>
    <t>UB0101</t>
  </si>
  <si>
    <t>UB0102</t>
  </si>
  <si>
    <t>UB0103</t>
  </si>
  <si>
    <t>UB0104</t>
  </si>
  <si>
    <t>UB0105</t>
  </si>
  <si>
    <t>UB0106</t>
  </si>
  <si>
    <t>UB0107</t>
  </si>
  <si>
    <t>UB0108</t>
  </si>
  <si>
    <t>UB0109</t>
  </si>
  <si>
    <t>UB0110</t>
  </si>
  <si>
    <t>UB0111</t>
  </si>
  <si>
    <t>UB0112</t>
  </si>
  <si>
    <t>UB0113</t>
  </si>
  <si>
    <t>UB0114</t>
  </si>
  <si>
    <t>UB0115</t>
  </si>
  <si>
    <t>UB0116</t>
  </si>
  <si>
    <t>UB0117</t>
  </si>
  <si>
    <t>UB0118</t>
  </si>
  <si>
    <t>UB0119</t>
  </si>
  <si>
    <t>UB0120</t>
  </si>
  <si>
    <t>UB0121</t>
  </si>
  <si>
    <t>UB0122</t>
  </si>
  <si>
    <t>UB0123</t>
  </si>
  <si>
    <t>UB0124</t>
  </si>
  <si>
    <t>UB0125</t>
  </si>
  <si>
    <t>UB0126</t>
  </si>
  <si>
    <t>UB0127</t>
  </si>
  <si>
    <t>UB0128</t>
  </si>
  <si>
    <t>UB0129</t>
  </si>
  <si>
    <t>UB0130</t>
  </si>
  <si>
    <t>UB0131</t>
  </si>
  <si>
    <t>UB0132</t>
  </si>
  <si>
    <t>UB0133</t>
  </si>
  <si>
    <t>UB0134</t>
  </si>
  <si>
    <t>UB0135</t>
  </si>
  <si>
    <t>UB0136</t>
  </si>
  <si>
    <t>UB0137</t>
  </si>
  <si>
    <t>UB0138</t>
  </si>
  <si>
    <t>UB0139</t>
  </si>
  <si>
    <t>UB0140</t>
  </si>
  <si>
    <t>UB0141</t>
  </si>
  <si>
    <t>UB0142</t>
  </si>
  <si>
    <t>UB0143</t>
  </si>
  <si>
    <t>UB0144</t>
  </si>
  <si>
    <t>UB0145</t>
  </si>
  <si>
    <t>UB0146</t>
  </si>
  <si>
    <t>UB0147</t>
  </si>
  <si>
    <t>UB0148</t>
  </si>
  <si>
    <t>UB0149</t>
  </si>
  <si>
    <t>UB0150</t>
  </si>
  <si>
    <t>UB0151</t>
  </si>
  <si>
    <t>UB0152</t>
  </si>
  <si>
    <t>UB0153</t>
  </si>
  <si>
    <t>UB0154</t>
  </si>
  <si>
    <t>UB0155</t>
  </si>
  <si>
    <t>UB0156</t>
  </si>
  <si>
    <t>UB0157</t>
  </si>
  <si>
    <t>UB0158</t>
  </si>
  <si>
    <t>UB0159</t>
  </si>
  <si>
    <t>UB0160</t>
  </si>
  <si>
    <t>UB0161</t>
  </si>
  <si>
    <t>UB0162</t>
  </si>
  <si>
    <t>UB0163</t>
  </si>
  <si>
    <t>UB0164</t>
  </si>
  <si>
    <t>UB0165</t>
  </si>
  <si>
    <t>UB0166</t>
  </si>
  <si>
    <t>UB0167</t>
  </si>
  <si>
    <t>UB0168</t>
  </si>
  <si>
    <t>UB0169</t>
  </si>
  <si>
    <t>UB0170</t>
  </si>
  <si>
    <t>UB0171</t>
  </si>
  <si>
    <t>UB0172</t>
  </si>
  <si>
    <t>UB0173</t>
  </si>
  <si>
    <t>UB0174</t>
  </si>
  <si>
    <t>UB0175</t>
  </si>
  <si>
    <t>UB0176</t>
  </si>
  <si>
    <t>UB0177</t>
  </si>
  <si>
    <t>UB0178</t>
  </si>
  <si>
    <t>UB0179</t>
  </si>
  <si>
    <t>UB0180</t>
  </si>
  <si>
    <t>UB0181</t>
  </si>
  <si>
    <t>UB0182</t>
  </si>
  <si>
    <t>UB0183</t>
  </si>
  <si>
    <t>UB0184</t>
  </si>
  <si>
    <t>UB0185</t>
  </si>
  <si>
    <t>UB0186</t>
  </si>
  <si>
    <t>UB0187</t>
  </si>
  <si>
    <t>UB0188</t>
  </si>
  <si>
    <t>UB0189</t>
  </si>
  <si>
    <t>UB0190</t>
  </si>
  <si>
    <t>UB0191</t>
  </si>
  <si>
    <t>UB0192</t>
  </si>
  <si>
    <t>UB0193</t>
  </si>
  <si>
    <t>UB0194</t>
  </si>
  <si>
    <t>UB0195</t>
  </si>
  <si>
    <t>UB0196</t>
  </si>
  <si>
    <t>UB0197</t>
  </si>
  <si>
    <t>UB0198</t>
  </si>
  <si>
    <t>UB0199</t>
  </si>
  <si>
    <t>UB0200</t>
  </si>
  <si>
    <t>UB0201</t>
  </si>
  <si>
    <t>UB0202</t>
  </si>
  <si>
    <t>UB0203</t>
  </si>
  <si>
    <t>UB0204</t>
  </si>
  <si>
    <t>UB0205</t>
  </si>
  <si>
    <t>UB0206</t>
  </si>
  <si>
    <t>UB0207</t>
  </si>
  <si>
    <t>UB0208</t>
  </si>
  <si>
    <t>UB0209</t>
  </si>
  <si>
    <t>UB0210</t>
  </si>
  <si>
    <t>UB0211</t>
  </si>
  <si>
    <t>UB0212</t>
  </si>
  <si>
    <t>UB0213</t>
  </si>
  <si>
    <t>UB0214</t>
  </si>
  <si>
    <t>UB0215</t>
  </si>
  <si>
    <t>UB0216</t>
  </si>
  <si>
    <t>UB0217</t>
  </si>
  <si>
    <t>UB0218</t>
  </si>
  <si>
    <t>UB0219</t>
  </si>
  <si>
    <t>UB0220</t>
  </si>
  <si>
    <t>UB0221</t>
  </si>
  <si>
    <t>UB0222</t>
  </si>
  <si>
    <t>UB0223</t>
  </si>
  <si>
    <t>UB0224</t>
  </si>
  <si>
    <t>UB0225</t>
  </si>
  <si>
    <t>UB0226</t>
  </si>
  <si>
    <t>UB0227</t>
  </si>
  <si>
    <t>UB0228</t>
  </si>
  <si>
    <t>UB0229</t>
  </si>
  <si>
    <t>UB0230</t>
  </si>
  <si>
    <t>UB0231</t>
  </si>
  <si>
    <t>UB0232</t>
  </si>
  <si>
    <t>UB0233</t>
  </si>
  <si>
    <t>UB0234</t>
  </si>
  <si>
    <t>UB0235</t>
  </si>
  <si>
    <t>UB0236</t>
  </si>
  <si>
    <t>UB0237</t>
  </si>
  <si>
    <t>UB0238</t>
  </si>
  <si>
    <t>UB0239</t>
  </si>
  <si>
    <t>UB0240</t>
  </si>
  <si>
    <t>UB0241</t>
  </si>
  <si>
    <t>UB0243</t>
  </si>
  <si>
    <t>UB0242</t>
  </si>
  <si>
    <t>UB0244</t>
  </si>
  <si>
    <t>UB0245</t>
  </si>
  <si>
    <t>UB0246</t>
  </si>
  <si>
    <t>UB0247</t>
  </si>
  <si>
    <t>UB0248</t>
  </si>
  <si>
    <t>UB0249</t>
  </si>
  <si>
    <t>UB0250</t>
  </si>
  <si>
    <t>UB0251</t>
  </si>
  <si>
    <t>UB0252</t>
  </si>
  <si>
    <t>UB0253</t>
  </si>
  <si>
    <t>UB0254</t>
  </si>
  <si>
    <t>UB0255</t>
  </si>
  <si>
    <t>UB0256</t>
  </si>
  <si>
    <t>UB0257</t>
  </si>
  <si>
    <t>UB0258</t>
  </si>
  <si>
    <t>UB0259</t>
  </si>
  <si>
    <t>UB0260</t>
  </si>
  <si>
    <t>UB0261</t>
  </si>
  <si>
    <t>UB0262</t>
  </si>
  <si>
    <t>UB0263</t>
  </si>
  <si>
    <t>UB0264</t>
  </si>
  <si>
    <t>UB0265</t>
  </si>
  <si>
    <t>UB0266</t>
  </si>
  <si>
    <t>UB0267</t>
  </si>
  <si>
    <t>UB0268</t>
  </si>
  <si>
    <t>UB0269</t>
  </si>
  <si>
    <t>BU0272</t>
  </si>
  <si>
    <t>BU0270</t>
  </si>
  <si>
    <t>BU0271</t>
  </si>
  <si>
    <t>BU0273</t>
  </si>
  <si>
    <t>BU0274</t>
  </si>
  <si>
    <t>BU0275</t>
  </si>
  <si>
    <t>BU0276</t>
  </si>
  <si>
    <t>BU0277</t>
  </si>
  <si>
    <t>BU0278</t>
  </si>
  <si>
    <t>BU0279</t>
  </si>
  <si>
    <t>BU0280</t>
  </si>
  <si>
    <t>BU0281</t>
  </si>
  <si>
    <t>BU0282</t>
  </si>
  <si>
    <t>BU0283</t>
  </si>
  <si>
    <t>BU0284</t>
  </si>
  <si>
    <t>BU0285</t>
  </si>
  <si>
    <t>BU0286</t>
  </si>
  <si>
    <t>BU0287</t>
  </si>
  <si>
    <t>BU0288</t>
  </si>
  <si>
    <t>BU0289</t>
  </si>
  <si>
    <t>BU0290</t>
  </si>
  <si>
    <t>BU0291</t>
  </si>
  <si>
    <t>BU0292</t>
  </si>
  <si>
    <t>BU0293</t>
  </si>
  <si>
    <t>BU0294</t>
  </si>
  <si>
    <t>BU0298</t>
  </si>
  <si>
    <t>BU0299</t>
  </si>
  <si>
    <t>BU0300</t>
  </si>
  <si>
    <t>BU0301</t>
  </si>
  <si>
    <t>BU0302</t>
  </si>
  <si>
    <t>BU0303</t>
  </si>
  <si>
    <t>BU0304</t>
  </si>
  <si>
    <t>BU0305</t>
  </si>
  <si>
    <t>BU0306</t>
  </si>
  <si>
    <t>BU0307</t>
  </si>
  <si>
    <t>BU0308</t>
  </si>
  <si>
    <t>BU0309</t>
  </si>
  <si>
    <t>BU0310</t>
  </si>
  <si>
    <t>BU0311</t>
  </si>
  <si>
    <t>BU0322</t>
  </si>
  <si>
    <t>BU0312</t>
  </si>
  <si>
    <t>BU0313</t>
  </si>
  <si>
    <t>BU0314</t>
  </si>
  <si>
    <t>BU0315</t>
  </si>
  <si>
    <t>BU0316</t>
  </si>
  <si>
    <t>BU0317</t>
  </si>
  <si>
    <t>BU0318</t>
  </si>
  <si>
    <t>BU0319</t>
  </si>
  <si>
    <t>BU0320</t>
  </si>
  <si>
    <t>BU0321</t>
  </si>
  <si>
    <t>BU0323</t>
  </si>
  <si>
    <t>BU0324</t>
  </si>
  <si>
    <t>BU0325</t>
  </si>
  <si>
    <t>BU0326</t>
  </si>
  <si>
    <t>BU0327</t>
  </si>
  <si>
    <t>BU0328</t>
  </si>
  <si>
    <t>BU0329</t>
  </si>
  <si>
    <t>BU0330</t>
  </si>
  <si>
    <t>BU0331</t>
  </si>
  <si>
    <t>BU0332</t>
  </si>
  <si>
    <t>BU0333</t>
  </si>
  <si>
    <t>BU0334</t>
  </si>
  <si>
    <t>BU0335</t>
  </si>
  <si>
    <t>BU0336</t>
  </si>
  <si>
    <t>BU0337</t>
  </si>
  <si>
    <t>BU0338</t>
  </si>
  <si>
    <t>BU0339</t>
  </si>
  <si>
    <t>BU0340</t>
  </si>
  <si>
    <t>BU0341</t>
  </si>
  <si>
    <t>BU0342</t>
  </si>
  <si>
    <t>BU0343</t>
  </si>
  <si>
    <t>BU0344</t>
  </si>
  <si>
    <t>BU0345</t>
  </si>
  <si>
    <t>BU0346</t>
  </si>
  <si>
    <t>BU0347</t>
  </si>
  <si>
    <t>BU0348</t>
  </si>
  <si>
    <t>BU0349</t>
  </si>
  <si>
    <t>BU0350</t>
  </si>
  <si>
    <t>BU0351</t>
  </si>
  <si>
    <t>BU0352</t>
  </si>
  <si>
    <t>BU0353</t>
  </si>
  <si>
    <t>BU0354</t>
  </si>
  <si>
    <t>BU0355</t>
  </si>
  <si>
    <t>BU0356</t>
  </si>
  <si>
    <t>BU0357</t>
  </si>
  <si>
    <t>BU0358</t>
  </si>
  <si>
    <t>BU0359</t>
  </si>
  <si>
    <t>BU0360</t>
  </si>
  <si>
    <t>BU0361</t>
  </si>
  <si>
    <t>BU0362</t>
  </si>
  <si>
    <t>BU0363</t>
  </si>
  <si>
    <t>BU0364</t>
  </si>
  <si>
    <t>BU0365</t>
  </si>
  <si>
    <t>BU0366</t>
  </si>
  <si>
    <t>BU0367</t>
  </si>
  <si>
    <t>BU0368</t>
  </si>
  <si>
    <t>BU0369</t>
  </si>
  <si>
    <t>BU0370</t>
  </si>
  <si>
    <t>BU0371</t>
  </si>
  <si>
    <t>BU0372</t>
  </si>
  <si>
    <t>BU0373</t>
  </si>
  <si>
    <t>BU0374</t>
  </si>
  <si>
    <t>BU0375</t>
  </si>
  <si>
    <t>BU0376</t>
  </si>
  <si>
    <t>BU0377</t>
  </si>
  <si>
    <t>BU0378</t>
  </si>
  <si>
    <t>BU0379</t>
  </si>
  <si>
    <t>BU0380</t>
  </si>
  <si>
    <t>BU386</t>
  </si>
  <si>
    <t>BU391</t>
  </si>
  <si>
    <t>BU0382</t>
  </si>
  <si>
    <t>BU0384</t>
  </si>
  <si>
    <t>BU0385</t>
  </si>
  <si>
    <t>BU0387</t>
  </si>
  <si>
    <t>BU0388</t>
  </si>
  <si>
    <t>BU0389</t>
  </si>
  <si>
    <t>BU0390</t>
  </si>
  <si>
    <t>BU0392</t>
  </si>
  <si>
    <t>BU0393</t>
  </si>
  <si>
    <t>BU0394</t>
  </si>
  <si>
    <t>BU0395</t>
  </si>
  <si>
    <t>BU0396</t>
  </si>
  <si>
    <t>BU0397</t>
  </si>
  <si>
    <t>BU0398</t>
  </si>
  <si>
    <t>BU0399</t>
  </si>
  <si>
    <t>BU0400</t>
  </si>
  <si>
    <t>BU0401</t>
  </si>
  <si>
    <t>BU0402</t>
  </si>
  <si>
    <t>BU0403</t>
  </si>
  <si>
    <t>BU0404</t>
  </si>
  <si>
    <t>BU0405</t>
  </si>
  <si>
    <t>BU0406</t>
  </si>
  <si>
    <t>BU0407</t>
  </si>
  <si>
    <t>BU0408</t>
  </si>
  <si>
    <t>BU0409</t>
  </si>
  <si>
    <t>BU0410</t>
  </si>
  <si>
    <t>BU0411</t>
  </si>
  <si>
    <t>BU0412</t>
  </si>
  <si>
    <t>BU0413</t>
  </si>
  <si>
    <t>BU0414</t>
  </si>
  <si>
    <t>BU0415</t>
  </si>
  <si>
    <t>BU0416</t>
  </si>
  <si>
    <t>BU0417</t>
  </si>
  <si>
    <t>BU0418</t>
  </si>
  <si>
    <t>BU0419</t>
  </si>
  <si>
    <t>BU0420</t>
  </si>
  <si>
    <t>BU0421</t>
  </si>
  <si>
    <t>BU0383</t>
  </si>
  <si>
    <t>Bolso grande de playa</t>
  </si>
  <si>
    <t>Vestido ajustado Mora</t>
  </si>
  <si>
    <t>Lianet</t>
  </si>
  <si>
    <t>Jenny</t>
  </si>
  <si>
    <t>Vestido rojo asimétrico</t>
  </si>
  <si>
    <t>Siulen</t>
  </si>
  <si>
    <t>Clienta Adri</t>
  </si>
  <si>
    <t>Traje de baño niñas</t>
  </si>
  <si>
    <t>UB0297</t>
  </si>
  <si>
    <t>UB0296</t>
  </si>
  <si>
    <t>UB0295</t>
  </si>
  <si>
    <t>Babydoll</t>
  </si>
  <si>
    <t xml:space="preserve">Short de playa </t>
  </si>
  <si>
    <t>Camisa MTV</t>
  </si>
  <si>
    <t>Sandalias de tacón grueso</t>
  </si>
  <si>
    <t>Sandalias de tiras de tacón cuadrado</t>
  </si>
  <si>
    <t>BU0422</t>
  </si>
  <si>
    <t>BU0423</t>
  </si>
  <si>
    <t>BU0424</t>
  </si>
  <si>
    <t>Yaumara</t>
  </si>
  <si>
    <t>Ailyn</t>
  </si>
  <si>
    <t>Jackelin</t>
  </si>
  <si>
    <t>Dayme</t>
  </si>
  <si>
    <t>Keylee</t>
  </si>
  <si>
    <t>Amalia</t>
  </si>
  <si>
    <t>Talla única</t>
  </si>
  <si>
    <t>Claudia</t>
  </si>
  <si>
    <t>Gretel</t>
  </si>
  <si>
    <t>amiga Day</t>
  </si>
  <si>
    <t>Recibido Freddy 12 junio</t>
  </si>
  <si>
    <t>airn regalo</t>
  </si>
  <si>
    <t>Top negro tipo cami</t>
  </si>
  <si>
    <t>Viaje a México</t>
  </si>
  <si>
    <t>Pullover negro cuello redondo</t>
  </si>
  <si>
    <t>BU0425</t>
  </si>
  <si>
    <t>BU0426</t>
  </si>
  <si>
    <t>Pezoneras de silicona</t>
  </si>
  <si>
    <t>BU0427</t>
  </si>
  <si>
    <t>Short de mezclilla oscura con doblez</t>
  </si>
  <si>
    <t>BU0428</t>
  </si>
  <si>
    <t>BU0429</t>
  </si>
  <si>
    <t>BU0430</t>
  </si>
  <si>
    <t>Pullover blanco cuello redondo</t>
  </si>
  <si>
    <t>BU0431</t>
  </si>
  <si>
    <t>BU0432</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</si>
  <si>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</si>
  <si>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</si>
  <si>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</si>
  <si>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</si>
  <si>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</si>
  <si>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</si>
  <si>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</si>
  <si>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</si>
  <si>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</si>
  <si>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</si>
  <si>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</si>
  <si>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</si>
  <si>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</si>
  <si>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</si>
  <si>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</si>
  <si>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BU0443</t>
  </si>
  <si>
    <t>BU0444</t>
  </si>
  <si>
    <t>BU0445</t>
  </si>
  <si>
    <t>BU0446</t>
  </si>
  <si>
    <t>Conjunto blanco top healter y falda cruzada</t>
  </si>
  <si>
    <t>BU0447</t>
  </si>
  <si>
    <t>BU0448</t>
  </si>
  <si>
    <t>Sujetador adhesivo de silicona</t>
  </si>
  <si>
    <t>BU0449</t>
  </si>
  <si>
    <t>Camisa Blanca</t>
  </si>
  <si>
    <t>BU0450</t>
  </si>
  <si>
    <t>BU0451</t>
  </si>
  <si>
    <t>BU0452</t>
  </si>
  <si>
    <t>BU0453</t>
  </si>
  <si>
    <t>BU0454</t>
  </si>
  <si>
    <t>BU0455</t>
  </si>
  <si>
    <t>Pantaloneta roja</t>
  </si>
  <si>
    <t>BU0456</t>
  </si>
  <si>
    <t>BU0457</t>
  </si>
  <si>
    <t>BU0458</t>
  </si>
  <si>
    <t>Falda negra con flores y abertura</t>
  </si>
  <si>
    <t>BU0459</t>
  </si>
  <si>
    <t>BU0460</t>
  </si>
  <si>
    <t>BU0461</t>
  </si>
  <si>
    <t>BU0462</t>
  </si>
  <si>
    <t>BU0463</t>
  </si>
  <si>
    <t>BU0464</t>
  </si>
  <si>
    <t>BU0465</t>
  </si>
  <si>
    <t>BU0466</t>
  </si>
  <si>
    <t>BU0467</t>
  </si>
  <si>
    <t>BU0468</t>
  </si>
  <si>
    <t>BU0469</t>
  </si>
  <si>
    <t>BU0470</t>
  </si>
  <si>
    <t>BU0471</t>
  </si>
  <si>
    <t>BU0472</t>
  </si>
  <si>
    <t>BU0473</t>
  </si>
  <si>
    <t>BU0474</t>
  </si>
  <si>
    <t>Cortina plateada encargo Day</t>
  </si>
  <si>
    <t>Calzado tacón negro</t>
  </si>
  <si>
    <t>Diadema con tira decorativa Day</t>
  </si>
  <si>
    <t>Letrero de cumpleaños Day</t>
  </si>
  <si>
    <t>Cartel para cake Day</t>
  </si>
  <si>
    <t>Globo número Day</t>
  </si>
  <si>
    <t>Cinturón negro con hebilla dorada</t>
  </si>
  <si>
    <t>Pantalón beige de pierna ancha</t>
  </si>
  <si>
    <t>BU0475</t>
  </si>
  <si>
    <t>BU0476</t>
  </si>
  <si>
    <t>BU0477</t>
  </si>
  <si>
    <t>BU0478</t>
  </si>
  <si>
    <t>BU0479</t>
  </si>
  <si>
    <t>BU0480</t>
  </si>
  <si>
    <t>BU0481</t>
  </si>
  <si>
    <t>BU0482</t>
  </si>
  <si>
    <t>Blusa amarilla Greter encargo</t>
  </si>
  <si>
    <t>Blusa roja Greter encargo</t>
  </si>
  <si>
    <t>Pantaloneta verde</t>
  </si>
  <si>
    <t>Maxi vestido playero rojo</t>
  </si>
  <si>
    <t>Maxi vestido playero naranja quemada</t>
  </si>
  <si>
    <t>Pantaloneta negra con abertura</t>
  </si>
  <si>
    <t>BU0483</t>
  </si>
  <si>
    <t>BU0484</t>
  </si>
  <si>
    <t>BU0485</t>
  </si>
  <si>
    <t>BU0486</t>
  </si>
  <si>
    <t>BU0487</t>
  </si>
  <si>
    <t>BU0488</t>
  </si>
  <si>
    <t>BU0489</t>
  </si>
  <si>
    <t>BU0490</t>
  </si>
  <si>
    <t>BU0491</t>
  </si>
  <si>
    <t>BU0492</t>
  </si>
  <si>
    <t>BU0493</t>
  </si>
  <si>
    <t>BU0494</t>
  </si>
  <si>
    <t>BU0495</t>
  </si>
  <si>
    <t>BU0496</t>
  </si>
  <si>
    <t>BU0497</t>
  </si>
  <si>
    <t>BU0498</t>
  </si>
  <si>
    <t>BU0499</t>
  </si>
  <si>
    <t>BU0500</t>
  </si>
  <si>
    <t>BU0501</t>
  </si>
  <si>
    <t>BU0502</t>
  </si>
  <si>
    <t>BU0503</t>
  </si>
  <si>
    <t>BU0504</t>
  </si>
  <si>
    <t>BU0505</t>
  </si>
  <si>
    <t>BU0506</t>
  </si>
  <si>
    <t>BU0507</t>
  </si>
  <si>
    <t>BU0508</t>
  </si>
  <si>
    <t>BU0509</t>
  </si>
  <si>
    <t>BU0510</t>
  </si>
  <si>
    <t>BU0511</t>
  </si>
  <si>
    <t>BU0512</t>
  </si>
  <si>
    <t>BU0514</t>
  </si>
  <si>
    <t>BU0515</t>
  </si>
  <si>
    <t>BU0516</t>
  </si>
  <si>
    <t>BU0517</t>
  </si>
  <si>
    <t>BU0518</t>
  </si>
  <si>
    <t>BU0519</t>
  </si>
  <si>
    <t>BU0520</t>
  </si>
  <si>
    <t>BU0522</t>
  </si>
  <si>
    <t>BU0523</t>
  </si>
  <si>
    <t>BU0524</t>
  </si>
  <si>
    <t>BU0525</t>
  </si>
  <si>
    <t>Top asimétrico blanco</t>
  </si>
  <si>
    <t>Top blanco cuello V con encaje</t>
  </si>
  <si>
    <t>Pantalón rosado fuccia</t>
  </si>
  <si>
    <t>eUB0094Ω</t>
  </si>
  <si>
    <t>2-Ago</t>
  </si>
  <si>
    <t>Karen</t>
  </si>
  <si>
    <t>Pau</t>
  </si>
  <si>
    <t>Yoa</t>
  </si>
  <si>
    <t>3-Ago</t>
  </si>
  <si>
    <t>Pago Mayo Daylin</t>
  </si>
  <si>
    <t>Pago Junio Daylin</t>
  </si>
  <si>
    <t>Pago Yasser envíos</t>
  </si>
  <si>
    <t>Pago Yane Junio</t>
  </si>
  <si>
    <t>Daylin/Pendiente</t>
  </si>
  <si>
    <t>7-Ago</t>
  </si>
  <si>
    <t>Liz</t>
  </si>
  <si>
    <t>9-Ago</t>
  </si>
  <si>
    <t>Noslen</t>
  </si>
  <si>
    <t>Deborah</t>
  </si>
  <si>
    <t>14-Ago</t>
  </si>
  <si>
    <t>Greydi</t>
  </si>
  <si>
    <t>Lily</t>
  </si>
  <si>
    <t>F21</t>
  </si>
  <si>
    <t>Marianne</t>
  </si>
  <si>
    <t>Katherine</t>
  </si>
  <si>
    <t>Arianna</t>
  </si>
  <si>
    <t>Mabel</t>
  </si>
  <si>
    <t>15-Ago</t>
  </si>
  <si>
    <t>16-Ago</t>
  </si>
  <si>
    <t>Amanda HNC</t>
  </si>
  <si>
    <t>Yadita</t>
  </si>
  <si>
    <t>17-Ago</t>
  </si>
  <si>
    <t>Dayana</t>
  </si>
  <si>
    <t>Zamirys</t>
  </si>
  <si>
    <t>19-Ago</t>
  </si>
  <si>
    <t>pdte pago</t>
  </si>
  <si>
    <t>Lorena</t>
  </si>
  <si>
    <t>Nazay</t>
  </si>
  <si>
    <t>Producto sorpresa</t>
  </si>
  <si>
    <t>Luna</t>
  </si>
  <si>
    <t>Zuleira</t>
  </si>
  <si>
    <t>Yiell</t>
  </si>
  <si>
    <t>20-Ago</t>
  </si>
  <si>
    <t>Yaquelin</t>
  </si>
  <si>
    <t>Irasema</t>
  </si>
  <si>
    <t>Haydee</t>
  </si>
  <si>
    <t>22-Ago</t>
  </si>
  <si>
    <t>Maday</t>
  </si>
  <si>
    <t>23-Ago</t>
  </si>
  <si>
    <t>Anabel</t>
  </si>
  <si>
    <t>Mami</t>
  </si>
  <si>
    <t>Mar</t>
  </si>
  <si>
    <t>Mari Banco</t>
  </si>
  <si>
    <t>Monik</t>
  </si>
  <si>
    <t>25-Ago</t>
  </si>
  <si>
    <t>Tania amiga mamá</t>
  </si>
  <si>
    <t>Sandalias rosadas Forever21</t>
  </si>
  <si>
    <t>Clieta</t>
  </si>
  <si>
    <t>26-Ago</t>
  </si>
  <si>
    <t>Pujalte</t>
  </si>
  <si>
    <t>27-Ago</t>
  </si>
  <si>
    <t>Kira</t>
  </si>
  <si>
    <t>Jean ajustado claro</t>
  </si>
  <si>
    <t>Alicia</t>
  </si>
  <si>
    <t>30-Ago</t>
  </si>
  <si>
    <t>28-Ago</t>
  </si>
  <si>
    <t>Karla</t>
  </si>
  <si>
    <t>Betzabeth</t>
  </si>
  <si>
    <t>Mercedes</t>
  </si>
  <si>
    <t>31-Ago</t>
  </si>
  <si>
    <t>Wendy</t>
  </si>
  <si>
    <t>Hija Yasser</t>
  </si>
  <si>
    <t>Sandalias blancas</t>
  </si>
  <si>
    <t>Greysi</t>
  </si>
  <si>
    <t>Yolaisys</t>
  </si>
  <si>
    <t>Costo total</t>
  </si>
  <si>
    <t>Daylin(top blanco devolver)</t>
  </si>
  <si>
    <t>artículo sin entrar</t>
  </si>
  <si>
    <t>Yole</t>
  </si>
  <si>
    <t>Omi</t>
  </si>
  <si>
    <t>erly</t>
  </si>
  <si>
    <t>Blazer Crema</t>
  </si>
  <si>
    <t>Blazer Carmelita oscuro</t>
  </si>
  <si>
    <t>Camisa rayas verde</t>
  </si>
  <si>
    <t>Inventario</t>
  </si>
  <si>
    <t>Blusa de manga acampanada blanca</t>
  </si>
  <si>
    <t>Blusa de manga acampanada negra</t>
  </si>
  <si>
    <t>Blusa Camisa de puño largo</t>
  </si>
  <si>
    <t>Camisa entallada dazy</t>
  </si>
  <si>
    <t>BU0526</t>
  </si>
  <si>
    <t>BU0527</t>
  </si>
  <si>
    <t>BU0528</t>
  </si>
  <si>
    <t>BU0529</t>
  </si>
  <si>
    <t>BU0530</t>
  </si>
  <si>
    <t>BU0531</t>
  </si>
  <si>
    <t>BU0532</t>
  </si>
  <si>
    <t>Cardigan Amarillo</t>
  </si>
  <si>
    <t>BU0533</t>
  </si>
  <si>
    <t>BU0534</t>
  </si>
  <si>
    <t>BU0535</t>
  </si>
  <si>
    <t>BU0536</t>
  </si>
  <si>
    <t>Sweater rosa con mangas abiertas</t>
  </si>
  <si>
    <t>Chaleco Tejido</t>
  </si>
  <si>
    <t>Sweater de Lana naranja quemada</t>
  </si>
  <si>
    <t>BU0537</t>
  </si>
  <si>
    <t>BU0538</t>
  </si>
  <si>
    <t>BU0539</t>
  </si>
  <si>
    <t>BU0540</t>
  </si>
  <si>
    <t>BU0541</t>
  </si>
  <si>
    <t>BU0542</t>
  </si>
  <si>
    <t>BU0543</t>
  </si>
  <si>
    <t>BU0544</t>
  </si>
  <si>
    <t>BU0545</t>
  </si>
  <si>
    <t>BU0546</t>
  </si>
  <si>
    <t>BU0547</t>
  </si>
  <si>
    <t>BU0548</t>
  </si>
  <si>
    <t>BU0550</t>
  </si>
  <si>
    <t>BU0551</t>
  </si>
  <si>
    <t>BU0552</t>
  </si>
  <si>
    <t>BU0553</t>
  </si>
  <si>
    <t>BU0554</t>
  </si>
  <si>
    <t>BU0555</t>
  </si>
  <si>
    <t>BU0556</t>
  </si>
  <si>
    <t>BU0557</t>
  </si>
  <si>
    <t>BU0558</t>
  </si>
  <si>
    <t>BU0559</t>
  </si>
  <si>
    <t>BU0560</t>
  </si>
  <si>
    <t>BU0561</t>
  </si>
  <si>
    <t>BU0562</t>
  </si>
  <si>
    <t>BU0563</t>
  </si>
  <si>
    <t>BU0564</t>
  </si>
  <si>
    <t>BU0565</t>
  </si>
  <si>
    <t>BU0566</t>
  </si>
  <si>
    <t>BU0568</t>
  </si>
  <si>
    <t>BU0569</t>
  </si>
  <si>
    <t>BU0570</t>
  </si>
  <si>
    <t>BU0571</t>
  </si>
  <si>
    <t>BU0572</t>
  </si>
  <si>
    <t>BU0573</t>
  </si>
  <si>
    <t>BU0574</t>
  </si>
  <si>
    <t>BU0575</t>
  </si>
  <si>
    <t>BU0576</t>
  </si>
  <si>
    <t>BU0578</t>
  </si>
  <si>
    <t>BU0579</t>
  </si>
  <si>
    <t>BU0580</t>
  </si>
  <si>
    <t>BU0581</t>
  </si>
  <si>
    <t>BU0582</t>
  </si>
  <si>
    <t>BU0583</t>
  </si>
  <si>
    <t>BU0584</t>
  </si>
  <si>
    <t>BU0585</t>
  </si>
  <si>
    <t>Corbatín de mujer</t>
  </si>
  <si>
    <t>Camisa blanca entallada H&amp;M</t>
  </si>
  <si>
    <t>Vestido camisero con estampado y cinturón </t>
  </si>
  <si>
    <t>Blusa negra con estampado floral </t>
  </si>
  <si>
    <t>Vestido  KarlaGarage</t>
  </si>
  <si>
    <t>Short beich de pierna ancha </t>
  </si>
  <si>
    <t>Blusa Verde Greter  encargo</t>
  </si>
  <si>
    <t>Top negro  cuello V con encaje</t>
  </si>
  <si>
    <t>Short beiche de pierna ancha </t>
  </si>
  <si>
    <t>Sandalias negras de hebilla </t>
  </si>
  <si>
    <t>Camisa Azul </t>
  </si>
  <si>
    <t>Medias de mallas</t>
  </si>
  <si>
    <t>Leggings negros acanalados</t>
  </si>
  <si>
    <t>Playera negra de cuello cisne</t>
  </si>
  <si>
    <t> Vestido Rojo con eberturas</t>
  </si>
  <si>
    <t>Camiseta acanalada oblicua naranja</t>
  </si>
  <si>
    <t>Vestido acanalado cruzado color crema</t>
  </si>
  <si>
    <t>Sandalias blancas cruzadas</t>
  </si>
  <si>
    <t>Sandalias de velcro</t>
  </si>
  <si>
    <t>Sandalias negras acolchadas</t>
  </si>
  <si>
    <t>Mocasín con herrajes</t>
  </si>
  <si>
    <t>BU0586</t>
  </si>
  <si>
    <t>BU0587</t>
  </si>
  <si>
    <t>Sandalias minimalistas de plataforma</t>
  </si>
  <si>
    <t>BU0588</t>
  </si>
  <si>
    <t>BU0589</t>
  </si>
  <si>
    <t>BU0590</t>
  </si>
  <si>
    <t>BU0591</t>
  </si>
  <si>
    <t>BU0592</t>
  </si>
  <si>
    <t>BU0593</t>
  </si>
  <si>
    <t>BU0594</t>
  </si>
  <si>
    <t>BU0595</t>
  </si>
  <si>
    <t>BU0596</t>
  </si>
  <si>
    <t>BU0597</t>
  </si>
  <si>
    <t>BU0599</t>
  </si>
  <si>
    <t>Bermuda negra denim</t>
  </si>
  <si>
    <t>BU0600</t>
  </si>
  <si>
    <t>BU0601</t>
  </si>
  <si>
    <t>Compra 7/12/2023</t>
  </si>
  <si>
    <t>BU0602</t>
  </si>
  <si>
    <t>Camiseta Dazy Negro</t>
  </si>
  <si>
    <t>BU0603</t>
  </si>
  <si>
    <t>Vestido Dazy con abertura</t>
  </si>
  <si>
    <t>BU0604</t>
  </si>
  <si>
    <t>Camiseta Dazy Blanco</t>
  </si>
  <si>
    <t>BU0605</t>
  </si>
  <si>
    <t>Pantalón negro acampanado</t>
  </si>
  <si>
    <t>BU0606</t>
  </si>
  <si>
    <t>Botas negras de zíper</t>
  </si>
  <si>
    <t>BU0607</t>
  </si>
  <si>
    <t>Sandalias de tacón fino</t>
  </si>
  <si>
    <t>BU0608</t>
  </si>
  <si>
    <t>Vestido Camisero flores</t>
  </si>
  <si>
    <t>BU0609</t>
  </si>
  <si>
    <t>BU0610</t>
  </si>
  <si>
    <t>Pullover cuello redondo</t>
  </si>
  <si>
    <t>BU0611</t>
  </si>
  <si>
    <t>BU0612</t>
  </si>
  <si>
    <t>Sandalias Albaricoque</t>
  </si>
  <si>
    <t>BU0613</t>
  </si>
  <si>
    <t>Zapato de Tacón Cuadrado</t>
  </si>
  <si>
    <t>BU0614</t>
  </si>
  <si>
    <t>BU0615</t>
  </si>
  <si>
    <t>BU0616</t>
  </si>
  <si>
    <t>BU0617</t>
  </si>
  <si>
    <t>Chaleco blanco botones</t>
  </si>
  <si>
    <t>BU0618</t>
  </si>
  <si>
    <t>BU0619</t>
  </si>
  <si>
    <t>BU0620</t>
  </si>
  <si>
    <t>BU0621</t>
  </si>
  <si>
    <t>Vestido Frenchy</t>
  </si>
  <si>
    <t>BU0622</t>
  </si>
  <si>
    <t>BU0623</t>
  </si>
  <si>
    <t>BU0624</t>
  </si>
  <si>
    <t>BU0625</t>
  </si>
  <si>
    <t>Pantalón Negro Acampanado</t>
  </si>
  <si>
    <t>BU0626</t>
  </si>
  <si>
    <t>Top Bustier encaje</t>
  </si>
  <si>
    <t>BU0630</t>
  </si>
  <si>
    <t>BU0631</t>
  </si>
  <si>
    <t>BU0632</t>
  </si>
  <si>
    <t>BU0633</t>
  </si>
  <si>
    <t>BU0634</t>
  </si>
  <si>
    <t>Saya de Mezclilla a la Cintura</t>
  </si>
  <si>
    <t>BU0635</t>
  </si>
  <si>
    <t>BU0636</t>
  </si>
  <si>
    <t>BU0637</t>
  </si>
  <si>
    <t>BU0638</t>
  </si>
  <si>
    <t>BU0639</t>
  </si>
  <si>
    <t>BU0640</t>
  </si>
  <si>
    <t>BU0641</t>
  </si>
  <si>
    <t>BU0642</t>
  </si>
  <si>
    <t>BU0643</t>
  </si>
  <si>
    <t>BU0645</t>
  </si>
  <si>
    <t>Falda de mezclilla negra a la cintura</t>
  </si>
  <si>
    <t>BU0646</t>
  </si>
  <si>
    <t>Encargo Baby</t>
  </si>
  <si>
    <t>Gafas de sol Dama</t>
  </si>
  <si>
    <t>BU0647</t>
  </si>
  <si>
    <t>BU0648</t>
  </si>
  <si>
    <t>BU0649</t>
  </si>
  <si>
    <t>BU0650</t>
  </si>
  <si>
    <t>Limpia botellas</t>
  </si>
  <si>
    <t>BU0651</t>
  </si>
  <si>
    <t>Batidor</t>
  </si>
  <si>
    <t>BU0652</t>
  </si>
  <si>
    <t>BU0653</t>
  </si>
  <si>
    <t>BU0654</t>
  </si>
  <si>
    <t>Comisión 10%</t>
  </si>
  <si>
    <t>Precio</t>
  </si>
  <si>
    <t>Nombre del artículo</t>
  </si>
  <si>
    <t>Talla</t>
  </si>
  <si>
    <t>Código del producto Vendido</t>
  </si>
  <si>
    <t>Nombre del Cliente</t>
  </si>
  <si>
    <t>Nombre del Gestor</t>
  </si>
  <si>
    <t>(Datos a intoducir por el gestor cuando se hace una venta)</t>
  </si>
  <si>
    <t>Entrar datos manual</t>
  </si>
  <si>
    <t>Diciembre</t>
  </si>
  <si>
    <t>Total</t>
  </si>
  <si>
    <t>Ganancia Unitaria</t>
  </si>
  <si>
    <t>Ganancia x Cant Ventas</t>
  </si>
  <si>
    <t>Inventario Enero 2024</t>
  </si>
  <si>
    <t>Precio Final</t>
  </si>
  <si>
    <t>Precio Venta Ideal (x1.5)</t>
  </si>
  <si>
    <t>Botas Chalsesa</t>
  </si>
  <si>
    <t>BU0655</t>
  </si>
  <si>
    <t>BU0656</t>
  </si>
  <si>
    <t>BU0657</t>
  </si>
  <si>
    <t>BU0658</t>
  </si>
  <si>
    <t>BU0659</t>
  </si>
  <si>
    <t>BU0660</t>
  </si>
  <si>
    <t>BU0661</t>
  </si>
  <si>
    <t>BU0662</t>
  </si>
  <si>
    <t>BU0663</t>
  </si>
  <si>
    <t>BU0664</t>
  </si>
  <si>
    <t>BU0665</t>
  </si>
  <si>
    <t>BU0666</t>
  </si>
  <si>
    <t>Leggins bikers</t>
  </si>
  <si>
    <t>Conjunto Skort &amp; top Floreado</t>
  </si>
  <si>
    <t>Viaje Agosto</t>
  </si>
  <si>
    <t>BU0667</t>
  </si>
  <si>
    <t>BU0668</t>
  </si>
  <si>
    <t>BU0669</t>
  </si>
  <si>
    <t>BU0670</t>
  </si>
  <si>
    <t>BU0671</t>
  </si>
  <si>
    <t>BU0672</t>
  </si>
  <si>
    <t>BU0673</t>
  </si>
  <si>
    <t>BU0674</t>
  </si>
  <si>
    <t>BU0675</t>
  </si>
  <si>
    <t>BU0676</t>
  </si>
  <si>
    <t>BU0677</t>
  </si>
  <si>
    <t>BU0678</t>
  </si>
  <si>
    <t>BU0679</t>
  </si>
  <si>
    <t>BU0680</t>
  </si>
  <si>
    <t>BU0681</t>
  </si>
  <si>
    <t>BU0682</t>
  </si>
  <si>
    <t>BU0683</t>
  </si>
  <si>
    <t>BU0684</t>
  </si>
  <si>
    <t>BU0685</t>
  </si>
  <si>
    <t>BU0686</t>
  </si>
  <si>
    <t>BU0687</t>
  </si>
  <si>
    <t>BU0688</t>
  </si>
  <si>
    <t>BU0689</t>
  </si>
  <si>
    <t>BU0690</t>
  </si>
  <si>
    <t>BU0691</t>
  </si>
  <si>
    <t>BU0692</t>
  </si>
  <si>
    <t>BU0693</t>
  </si>
  <si>
    <t>BU0694</t>
  </si>
  <si>
    <t>BU0695</t>
  </si>
  <si>
    <t>BU0696</t>
  </si>
  <si>
    <t>BU0697</t>
  </si>
  <si>
    <t>BU0698</t>
  </si>
  <si>
    <t>BU0699</t>
  </si>
  <si>
    <t>BU0700</t>
  </si>
  <si>
    <t>BU0701</t>
  </si>
  <si>
    <t>BU0702</t>
  </si>
  <si>
    <t>BU0703</t>
  </si>
  <si>
    <t>BU0704</t>
  </si>
  <si>
    <t>BU0705</t>
  </si>
  <si>
    <t>BU0707</t>
  </si>
  <si>
    <t>BU0708</t>
  </si>
  <si>
    <t>BU0709</t>
  </si>
  <si>
    <t>BU0710</t>
  </si>
  <si>
    <t>BU0711</t>
  </si>
  <si>
    <t>BU0712</t>
  </si>
  <si>
    <t>BU0713</t>
  </si>
  <si>
    <t>BU0714</t>
  </si>
  <si>
    <t>BU0715</t>
  </si>
  <si>
    <t>BU0716</t>
  </si>
  <si>
    <t>BU0717</t>
  </si>
  <si>
    <t>BU0718</t>
  </si>
  <si>
    <t>BU0719</t>
  </si>
  <si>
    <t>BU0722</t>
  </si>
  <si>
    <t>BU0723</t>
  </si>
  <si>
    <t>BU0724</t>
  </si>
  <si>
    <t>BU0725</t>
  </si>
  <si>
    <t>BU0726</t>
  </si>
  <si>
    <t>BU0727</t>
  </si>
  <si>
    <t>BU0728</t>
  </si>
  <si>
    <t>BU0729</t>
  </si>
  <si>
    <t>BU0730</t>
  </si>
  <si>
    <t>BU0731</t>
  </si>
  <si>
    <t>BU0732</t>
  </si>
  <si>
    <t>BU0733</t>
  </si>
  <si>
    <t>BU0734</t>
  </si>
  <si>
    <t>BU0735</t>
  </si>
  <si>
    <t>BU0736</t>
  </si>
  <si>
    <t>BU0737</t>
  </si>
  <si>
    <t>BU0738</t>
  </si>
  <si>
    <t>BU0739</t>
  </si>
  <si>
    <t>BU0740</t>
  </si>
  <si>
    <t>BU0741</t>
  </si>
  <si>
    <t>COMPRA F21</t>
  </si>
  <si>
    <t>Compra 9/12/2023</t>
  </si>
  <si>
    <t>SHEiN</t>
  </si>
  <si>
    <t>Vestido Tarsha</t>
  </si>
  <si>
    <t>Top Asimétrico Acanalado</t>
  </si>
  <si>
    <t>Suéter cuello de Cisne</t>
  </si>
  <si>
    <t>Top healter negro</t>
  </si>
  <si>
    <t>Top Healter negro</t>
  </si>
  <si>
    <t>Mono Con Botón Delantero</t>
  </si>
  <si>
    <t>Conjunto Albaricoque</t>
  </si>
  <si>
    <t>Conjunto Beis</t>
  </si>
  <si>
    <t>Enero</t>
  </si>
  <si>
    <t>Adry</t>
  </si>
  <si>
    <t>Detalle de compra</t>
  </si>
  <si>
    <t>Compra 11 dic 2023</t>
  </si>
  <si>
    <t>Jaqueline</t>
  </si>
  <si>
    <t>Yane</t>
  </si>
  <si>
    <t>yo</t>
  </si>
  <si>
    <t>Daniela</t>
  </si>
  <si>
    <t>Baby</t>
  </si>
  <si>
    <t>Mady</t>
  </si>
  <si>
    <t>Ani</t>
  </si>
  <si>
    <t>UB234</t>
  </si>
  <si>
    <t>gafas azules con cadena</t>
  </si>
  <si>
    <t>yuniel</t>
  </si>
  <si>
    <t>BUI000</t>
  </si>
  <si>
    <t>inventario</t>
  </si>
  <si>
    <t>Chaleco gris de traje</t>
  </si>
  <si>
    <t>Orieta</t>
  </si>
  <si>
    <t>Blusa Lettuche</t>
  </si>
  <si>
    <t>Chaleco corto de traje cuadros</t>
  </si>
  <si>
    <t>Jeans MOM con rotos</t>
  </si>
  <si>
    <t>Jean ajustado Claro</t>
  </si>
  <si>
    <t>Jean Mom con bajo descosido</t>
  </si>
  <si>
    <t>Shorts con rotos</t>
  </si>
  <si>
    <t>Talla 11_Años</t>
  </si>
  <si>
    <t>Talla 10_11Años</t>
  </si>
  <si>
    <t>Talla 4_Años</t>
  </si>
  <si>
    <t>Talla 14_Años</t>
  </si>
  <si>
    <t>Talla 10_Años</t>
  </si>
  <si>
    <t>Talla 6_Años</t>
  </si>
  <si>
    <t>Talla 7_Años</t>
  </si>
  <si>
    <t>Talla 140CM Color Multicolor</t>
  </si>
  <si>
    <t>Talla Grande</t>
  </si>
  <si>
    <t>Talla Xs</t>
  </si>
  <si>
    <t>Talla Unitalla</t>
  </si>
  <si>
    <t>Talla 39</t>
  </si>
  <si>
    <t>Talla EG</t>
  </si>
  <si>
    <t>Partes-de-abajo</t>
  </si>
  <si>
    <t xml:space="preserve">Partes-de-abajo </t>
  </si>
  <si>
    <t>Vestido Orchid</t>
  </si>
  <si>
    <t xml:space="preserve">Vestido Burdeos </t>
  </si>
  <si>
    <t>Vestidos Burdeos</t>
  </si>
  <si>
    <t xml:space="preserve">Vestido Privé </t>
  </si>
  <si>
    <t>Vestido Privé</t>
  </si>
  <si>
    <t xml:space="preserve">Vestido Frenchy </t>
  </si>
  <si>
    <t>Vestido Margarita</t>
  </si>
  <si>
    <t>Pajarita en forma de flor</t>
  </si>
  <si>
    <t>Vestido espalda escotada</t>
  </si>
  <si>
    <t xml:space="preserve">Pullover Dazy </t>
  </si>
  <si>
    <t>Chaleco de traje</t>
  </si>
  <si>
    <t xml:space="preserve">Gafas de Sol </t>
  </si>
  <si>
    <t>Vestido Denim</t>
  </si>
  <si>
    <t xml:space="preserve">Blusa de manga acampanada </t>
  </si>
  <si>
    <t>Vestido Becka</t>
  </si>
  <si>
    <t>Vestido ajustado con abertura de manga larga</t>
  </si>
  <si>
    <t>Vestido acanalado de manga larga</t>
  </si>
  <si>
    <t>Vestido Asimétrico con cuerdas</t>
  </si>
  <si>
    <t>Vestido ajustado de puntos</t>
  </si>
  <si>
    <t>Vestido de botones y manga abullonada</t>
  </si>
  <si>
    <t>BU0742</t>
  </si>
  <si>
    <t>BU0743</t>
  </si>
  <si>
    <t>Vestido ajustado en rosas</t>
  </si>
  <si>
    <t>Vestido negro corte A</t>
  </si>
  <si>
    <t>Vestido Terciopelo</t>
  </si>
  <si>
    <t>Pantalón de viscosa y zíper</t>
  </si>
  <si>
    <t xml:space="preserve">Jean ajustado oscuro </t>
  </si>
  <si>
    <t xml:space="preserve">Falda satinada línea A </t>
  </si>
  <si>
    <t>Pantalón alto de bajo elegante</t>
  </si>
  <si>
    <t xml:space="preserve">Pantalón tejido de rayas </t>
  </si>
  <si>
    <t>Pantalón elegante de tela brillosa</t>
  </si>
  <si>
    <t>Short de cordón lateral</t>
  </si>
  <si>
    <t>Detalles de la Compra</t>
  </si>
  <si>
    <t>Talla 27_M</t>
  </si>
  <si>
    <t>Talla 25_S</t>
  </si>
  <si>
    <t>Talla S Color Negro</t>
  </si>
  <si>
    <t>Talla 34</t>
  </si>
  <si>
    <t xml:space="preserve">Ajustador beige </t>
  </si>
  <si>
    <t>BU0577</t>
  </si>
  <si>
    <t>Talla Chico</t>
  </si>
  <si>
    <t>Lentes de Sol</t>
  </si>
  <si>
    <t xml:space="preserve">Top Cruzado </t>
  </si>
  <si>
    <t>Talla XS Color Blanco</t>
  </si>
  <si>
    <t>Talla S Color Blanco</t>
  </si>
  <si>
    <t>Talla XS Color Naranja</t>
  </si>
  <si>
    <t>Talla S Color Naranja</t>
  </si>
  <si>
    <t>Talla M Color Naranja</t>
  </si>
  <si>
    <t>Talla L Color Negro</t>
  </si>
  <si>
    <t>Talla S Color Azul</t>
  </si>
  <si>
    <t>Talla M Color Azul</t>
  </si>
  <si>
    <t>Talla M Color Blanco</t>
  </si>
  <si>
    <t>Talla M Color Rosa_Pálido</t>
  </si>
  <si>
    <t>Vestido Frenchy Ajustado</t>
  </si>
  <si>
    <t>Talla S Color Rojo</t>
  </si>
  <si>
    <t>Talla M Color Verde</t>
  </si>
  <si>
    <t>Vestido Frente Drapeado Negro y Blanco</t>
  </si>
  <si>
    <t>Talla S Color Verde</t>
  </si>
  <si>
    <t>Talla 37.5</t>
  </si>
  <si>
    <t>Talla 2_años</t>
  </si>
  <si>
    <t>Talla M Color  Blanco</t>
  </si>
  <si>
    <t xml:space="preserve">Top corto asimétrico </t>
  </si>
  <si>
    <t>Top corto asimétrico</t>
  </si>
  <si>
    <t>Talla XS Color Negro</t>
  </si>
  <si>
    <t>Talla M Color Negro</t>
  </si>
  <si>
    <t>Pantalón Corte Recto</t>
  </si>
  <si>
    <t>Talla L Color Carmelita</t>
  </si>
  <si>
    <t>Talla M Color Carmelita</t>
  </si>
  <si>
    <t>Talla S Color Crema</t>
  </si>
  <si>
    <t>Talla M Color Crema</t>
  </si>
  <si>
    <t>Kimono Dazy Elegante</t>
  </si>
  <si>
    <t>Talla 38 Color Rosa</t>
  </si>
  <si>
    <t>Talla 39 Color Rosa</t>
  </si>
  <si>
    <t>Talla 37 Color Naranja</t>
  </si>
  <si>
    <t>Talla 37 Color Negro</t>
  </si>
  <si>
    <t>Talla 39 Color Negro</t>
  </si>
  <si>
    <t>Talla 39 Color Carmelita</t>
  </si>
  <si>
    <t>Talla 38 Color Carmelita</t>
  </si>
  <si>
    <t>Talla S Color Rosa_Intenso</t>
  </si>
  <si>
    <t xml:space="preserve">Sandalias de tacón con tiras </t>
  </si>
  <si>
    <t>Talla M Color Rosa_Intenso</t>
  </si>
  <si>
    <t>BU06361</t>
  </si>
  <si>
    <t>Talla S Color Gris</t>
  </si>
  <si>
    <t>Bibiki niñita Pez</t>
  </si>
  <si>
    <t>Traje de baño Mariposa</t>
  </si>
  <si>
    <t>Bikini niñitas Sandía</t>
  </si>
  <si>
    <t>Jean Boyfriend con rotos</t>
  </si>
  <si>
    <t>Bikini niñita Arcoíris</t>
  </si>
  <si>
    <t>Traje de baño niñitas malla protectora</t>
  </si>
  <si>
    <t>Falda de trabajo entallada</t>
  </si>
  <si>
    <t>Top de mangas anchas y lentejuelas</t>
  </si>
  <si>
    <t>Vestido playera oversize</t>
  </si>
  <si>
    <t>Falda material estilo vinil</t>
  </si>
  <si>
    <t xml:space="preserve"> Conjunto elegante acanalado </t>
  </si>
  <si>
    <t>Conjunto cuadros</t>
  </si>
  <si>
    <t>Vestido flor y botones</t>
  </si>
  <si>
    <t xml:space="preserve"> Pantalón ancho con cinturón</t>
  </si>
  <si>
    <t>Vestido solapa naranja</t>
  </si>
  <si>
    <t>Maxi vestido con bajo floral</t>
  </si>
  <si>
    <t>Vestido moca</t>
  </si>
  <si>
    <t>Bikini niñitas unicornio con Diadema</t>
  </si>
  <si>
    <t>Traje de baño niñitas Pastel con diadema</t>
  </si>
  <si>
    <t xml:space="preserve">Bañador floral </t>
  </si>
  <si>
    <t>Vestido camisero elegante</t>
  </si>
  <si>
    <t xml:space="preserve">Pareo falda </t>
  </si>
  <si>
    <t>Blusa geométrica</t>
  </si>
  <si>
    <t>Vestido línea A elegante</t>
  </si>
  <si>
    <t>Conjunto Top y Falda</t>
  </si>
  <si>
    <t>Conjunto top corto y pantalones</t>
  </si>
  <si>
    <t>Vestido ajustado con abertura</t>
  </si>
  <si>
    <t>Vestido ajustado</t>
  </si>
  <si>
    <t>Vestido de espalda cruzada</t>
  </si>
  <si>
    <t>Vestido elegante de espalda corrida</t>
  </si>
  <si>
    <t>Vestido satinado elegante</t>
  </si>
  <si>
    <t xml:space="preserve">Vestido corto de puntos </t>
  </si>
  <si>
    <t xml:space="preserve">Vestido Evento ajuste de sirena </t>
  </si>
  <si>
    <t>Vestido Bohemio</t>
  </si>
  <si>
    <t xml:space="preserve">Mono Bohemio con cinturón </t>
  </si>
  <si>
    <t xml:space="preserve">Camisa amplia multicolor </t>
  </si>
  <si>
    <t>Vestido escote de corazón</t>
  </si>
  <si>
    <t>Vestido plisado</t>
  </si>
  <si>
    <t>Vestido asimétrico</t>
  </si>
  <si>
    <t>Bolsa bandolera</t>
  </si>
  <si>
    <t xml:space="preserve">Bañador de talle </t>
  </si>
  <si>
    <t>Set 3 piezas bikini</t>
  </si>
  <si>
    <t xml:space="preserve">Almohadilla de maquillaje </t>
  </si>
  <si>
    <t>Alisador</t>
  </si>
  <si>
    <t>Vestido corrugado de línea A</t>
  </si>
  <si>
    <t>Sandalias de pedrería</t>
  </si>
  <si>
    <t>Vestido Azul Rey de tela faja</t>
  </si>
  <si>
    <t xml:space="preserve">Top cruzado </t>
  </si>
  <si>
    <t>Top corsetero asimétrico</t>
  </si>
  <si>
    <t>Vestido floral de mangas farol</t>
  </si>
  <si>
    <t xml:space="preserve">Cinturón trenzado </t>
  </si>
  <si>
    <t>Vestido vaporoso</t>
  </si>
  <si>
    <t>Vestido ajustado de malla</t>
  </si>
  <si>
    <t>Talla S Color Nehro</t>
  </si>
  <si>
    <t>Blusa corta de manga farol</t>
  </si>
  <si>
    <t>Falda ajustada animal print</t>
  </si>
  <si>
    <t>Vestido slip cebra</t>
  </si>
  <si>
    <t xml:space="preserve"> Vestido slip dragón</t>
  </si>
  <si>
    <t>Body tong</t>
  </si>
  <si>
    <t>Vestido corto azul real</t>
  </si>
  <si>
    <t>Short denim</t>
  </si>
  <si>
    <t>Jean slim fit</t>
  </si>
  <si>
    <t>Sandalias trenzadas</t>
  </si>
  <si>
    <t>Sandalias anudadas</t>
  </si>
  <si>
    <t>Top berry</t>
  </si>
  <si>
    <t>Top Amarillo</t>
  </si>
  <si>
    <t>Top Negro</t>
  </si>
  <si>
    <t>Visera rosa</t>
  </si>
  <si>
    <t>Bañador  animal print</t>
  </si>
  <si>
    <t>Vestido slip satinado</t>
  </si>
  <si>
    <t>Rubor rosa</t>
  </si>
  <si>
    <t>Vestido venturina</t>
  </si>
  <si>
    <t>Bikini rosa canalé</t>
  </si>
  <si>
    <t>Bikini push up</t>
  </si>
  <si>
    <t>Mono short a rayas</t>
  </si>
  <si>
    <t>Brasier de encaje</t>
  </si>
  <si>
    <t xml:space="preserve">Vestido de lunares </t>
  </si>
  <si>
    <t>Talla M Color Marrón</t>
  </si>
  <si>
    <t>Talla L Color Marrón</t>
  </si>
  <si>
    <t>Falda de trabajo</t>
  </si>
  <si>
    <t>Bañador con zíper de pierna alta</t>
  </si>
  <si>
    <t>Vestido tropical</t>
  </si>
  <si>
    <t>Talla S Color Chantillí</t>
  </si>
  <si>
    <t xml:space="preserve"> Top Básico Business </t>
  </si>
  <si>
    <t>Pantalón business básico</t>
  </si>
  <si>
    <t xml:space="preserve"> Top Básico Business</t>
  </si>
  <si>
    <t>Talla S Color Rosa</t>
  </si>
  <si>
    <t>Bañador despalda descubierta</t>
  </si>
  <si>
    <t>Vestido con doble abertura</t>
  </si>
  <si>
    <t>Top Cisne acanalado</t>
  </si>
  <si>
    <t>Top cisne acanalado</t>
  </si>
  <si>
    <t>Vestido de lunares</t>
  </si>
  <si>
    <t>Falda margarita</t>
  </si>
  <si>
    <t>Falda plisada</t>
  </si>
  <si>
    <t>Vestido en punto rosa</t>
  </si>
  <si>
    <t>Falda plisada con cadena</t>
  </si>
  <si>
    <t>Top de cuadros</t>
  </si>
  <si>
    <t>Top corto blanco</t>
  </si>
  <si>
    <t>Top cami carrera</t>
  </si>
  <si>
    <t>Cobertor de traje de baño</t>
  </si>
  <si>
    <t>Top traslúcido de encaje</t>
  </si>
  <si>
    <t>Playera de animados</t>
  </si>
  <si>
    <t>Short de mezclilla con doblez</t>
  </si>
  <si>
    <t>Talla S Color Denim_claro</t>
  </si>
  <si>
    <t>Vestido ajustado con adorno de plumas</t>
  </si>
  <si>
    <t>Pantaloneta de zíper</t>
  </si>
  <si>
    <t>Short  de pierna ancha </t>
  </si>
  <si>
    <t>Cinturón de hebilla dorada</t>
  </si>
  <si>
    <t>Talla Unitalla Color Blanco</t>
  </si>
  <si>
    <t>Talla Unitalla Color Carmelita</t>
  </si>
  <si>
    <t>Pantalón de corte recto</t>
  </si>
  <si>
    <t>Maxi vestido de espalda cruzada</t>
  </si>
  <si>
    <t>Top de cuello V con encaje</t>
  </si>
  <si>
    <t>Pantaloneta con cinturón</t>
  </si>
  <si>
    <t>Talla M Color Azul_Oscuro_y_rayas</t>
  </si>
  <si>
    <t>Short de mezclilla suave con cinturón</t>
  </si>
  <si>
    <t>Blusa de manga larga cruzada</t>
  </si>
  <si>
    <t>Blazer con textura</t>
  </si>
  <si>
    <t>Blusa de manga acampanada</t>
  </si>
  <si>
    <t>Blusa camisa de puño largo</t>
  </si>
  <si>
    <t>Talla XS Color Verde</t>
  </si>
  <si>
    <t>Body traslúcido floreado</t>
  </si>
  <si>
    <t xml:space="preserve">Pullover oversize estampado </t>
  </si>
  <si>
    <t xml:space="preserve">Sweater de lana </t>
  </si>
  <si>
    <t>Vestido de flecos</t>
  </si>
  <si>
    <t>Falda plisada de cuadros</t>
  </si>
  <si>
    <t>Medias pantys</t>
  </si>
  <si>
    <t>Playera de cuello cisne</t>
  </si>
  <si>
    <t>Camiseta acanalada oblicua</t>
  </si>
  <si>
    <t xml:space="preserve">Top bustier </t>
  </si>
  <si>
    <t>Pantaloneta con abertura</t>
  </si>
  <si>
    <t>Short de tela suave con cinturón</t>
  </si>
  <si>
    <t xml:space="preserve">Pantalón cargo verde </t>
  </si>
  <si>
    <t>Sandalias de tacón triangular</t>
  </si>
  <si>
    <t>Talla L Color Blanco</t>
  </si>
  <si>
    <t>Talla XL Color Blanco</t>
  </si>
  <si>
    <t>Pullover Dazy</t>
  </si>
  <si>
    <t>Top de encaje</t>
  </si>
  <si>
    <t>Mocasín de punta fina</t>
  </si>
  <si>
    <t>Blusa corta abombada</t>
  </si>
  <si>
    <t>Pantalón recto de traje</t>
  </si>
  <si>
    <t>Vestido negro corsetero</t>
  </si>
  <si>
    <t xml:space="preserve">Jean skinny </t>
  </si>
  <si>
    <t>Blazer azul Rey</t>
  </si>
  <si>
    <t>Sandalias de tiras</t>
  </si>
  <si>
    <t>Sandalias de nudos</t>
  </si>
  <si>
    <t xml:space="preserve">Sandalias Pop </t>
  </si>
  <si>
    <t>Sandalias Pop</t>
  </si>
  <si>
    <t>Sandalias de hebilla</t>
  </si>
  <si>
    <t>Sandalias flip de plataforma</t>
  </si>
  <si>
    <t>Sandalias minimalistas de tacón</t>
  </si>
  <si>
    <t>Vestido camisa modely</t>
  </si>
  <si>
    <t>Vestido largo estampado</t>
  </si>
  <si>
    <t>Kimono floral</t>
  </si>
  <si>
    <t>Kimono fLoral</t>
  </si>
  <si>
    <t>Camisa Modely</t>
  </si>
  <si>
    <t>Mono palazzo</t>
  </si>
  <si>
    <t>Vestido margarita</t>
  </si>
  <si>
    <t>Mono con cinturón</t>
  </si>
  <si>
    <t>Zapato de punta fina y Tacón Cuadrado</t>
  </si>
  <si>
    <t>BU0720</t>
  </si>
  <si>
    <t>Zapatillas blanco casual</t>
  </si>
  <si>
    <t>Calcetines al tobillo</t>
  </si>
  <si>
    <t>Talla Unitalla Color Negro</t>
  </si>
  <si>
    <t>Talla Unitalla Color Beis</t>
  </si>
  <si>
    <t>Calcetines bajos</t>
  </si>
  <si>
    <t>Bikini negro sexy</t>
  </si>
  <si>
    <t>Conjunto de bikini moca</t>
  </si>
  <si>
    <t xml:space="preserve">Traje de baño blanco sexy </t>
  </si>
  <si>
    <t>Horquillas en forma de lazo</t>
  </si>
  <si>
    <t>Talla Unitalla Color Chantillí</t>
  </si>
  <si>
    <t>Talla Unitalla Color Rosa_palo</t>
  </si>
  <si>
    <t>Camisa blanca estampado de ave</t>
  </si>
  <si>
    <t>Vestido frenchy botones marrón</t>
  </si>
  <si>
    <t>Pasador de cabello en forma de lazo</t>
  </si>
  <si>
    <t>Lazo para coletas</t>
  </si>
  <si>
    <t>Shein</t>
  </si>
  <si>
    <t xml:space="preserve">Vestido chaleco blazer </t>
  </si>
  <si>
    <t>Hombres</t>
  </si>
  <si>
    <t>BU06701</t>
  </si>
  <si>
    <t>BU06711</t>
  </si>
  <si>
    <t>BU06721</t>
  </si>
  <si>
    <t>BU06731</t>
  </si>
  <si>
    <t>BU06741</t>
  </si>
  <si>
    <t>BU06771</t>
  </si>
  <si>
    <t>BU06781</t>
  </si>
  <si>
    <t>BU06751</t>
  </si>
  <si>
    <t>BU06761</t>
  </si>
  <si>
    <t>BU06661</t>
  </si>
  <si>
    <t>BU06671</t>
  </si>
  <si>
    <t>BU06651</t>
  </si>
  <si>
    <t>BU06641</t>
  </si>
  <si>
    <t>BU06621</t>
  </si>
  <si>
    <t>BU06611</t>
  </si>
  <si>
    <t>BU06601</t>
  </si>
  <si>
    <t>BU06591</t>
  </si>
  <si>
    <t>BU06581</t>
  </si>
  <si>
    <t>BU06571</t>
  </si>
  <si>
    <t>BU06561</t>
  </si>
  <si>
    <t>BU06551</t>
  </si>
  <si>
    <t>BU06541</t>
  </si>
  <si>
    <t>BU06531</t>
  </si>
  <si>
    <t>BU06521</t>
  </si>
  <si>
    <t>BU06511</t>
  </si>
  <si>
    <t>BU06501</t>
  </si>
  <si>
    <t>BU06491</t>
  </si>
  <si>
    <t>BU06481</t>
  </si>
  <si>
    <t>BU06471</t>
  </si>
  <si>
    <t>BU06461</t>
  </si>
  <si>
    <t>BU06451</t>
  </si>
  <si>
    <t>BU06441</t>
  </si>
  <si>
    <t>BU06431</t>
  </si>
  <si>
    <t>BU06411</t>
  </si>
  <si>
    <t>BU06421</t>
  </si>
  <si>
    <t>BU06401</t>
  </si>
  <si>
    <t>BU06391</t>
  </si>
  <si>
    <t>BU06381</t>
  </si>
  <si>
    <t>BU06371</t>
  </si>
  <si>
    <t>Bikini violeta y verde Sirenita</t>
  </si>
  <si>
    <t>Cepillo Masajeador</t>
  </si>
  <si>
    <t>Massi vecina</t>
  </si>
  <si>
    <t>Chaleco de traje Crema</t>
  </si>
  <si>
    <t>Chaleco de traje Negro</t>
  </si>
  <si>
    <t>Chaleco de traje Blanco</t>
  </si>
  <si>
    <t>Cinturón básico grueso Negro</t>
  </si>
  <si>
    <t>Cinturón básico grueso Camel</t>
  </si>
  <si>
    <t xml:space="preserve">Talla Unitalla </t>
  </si>
  <si>
    <t>BU06691</t>
  </si>
  <si>
    <t>BU06681</t>
  </si>
  <si>
    <t>Cinturón de hebilla redonda</t>
  </si>
  <si>
    <t>Talla Mediano</t>
  </si>
  <si>
    <t>Mary Karla Bamboo</t>
  </si>
  <si>
    <t>Karen Dentista</t>
  </si>
  <si>
    <t>Gaby Dra</t>
  </si>
  <si>
    <t>Pants ajustados</t>
  </si>
  <si>
    <t>Enguatada con protección UV</t>
  </si>
  <si>
    <t>Pareo pantalón de malla</t>
  </si>
  <si>
    <t>Bañador de zíper en color combinado</t>
  </si>
  <si>
    <t>Bañador una pieza con adorno de mariposas</t>
  </si>
  <si>
    <t>Talla Única Color Blanco</t>
  </si>
  <si>
    <t>Sandalias animal print de tacón</t>
  </si>
  <si>
    <t>Bañador estampado en contraste</t>
  </si>
  <si>
    <t>Bikini elegante con herrajes (varios colores)</t>
  </si>
  <si>
    <t>Nuevo</t>
  </si>
  <si>
    <t>Sayury</t>
  </si>
  <si>
    <t>Talla XS Color rosa_Pálido</t>
  </si>
  <si>
    <t xml:space="preserve">Talla S Color Denim_oscuro </t>
  </si>
  <si>
    <t>Conjunto de top y falda cruzada</t>
  </si>
  <si>
    <t>Top corto margarita</t>
  </si>
  <si>
    <t>Bolso de Mimbre</t>
  </si>
  <si>
    <t>Pantalón acampanado Blanco</t>
  </si>
  <si>
    <t>BU06782</t>
  </si>
  <si>
    <t>BU06783</t>
  </si>
  <si>
    <t>BU06784</t>
  </si>
  <si>
    <t>BU06785</t>
  </si>
  <si>
    <t>BU06786</t>
  </si>
  <si>
    <t>Ani verde verde</t>
  </si>
  <si>
    <t>Gastos totales</t>
  </si>
  <si>
    <t>Valor Stock Actual</t>
  </si>
  <si>
    <t>Yake</t>
  </si>
  <si>
    <t>Regalo Baby</t>
  </si>
  <si>
    <t>Oferta Promo Mensajería Gratis en ventas de $25USD</t>
  </si>
  <si>
    <t>Trajes de baño /Curvy</t>
  </si>
  <si>
    <t>Partes-de-abajo /Curvy</t>
  </si>
  <si>
    <t>Vestidos /Curvy</t>
  </si>
  <si>
    <t>Hombres /Curvy</t>
  </si>
  <si>
    <t xml:space="preserve">Accesorios </t>
  </si>
  <si>
    <t>Lencería /Curvy</t>
  </si>
  <si>
    <t>Vestido Frente Drapeado Negro y Blanco  /Curvy</t>
  </si>
  <si>
    <t>Traje de baño de mangas estampadas  /Curvy</t>
  </si>
  <si>
    <t>Accesorios /Cintos</t>
  </si>
  <si>
    <t>Nuevo /Cintos /Accesorios</t>
  </si>
  <si>
    <t>Nuevo /Chalecos &amp; Blazers</t>
  </si>
  <si>
    <t>Calzado /Sandalias planas</t>
  </si>
  <si>
    <t>Calzado /Precios Bajos</t>
  </si>
  <si>
    <t>Calzado /Sandalias planas /Precios Bajos</t>
  </si>
  <si>
    <t>Trajes de baño /Precios Bajos</t>
  </si>
  <si>
    <t>Trajes de baño niñas /Precios Bajos</t>
  </si>
  <si>
    <t>Partes-de-abajo /Precios Bajos</t>
  </si>
  <si>
    <t>Partes-de-abajo /Curvy /Precios Bajos</t>
  </si>
  <si>
    <t>Vestidos /Curvy /Precios Bajos</t>
  </si>
  <si>
    <t>Vestidos /Precios Bajos</t>
  </si>
  <si>
    <t>Conjuntos /Precios Bajos</t>
  </si>
  <si>
    <t>Yilien</t>
  </si>
  <si>
    <t>Monos /Precios Bajos</t>
  </si>
  <si>
    <t>neurologa</t>
  </si>
  <si>
    <t>Nuevo /Vestidos</t>
  </si>
  <si>
    <t>Nuevo /Blusas</t>
  </si>
  <si>
    <t>Nuevo /Vestidos /Curvy</t>
  </si>
  <si>
    <t>Nuevo /Accesorios</t>
  </si>
  <si>
    <t>Nuevo /Calzado</t>
  </si>
  <si>
    <t>Nuevo /Trajes de Baño /Curvy</t>
  </si>
  <si>
    <t>Cardigan classy</t>
  </si>
  <si>
    <t xml:space="preserve">Vestido Camisa Modely </t>
  </si>
  <si>
    <t xml:space="preserve">Vestido Privé  </t>
  </si>
  <si>
    <t xml:space="preserve">Vestido cruzado </t>
  </si>
  <si>
    <t>Vestido de mangas en contraste</t>
  </si>
  <si>
    <t>Monos /Curvy</t>
  </si>
  <si>
    <t>Traje de baño Oliva</t>
  </si>
  <si>
    <t>Traje de baño de mangas estampadas</t>
  </si>
  <si>
    <t>Nuevo /Blusas /Curvy</t>
  </si>
  <si>
    <t xml:space="preserve">Bikini negro sexy </t>
  </si>
  <si>
    <t>Conjunto de bikini</t>
  </si>
  <si>
    <t>Traje de baño blanco sexy</t>
  </si>
  <si>
    <t xml:space="preserve">Pantalón Palazzo </t>
  </si>
  <si>
    <t>Talla L Color Multicolor</t>
  </si>
  <si>
    <t>BU06787</t>
  </si>
  <si>
    <t>BU06788</t>
  </si>
  <si>
    <t>BU06789</t>
  </si>
  <si>
    <t>BU06790</t>
  </si>
  <si>
    <t>Curvy Skinny Jeans</t>
  </si>
  <si>
    <t xml:space="preserve">Maxi Vestido Bodycon </t>
  </si>
  <si>
    <t>BU06791</t>
  </si>
  <si>
    <t>BU06792</t>
  </si>
  <si>
    <t>BU06793</t>
  </si>
  <si>
    <t>BU06794</t>
  </si>
  <si>
    <t>BU06795</t>
  </si>
  <si>
    <t>BU06796</t>
  </si>
  <si>
    <t>BU06797</t>
  </si>
  <si>
    <t>BU06798</t>
  </si>
  <si>
    <t>BU06799</t>
  </si>
  <si>
    <t>BU06800</t>
  </si>
  <si>
    <t>BU06801</t>
  </si>
  <si>
    <t>BU06802</t>
  </si>
  <si>
    <t>BU06803</t>
  </si>
  <si>
    <t>BU06804</t>
  </si>
  <si>
    <t>BU06805</t>
  </si>
  <si>
    <t>BU06806</t>
  </si>
  <si>
    <t>BU06807</t>
  </si>
  <si>
    <t>BU06808</t>
  </si>
  <si>
    <t>BU06809</t>
  </si>
  <si>
    <t>BU06810</t>
  </si>
  <si>
    <t>BU06811</t>
  </si>
  <si>
    <t>BU06812</t>
  </si>
  <si>
    <t>BU06813</t>
  </si>
  <si>
    <t>BU06814</t>
  </si>
  <si>
    <t>BU06815</t>
  </si>
  <si>
    <t>BU06816</t>
  </si>
  <si>
    <t>BU06817</t>
  </si>
  <si>
    <t>BU06818</t>
  </si>
  <si>
    <t>BU06819</t>
  </si>
  <si>
    <t>BU06820</t>
  </si>
  <si>
    <t>BU06821</t>
  </si>
  <si>
    <t>BU06822</t>
  </si>
  <si>
    <t>BU06823</t>
  </si>
  <si>
    <t>BU06824</t>
  </si>
  <si>
    <t>BU06825</t>
  </si>
  <si>
    <t>BU06826</t>
  </si>
  <si>
    <t>BU06827</t>
  </si>
  <si>
    <t>BU06828</t>
  </si>
  <si>
    <t>BU06829</t>
  </si>
  <si>
    <t>BU06830</t>
  </si>
  <si>
    <t>BU06831</t>
  </si>
  <si>
    <t>BU06832</t>
  </si>
  <si>
    <t>BU06833</t>
  </si>
  <si>
    <t>Vestido Midi de espalda oblicua</t>
  </si>
  <si>
    <t>BU067911</t>
  </si>
  <si>
    <t>Talla S Color Vainilla</t>
  </si>
  <si>
    <t>Vestido Midi Elegante</t>
  </si>
  <si>
    <t>Talla XL Color Vainilla</t>
  </si>
  <si>
    <t>Talla M Color Vainilla</t>
  </si>
  <si>
    <t>Talla S Color Champagne</t>
  </si>
  <si>
    <t>Talla M Color Champagne</t>
  </si>
  <si>
    <t xml:space="preserve">Pantalón en piel </t>
  </si>
  <si>
    <t xml:space="preserve">Crossbody Bag </t>
  </si>
  <si>
    <t>Bolso Crossbody en detalle de cocodrilo</t>
  </si>
  <si>
    <t xml:space="preserve">Talla Unitalla Color Negro </t>
  </si>
  <si>
    <t>Talla 12 Color Denim_Claro</t>
  </si>
  <si>
    <t>Talla Unitalla Color Beige</t>
  </si>
  <si>
    <t>Crossbody Bag con hebilla</t>
  </si>
  <si>
    <t>Talla Unitalla Color Rojo</t>
  </si>
  <si>
    <t>Mochila de lana sintética</t>
  </si>
  <si>
    <t>Crossbody Bag Lacado</t>
  </si>
  <si>
    <t>Crossbody Bag Guateado</t>
  </si>
  <si>
    <t xml:space="preserve">Bolso Baguette </t>
  </si>
  <si>
    <t>Crossbody bag Denim</t>
  </si>
  <si>
    <t>Talla Unitalla Color Denim_Claro</t>
  </si>
  <si>
    <t>Blazer entallado</t>
  </si>
  <si>
    <t>Talla XS Color Piedra_Azul</t>
  </si>
  <si>
    <t>Talla M Color Piedra_Azul</t>
  </si>
  <si>
    <t>Vestido Chic Primavera</t>
  </si>
  <si>
    <t>Talla XL Color Naranja</t>
  </si>
  <si>
    <t>Talla L Color Naranja</t>
  </si>
  <si>
    <t>Temu</t>
  </si>
  <si>
    <t>Bolso Vintage</t>
  </si>
  <si>
    <t>Talla Unitalla Color Marrón</t>
  </si>
  <si>
    <t>Bolso estampado de Lona</t>
  </si>
  <si>
    <t>Talla Unitalla Color Multicolor</t>
  </si>
  <si>
    <t>Set de bolso minimalista</t>
  </si>
  <si>
    <t>Talla Unitalla Color Amarillo</t>
  </si>
  <si>
    <t xml:space="preserve">Bolso Mochila </t>
  </si>
  <si>
    <t>Blusa estampada de Lunares</t>
  </si>
  <si>
    <t>Talla S Color Multicolor</t>
  </si>
  <si>
    <t>Talla M Color Multicolor</t>
  </si>
  <si>
    <t>Crossbody Cromado</t>
  </si>
  <si>
    <t>Talla Unitalla Color Carey</t>
  </si>
  <si>
    <t>Compra Shein03032024</t>
  </si>
  <si>
    <t>Compra Temu18022024</t>
  </si>
  <si>
    <t>Compra F2119022024</t>
  </si>
  <si>
    <t>Talla XL Color Albaricoque</t>
  </si>
  <si>
    <t>Sujetador Invisible Suave sin tirantes</t>
  </si>
  <si>
    <t>BU068231</t>
  </si>
  <si>
    <t>Vestido Fresco Verano</t>
  </si>
  <si>
    <t>Talla L Color Albaricoque</t>
  </si>
  <si>
    <t>Talla S Color Champán</t>
  </si>
  <si>
    <t>Sujetador suave de encaje y satén</t>
  </si>
  <si>
    <t xml:space="preserve">Sujetador suave de encaje y satén </t>
  </si>
  <si>
    <t>BU068241</t>
  </si>
  <si>
    <t>BU068242</t>
  </si>
  <si>
    <t>Talla XS Color Morado_platinado</t>
  </si>
  <si>
    <t>Talla S Color Morado_platinado</t>
  </si>
  <si>
    <t>Talla M Color Morado_platinado</t>
  </si>
  <si>
    <t>Talla L Color Morado_platinado</t>
  </si>
  <si>
    <t>Tennis Blanco Casual</t>
  </si>
  <si>
    <t>Talla 37 Color Blanco</t>
  </si>
  <si>
    <t>BU068232</t>
  </si>
  <si>
    <t>Talla S Color Albaricoque</t>
  </si>
  <si>
    <t>Vestido a Media Pierna Elegante y Versátil</t>
  </si>
  <si>
    <t>Compra Shein22012024</t>
  </si>
  <si>
    <t>Lencería /Próximamente</t>
  </si>
  <si>
    <t>Vestidos /Próximamente</t>
  </si>
  <si>
    <t>Vestidos /Curvy /Próximamente</t>
  </si>
  <si>
    <t>Accesorios /Gafas_de_Sol /Próximamente</t>
  </si>
  <si>
    <t>Accesorios /Bolsos /Próximamente</t>
  </si>
  <si>
    <t>Partes-de-abajo /Curvy /Próximamente</t>
  </si>
  <si>
    <t>Partes-de-abajo /Próximamente</t>
  </si>
  <si>
    <t>Accesorios /Bolsos /Bolsos_D´_Letta</t>
  </si>
  <si>
    <t>Accesorios /Mochila /Bolsos_D´_Letta</t>
  </si>
  <si>
    <t>Gafas de Sol Retro</t>
  </si>
  <si>
    <t>Vestido Camisero de Bolas</t>
  </si>
  <si>
    <t>BU068101</t>
  </si>
  <si>
    <t>BU068102</t>
  </si>
  <si>
    <t>Vestido Camisero de Rayas</t>
  </si>
  <si>
    <t>Talla XL Color azul_y_blanco</t>
  </si>
  <si>
    <t>Talla XXL Color negro_y_blanco</t>
  </si>
  <si>
    <t>Calzado /Sandalias de tacón</t>
  </si>
  <si>
    <t>Trajes de baño /Bikinis</t>
  </si>
  <si>
    <t>Bazar</t>
  </si>
  <si>
    <t>Pantalón corto blanco de rayas</t>
  </si>
  <si>
    <t>Talla S Color Blanco_y_Negro</t>
  </si>
  <si>
    <t>Bershka</t>
  </si>
  <si>
    <t>BU06834</t>
  </si>
  <si>
    <t>BU06835</t>
  </si>
  <si>
    <t>BU06836</t>
  </si>
  <si>
    <t>BU06837</t>
  </si>
  <si>
    <t>BU06838</t>
  </si>
  <si>
    <t>BU06839</t>
  </si>
  <si>
    <t xml:space="preserve">Talla 4_Años </t>
  </si>
  <si>
    <t>Tops</t>
  </si>
  <si>
    <t>Tops /Curvy</t>
  </si>
  <si>
    <t>Tops /Precios Bajos</t>
  </si>
  <si>
    <t>Tops /Curvy /Precios Bajos</t>
  </si>
  <si>
    <t>Tops /Chalecos &amp; Blazers</t>
  </si>
  <si>
    <t>Tops /Chalecos &amp; Blazers /Próximamente</t>
  </si>
  <si>
    <t>Tops /Próximamente</t>
  </si>
  <si>
    <t xml:space="preserve">Pullover Dazy  </t>
  </si>
  <si>
    <t>Pantalón de traje</t>
  </si>
  <si>
    <t>Top bustier</t>
  </si>
  <si>
    <t>Sweater de lana</t>
  </si>
  <si>
    <t>Maxi vestido floreado</t>
  </si>
  <si>
    <t>Vestido Chaleco con botones</t>
  </si>
  <si>
    <t>none</t>
  </si>
  <si>
    <t xml:space="preserve">Falda con fajín </t>
  </si>
  <si>
    <t>bebé</t>
  </si>
  <si>
    <t>Blusa de puntos</t>
  </si>
  <si>
    <t>Talla S Color Marrón</t>
  </si>
  <si>
    <t>Talla S Color Combinado</t>
  </si>
  <si>
    <t>Body strapless (Nuevo)</t>
  </si>
  <si>
    <t xml:space="preserve">Vestido chino de satín </t>
  </si>
  <si>
    <t>Vestido de una manga en vuelo (Nuevo)</t>
  </si>
  <si>
    <t>Vestido verde Overall (Nuevo)</t>
  </si>
  <si>
    <t>BU06840</t>
  </si>
  <si>
    <t>BU06841</t>
  </si>
  <si>
    <t>BU06842</t>
  </si>
  <si>
    <t>BU06843</t>
  </si>
  <si>
    <t>BU06844</t>
  </si>
  <si>
    <t>BU06845</t>
  </si>
  <si>
    <t>BU06846</t>
  </si>
  <si>
    <t>BU06847</t>
  </si>
  <si>
    <t>BU06848</t>
  </si>
  <si>
    <t>Short de talle bajo</t>
  </si>
  <si>
    <t>Talla S/M Color Fresa</t>
  </si>
  <si>
    <t>Roxy</t>
  </si>
  <si>
    <t>Vestido rojo a media pierna con cinturón</t>
  </si>
  <si>
    <t>Solera de manga corta</t>
  </si>
  <si>
    <t>Vestido mangas de vuelo</t>
  </si>
  <si>
    <t>Mono Camisero de rayas (Nuevo)</t>
  </si>
  <si>
    <t>Falda Lentejuelas</t>
  </si>
  <si>
    <t>Talla S/M Color Blanco</t>
  </si>
  <si>
    <t>BU06849</t>
  </si>
  <si>
    <t>BU06850</t>
  </si>
  <si>
    <t>BU06851</t>
  </si>
  <si>
    <t>BU06852</t>
  </si>
  <si>
    <t>BU06853</t>
  </si>
  <si>
    <t>BU06854</t>
  </si>
  <si>
    <t>Short estampado</t>
  </si>
  <si>
    <t>GAP</t>
  </si>
  <si>
    <t>Talla S Color Fresa</t>
  </si>
  <si>
    <t>Blusa de picos (Nuevo)</t>
  </si>
  <si>
    <t>Pantalón corto estampado</t>
  </si>
  <si>
    <t>Talla L Color Azul</t>
  </si>
  <si>
    <t>Blusa corta de espalda escotada</t>
  </si>
  <si>
    <t>Talla M Color Rojo</t>
  </si>
  <si>
    <t>Blusa manga 3/4</t>
  </si>
  <si>
    <t>Falda ajustada de zíper</t>
  </si>
  <si>
    <t>Nuevo /Tops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</si>
</sst>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quot;$&quot;* #,##0.00_);_(&quot;$&quot;* \(#,##0.00\);_(&quot;$&quot;* &quot;-&quot;??_);_(@_)"/>
    <numFmt numFmtId="164" formatCode="&quot;$&quot;#,##0.00"/>
    <numFmt numFmtId="165" formatCode="_-&quot;$&quot;* #,##0.00_-;\-&quot;$&quot;* #,##0.00_-;_-&quot;$&quot;* &quot;-&quot;??_-;_-@_-"/>
    <numFmt numFmtId="166" formatCode="&quot;$&quot;#,##0.0"/>
  </numFmts>
  <fonts count="28" x14ac:knownFonts="1">
    <font>
      <sz val="10"/>
      <color indexed="8"/>
      <name val="Helvetica Neue"/>
    </font>
    <font>
      <sz val="12"/>
      <color theme="1"/>
      <name val="Helvetica Neue"/>
      <family val="2"/>
      <scheme val="minor"/>
    </font>
    <font>
      <b/>
      <sz val="10"/>
      <color indexed="8"/>
      <name val="Helvetica Neue"/>
      <family val="2"/>
    </font>
    <font>
      <sz val="10"/>
      <color rgb="FF000000"/>
      <name val="Helvetica Neue"/>
      <family val="2"/>
    </font>
    <font>
      <sz val="10"/>
      <color rgb="FF000000"/>
      <name val="Helvetica Neue"/>
      <family val="2"/>
      <scheme val="major"/>
    </font>
    <font>
      <sz val="10"/>
      <color theme="1"/>
      <name val="Helvetica Neue"/>
      <family val="2"/>
      <scheme val="major"/>
    </font>
    <font>
      <sz val="10"/>
      <color indexed="8"/>
      <name val="Helvetica Neue"/>
      <family val="2"/>
    </font>
    <font>
      <b/>
      <sz val="10"/>
      <color theme="0"/>
      <name val="Helvetica Neue"/>
      <family val="2"/>
    </font>
    <font>
      <sz val="8"/>
      <name val="Helvetica Neue"/>
      <family val="2"/>
    </font>
    <font>
      <sz val="10"/>
      <color indexed="8"/>
      <name val="Helvetica Neue"/>
      <family val="2"/>
      <scheme val="major"/>
    </font>
    <font>
      <b/>
      <sz val="10"/>
      <color rgb="FF000000"/>
      <name val="Helvetica Neue"/>
      <family val="2"/>
      <scheme val="major"/>
    </font>
    <font>
      <sz val="12"/>
      <color rgb="FF000000"/>
      <name val="Calibri"/>
      <family val="2"/>
    </font>
    <font>
      <sz val="10"/>
      <color indexed="8"/>
      <name val="Arial"/>
      <family val="2"/>
    </font>
    <font>
      <sz val="10"/>
      <color rgb="FFFA6338"/>
      <name val="Arial"/>
      <family val="2"/>
    </font>
    <font>
      <sz val="14"/>
      <color rgb="FF222222"/>
      <name val="Arial"/>
      <family val="2"/>
    </font>
    <font>
      <sz val="12"/>
      <color rgb="FF222222"/>
      <name val="Arial"/>
      <family val="2"/>
    </font>
    <font>
      <b/>
      <sz val="14"/>
      <color rgb="FF222222"/>
      <name val="Arial"/>
      <family val="2"/>
    </font>
    <font>
      <sz val="10"/>
      <color rgb="FF000000"/>
      <name val="Arial"/>
      <family val="2"/>
    </font>
    <font>
      <b/>
      <sz val="10"/>
      <color indexed="8"/>
      <name val="Helvetica Neue"/>
      <family val="2"/>
      <scheme val="minor"/>
    </font>
    <font>
      <sz val="10"/>
      <color rgb="FF000000"/>
      <name val="Helvetica Neue"/>
      <family val="2"/>
      <scheme val="minor"/>
    </font>
    <font>
      <sz val="10"/>
      <color indexed="8"/>
      <name val="Helvetica Neue"/>
      <family val="2"/>
      <scheme val="minor"/>
    </font>
    <font>
      <sz val="10"/>
      <color theme="1"/>
      <name val="Helvetica Neue"/>
      <family val="2"/>
    </font>
    <font>
      <b/>
      <sz val="14"/>
      <color theme="2" tint="-0.89999084444715716"/>
      <name val="Helvetica Neue"/>
      <family val="2"/>
      <scheme val="minor"/>
    </font>
    <font>
      <sz val="14"/>
      <color theme="2" tint="-0.89999084444715716"/>
      <name val="Helvetica Neue"/>
      <family val="2"/>
      <scheme val="minor"/>
    </font>
    <font>
      <sz val="10"/>
      <color indexed="8"/>
      <name val="Helvetica Neue"/>
      <family val="2"/>
    </font>
    <font>
      <sz val="10"/>
      <color theme="1"/>
      <name val="Helvetica Neue"/>
      <family val="2"/>
      <scheme val="minor"/>
    </font>
    <font>
      <sz val="10"/>
      <color rgb="FF000000"/>
      <name val="Tahoma"/>
      <family val="2"/>
    </font>
    <font>
      <b/>
      <sz val="10"/>
      <color rgb="FF000000"/>
      <name val="Tahoma"/>
      <family val="2"/>
    </font>
  </fonts>
  <fills count="27">
    <fill>
      <patternFill patternType="none"/>
    </fill>
    <fill>
      <patternFill patternType="gray125"/>
    </fill>
    <fill>
      <patternFill patternType="solid">
        <fgColor indexed="9"/>
        <bgColor auto="1"/>
      </patternFill>
    </fill>
    <fill>
      <patternFill patternType="solid">
        <fgColor theme="9"/>
        <bgColor indexed="64"/>
      </patternFill>
    </fill>
    <fill>
      <patternFill patternType="solid">
        <fgColor rgb="FF0070C0"/>
        <bgColor indexed="64"/>
      </patternFill>
    </fill>
    <fill>
      <patternFill patternType="solid">
        <fgColor theme="7"/>
        <bgColor indexed="64"/>
      </patternFill>
    </fill>
    <fill>
      <patternFill patternType="solid">
        <fgColor indexed="9"/>
        <bgColor indexed="64"/>
      </patternFill>
    </fill>
    <fill>
      <patternFill patternType="solid">
        <fgColor rgb="FFCEFBF5"/>
        <bgColor rgb="FFCEFBF5"/>
      </patternFill>
    </fill>
    <fill>
      <patternFill patternType="solid">
        <fgColor theme="0"/>
        <bgColor rgb="FFCEFBF5"/>
      </patternFill>
    </fill>
    <fill>
      <patternFill patternType="solid">
        <fgColor theme="0"/>
        <bgColor theme="4" tint="0.79998168889431442"/>
      </patternFill>
    </fill>
    <fill>
      <patternFill patternType="solid">
        <fgColor theme="5" tint="0.79998168889431442"/>
        <bgColor rgb="FFCEFBF5"/>
      </patternFill>
    </fill>
    <fill>
      <patternFill patternType="solid">
        <fgColor rgb="FFFFFF00"/>
        <bgColor indexed="64"/>
      </patternFill>
    </fill>
    <fill>
      <patternFill patternType="solid">
        <fgColor rgb="FFFFFF00"/>
        <bgColor rgb="FFCEFBF5"/>
      </patternFill>
    </fill>
    <fill>
      <patternFill patternType="solid">
        <fgColor theme="0"/>
        <bgColor indexed="64"/>
      </patternFill>
    </fill>
    <fill>
      <patternFill patternType="solid">
        <fgColor theme="4" tint="0.79998168889431442"/>
        <bgColor theme="4" tint="0.79998168889431442"/>
      </patternFill>
    </fill>
    <fill>
      <patternFill patternType="solid">
        <fgColor theme="5" tint="0.79998168889431442"/>
        <bgColor indexed="64"/>
      </patternFill>
    </fill>
    <fill>
      <patternFill patternType="solid">
        <fgColor theme="0" tint="-0.249977111117893"/>
        <bgColor indexed="64"/>
      </patternFill>
    </fill>
    <fill>
      <patternFill patternType="solid">
        <fgColor theme="5" tint="0.79998168889431442"/>
        <bgColor theme="4" tint="0.79998168889431442"/>
      </patternFill>
    </fill>
    <fill>
      <patternFill patternType="solid">
        <fgColor theme="7" tint="0.59999389629810485"/>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8" tint="0.39997558519241921"/>
        <bgColor rgb="FFCEFBF5"/>
      </patternFill>
    </fill>
    <fill>
      <patternFill patternType="solid">
        <fgColor theme="8"/>
        <bgColor indexed="64"/>
      </patternFill>
    </fill>
    <fill>
      <patternFill patternType="solid">
        <fgColor theme="6" tint="0.79998168889431442"/>
        <bgColor indexed="64"/>
      </patternFill>
    </fill>
    <fill>
      <patternFill patternType="solid">
        <fgColor rgb="FF00B050"/>
        <bgColor indexed="64"/>
      </patternFill>
    </fill>
    <fill>
      <patternFill patternType="solid">
        <fgColor theme="6" tint="0.39997558519241921"/>
        <bgColor indexed="64"/>
      </patternFill>
    </fill>
    <fill>
      <patternFill patternType="solid">
        <fgColor theme="6" tint="-0.249977111117893"/>
        <bgColor indexed="64"/>
      </patternFill>
    </fill>
  </fills>
  <borders count="24">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bottom style="thin">
        <color theme="0" tint="-4.9989318521683403E-2"/>
      </bottom>
      <diagonal/>
    </border>
    <border>
      <left style="thin">
        <color theme="0" tint="-0.499984740745262"/>
      </left>
      <right style="thin">
        <color theme="0" tint="-0.499984740745262"/>
      </right>
      <top/>
      <bottom style="thin">
        <color theme="0" tint="-0.499984740745262"/>
      </bottom>
      <diagonal/>
    </border>
    <border>
      <left style="thin">
        <color rgb="FFF2F2F2"/>
      </left>
      <right style="thin">
        <color rgb="FFF2F2F2"/>
      </right>
      <top style="thin">
        <color rgb="FF72F1E1"/>
      </top>
      <bottom style="thin">
        <color rgb="FFF2F2F2"/>
      </bottom>
      <diagonal/>
    </border>
    <border>
      <left style="thin">
        <color rgb="FFF2F2F2"/>
      </left>
      <right style="thin">
        <color rgb="FFF2F2F2"/>
      </right>
      <top style="thin">
        <color rgb="FFF2F2F2"/>
      </top>
      <bottom style="thin">
        <color rgb="FFF2F2F2"/>
      </bottom>
      <diagonal/>
    </border>
    <border>
      <left/>
      <right style="thin">
        <color theme="0" tint="-4.9989318521683403E-2"/>
      </right>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3" tint="0.79998168889431442"/>
      </right>
      <top style="thin">
        <color theme="0" tint="-4.9989318521683403E-2"/>
      </top>
      <bottom style="thin">
        <color theme="0" tint="-4.9989318521683403E-2"/>
      </bottom>
      <diagonal/>
    </border>
    <border>
      <left/>
      <right style="thin">
        <color theme="0" tint="-4.9989318521683403E-2"/>
      </right>
      <top style="thin">
        <color theme="0" tint="-4.9989318521683403E-2"/>
      </top>
      <bottom/>
      <diagonal/>
    </border>
    <border>
      <left style="thin">
        <color theme="3" tint="0.79998168889431442"/>
      </left>
      <right style="thin">
        <color theme="3" tint="0.79998168889431442"/>
      </right>
      <top/>
      <bottom/>
      <diagonal/>
    </border>
    <border>
      <left style="thin">
        <color theme="3" tint="0.79998168889431442"/>
      </left>
      <right style="thin">
        <color theme="3" tint="0.79998168889431442"/>
      </right>
      <top/>
      <bottom style="thin">
        <color theme="3" tint="0.79998168889431442"/>
      </bottom>
      <diagonal/>
    </border>
    <border>
      <left style="thin">
        <color theme="0" tint="-4.9989318521683403E-2"/>
      </left>
      <right style="thin">
        <color theme="3" tint="0.79998168889431442"/>
      </right>
      <top style="thin">
        <color theme="0" tint="-0.499984740745262"/>
      </top>
      <bottom style="thin">
        <color theme="0" tint="-4.9989318521683403E-2"/>
      </bottom>
      <diagonal/>
    </border>
    <border>
      <left/>
      <right style="thin">
        <color theme="3" tint="0.79998168889431442"/>
      </right>
      <top style="thin">
        <color theme="3" tint="0.79998168889431442"/>
      </top>
      <bottom style="thin">
        <color theme="0" tint="-4.9989318521683403E-2"/>
      </bottom>
      <diagonal/>
    </border>
    <border>
      <left/>
      <right style="thin">
        <color theme="3" tint="0.79998168889431442"/>
      </right>
      <top style="thin">
        <color theme="0" tint="-4.9989318521683403E-2"/>
      </top>
      <bottom style="thin">
        <color theme="0" tint="-4.9989318521683403E-2"/>
      </bottom>
      <diagonal/>
    </border>
    <border>
      <left/>
      <right style="thin">
        <color theme="3" tint="0.79998168889431442"/>
      </right>
      <top style="thin">
        <color theme="0" tint="-4.9989318521683403E-2"/>
      </top>
      <bottom style="thin">
        <color theme="3" tint="0.79998168889431442"/>
      </bottom>
      <diagonal/>
    </border>
    <border>
      <left/>
      <right style="thin">
        <color theme="3" tint="0.79998168889431442"/>
      </right>
      <top/>
      <bottom/>
      <diagonal/>
    </border>
    <border>
      <left style="thin">
        <color theme="0" tint="-4.9989318521683403E-2"/>
      </left>
      <right style="thin">
        <color theme="3" tint="0.79998168889431442"/>
      </right>
      <top/>
      <bottom/>
      <diagonal/>
    </border>
    <border>
      <left style="thin">
        <color theme="0" tint="-4.9989318521683403E-2"/>
      </left>
      <right style="thin">
        <color theme="3" tint="0.79998168889431442"/>
      </right>
      <top style="thin">
        <color rgb="FF72F1E1"/>
      </top>
      <bottom style="thin">
        <color rgb="FF72F1E1"/>
      </bottom>
      <diagonal/>
    </border>
    <border>
      <left style="thin">
        <color theme="0" tint="-4.9989318521683403E-2"/>
      </left>
      <right/>
      <top style="thin">
        <color theme="0" tint="-4.9989318521683403E-2"/>
      </top>
      <bottom style="thin">
        <color theme="0" tint="-4.9989318521683403E-2"/>
      </bottom>
      <diagonal/>
    </border>
    <border>
      <left style="thin">
        <color rgb="FFA0E886"/>
      </left>
      <right style="thin">
        <color theme="3" tint="0.79998168889431442"/>
      </right>
      <top style="thin">
        <color rgb="FFA0E886"/>
      </top>
      <bottom style="thin">
        <color rgb="FFA0E886"/>
      </bottom>
      <diagonal/>
    </border>
    <border>
      <left/>
      <right/>
      <top style="thin">
        <color rgb="FFA0E886"/>
      </top>
      <bottom style="thin">
        <color rgb="FFA0E886"/>
      </bottom>
      <diagonal/>
    </border>
    <border>
      <left style="thin">
        <color theme="3" tint="0.7999816888943144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s>
  <cellStyleXfs count="5">
    <xf numFmtId="0" fontId="0" fillId="0" borderId="0" applyNumberFormat="0" applyFill="0" applyBorder="0" applyProtection="0">
      <alignment vertical="top" wrapText="1"/>
    </xf>
    <xf numFmtId="0" fontId="1" fillId="0" borderId="0"/>
    <xf numFmtId="165" fontId="1" fillId="0" borderId="0" applyFont="0" applyFill="0" applyBorder="0" applyAlignment="0" applyProtection="0"/>
    <xf numFmtId="0" fontId="6" fillId="0" borderId="0" applyNumberFormat="0" applyFill="0" applyBorder="0" applyProtection="0">
      <alignment vertical="top" wrapText="1"/>
    </xf>
    <xf numFmtId="44" fontId="24" fillId="0" borderId="0" applyFont="0" applyFill="0" applyBorder="0" applyAlignment="0" applyProtection="0"/>
  </cellStyleXfs>
  <cellXfs count="196">
    <xf numFmtId="0" fontId="0" fillId="0" borderId="0" xfId="0">
      <alignment vertical="top" wrapText="1"/>
    </xf>
    <xf numFmtId="0" fontId="0" fillId="0" borderId="0" xfId="0" applyNumberFormat="1" applyAlignment="1">
      <alignment vertical="top"/>
    </xf>
    <xf numFmtId="0" fontId="0" fillId="4" borderId="0" xfId="0" applyNumberFormat="1" applyFill="1" applyAlignment="1">
      <alignment vertical="top"/>
    </xf>
    <xf numFmtId="0" fontId="0" fillId="5" borderId="0" xfId="0" applyNumberFormat="1" applyFill="1" applyAlignment="1">
      <alignment vertical="top"/>
    </xf>
    <xf numFmtId="0" fontId="0" fillId="0" borderId="0" xfId="0" applyNumberFormat="1">
      <alignment vertical="top" wrapText="1"/>
    </xf>
    <xf numFmtId="164" fontId="0" fillId="0" borderId="0" xfId="0" applyNumberFormat="1" applyAlignment="1">
      <alignment vertical="top"/>
    </xf>
    <xf numFmtId="0" fontId="6" fillId="0" borderId="0" xfId="0" applyFont="1">
      <alignment vertical="top" wrapText="1"/>
    </xf>
    <xf numFmtId="164" fontId="0" fillId="5" borderId="0" xfId="0" applyNumberFormat="1" applyFill="1" applyAlignment="1">
      <alignment vertical="top"/>
    </xf>
    <xf numFmtId="0" fontId="6" fillId="3" borderId="3" xfId="0" applyNumberFormat="1" applyFont="1" applyFill="1" applyBorder="1">
      <alignment vertical="top" wrapText="1"/>
    </xf>
    <xf numFmtId="49" fontId="2" fillId="2" borderId="3" xfId="0" applyNumberFormat="1" applyFont="1" applyFill="1" applyBorder="1">
      <alignment vertical="top" wrapText="1"/>
    </xf>
    <xf numFmtId="164" fontId="2" fillId="2" borderId="3" xfId="0" applyNumberFormat="1" applyFont="1" applyFill="1" applyBorder="1">
      <alignment vertical="top" wrapText="1"/>
    </xf>
    <xf numFmtId="164" fontId="2" fillId="6" borderId="3" xfId="0" applyNumberFormat="1" applyFont="1" applyFill="1" applyBorder="1">
      <alignment vertical="top" wrapText="1"/>
    </xf>
    <xf numFmtId="164" fontId="6" fillId="0" borderId="0" xfId="0" applyNumberFormat="1" applyFont="1">
      <alignment vertical="top" wrapText="1"/>
    </xf>
    <xf numFmtId="164" fontId="0" fillId="0" borderId="0" xfId="0" applyNumberFormat="1">
      <alignment vertical="top" wrapText="1"/>
    </xf>
    <xf numFmtId="0" fontId="0" fillId="5" borderId="0" xfId="0" applyNumberFormat="1" applyFill="1">
      <alignment vertical="top" wrapText="1"/>
    </xf>
    <xf numFmtId="0" fontId="9" fillId="0" borderId="2" xfId="0" applyNumberFormat="1" applyFont="1" applyFill="1" applyBorder="1" applyAlignment="1">
      <alignment vertical="top"/>
    </xf>
    <xf numFmtId="0" fontId="10" fillId="0" borderId="2" xfId="0" applyFont="1" applyFill="1" applyBorder="1">
      <alignment vertical="top" wrapText="1"/>
    </xf>
    <xf numFmtId="0" fontId="9" fillId="0" borderId="2" xfId="0" applyFont="1" applyBorder="1">
      <alignment vertical="top" wrapText="1"/>
    </xf>
    <xf numFmtId="0" fontId="4" fillId="0" borderId="2" xfId="0" applyFont="1" applyBorder="1">
      <alignment vertical="top" wrapText="1"/>
    </xf>
    <xf numFmtId="164" fontId="4" fillId="0" borderId="2" xfId="0" applyNumberFormat="1" applyFont="1" applyBorder="1">
      <alignment vertical="top" wrapText="1"/>
    </xf>
    <xf numFmtId="164" fontId="9" fillId="0" borderId="1" xfId="0" applyNumberFormat="1" applyFont="1" applyBorder="1" applyAlignment="1">
      <alignment vertical="top"/>
    </xf>
    <xf numFmtId="0" fontId="9" fillId="0" borderId="1" xfId="0" applyNumberFormat="1" applyFont="1" applyBorder="1" applyAlignment="1">
      <alignment vertical="top"/>
    </xf>
    <xf numFmtId="0" fontId="10" fillId="0" borderId="1" xfId="0" applyFont="1" applyFill="1" applyBorder="1">
      <alignment vertical="top" wrapText="1"/>
    </xf>
    <xf numFmtId="164" fontId="9" fillId="0" borderId="1" xfId="0" applyNumberFormat="1" applyFont="1" applyFill="1" applyBorder="1" applyAlignment="1">
      <alignment vertical="top"/>
    </xf>
    <xf numFmtId="0" fontId="3" fillId="7" borderId="4" xfId="0" applyFont="1" applyFill="1" applyBorder="1" applyAlignment="1">
      <alignment vertical="top"/>
    </xf>
    <xf numFmtId="0" fontId="3" fillId="8" borderId="4" xfId="0" applyFont="1" applyFill="1" applyBorder="1" applyAlignment="1">
      <alignment vertical="top"/>
    </xf>
    <xf numFmtId="164" fontId="3" fillId="7" borderId="5" xfId="0" applyNumberFormat="1" applyFont="1" applyFill="1" applyBorder="1" applyAlignment="1">
      <alignment vertical="top"/>
    </xf>
    <xf numFmtId="164" fontId="4" fillId="0" borderId="2" xfId="0" applyNumberFormat="1" applyFont="1" applyBorder="1" applyAlignment="1">
      <alignment vertical="top"/>
    </xf>
    <xf numFmtId="0" fontId="9" fillId="0" borderId="1" xfId="0" applyFont="1" applyFill="1" applyBorder="1" applyAlignment="1">
      <alignment vertical="top"/>
    </xf>
    <xf numFmtId="0" fontId="9" fillId="0" borderId="1" xfId="0" applyFont="1" applyBorder="1" applyAlignment="1">
      <alignment vertical="top"/>
    </xf>
    <xf numFmtId="0" fontId="0" fillId="0" borderId="0" xfId="0" applyAlignment="1">
      <alignment vertical="top"/>
    </xf>
    <xf numFmtId="0" fontId="10" fillId="0" borderId="1" xfId="0" applyFont="1" applyFill="1" applyBorder="1" applyAlignment="1">
      <alignment vertical="top"/>
    </xf>
    <xf numFmtId="164" fontId="6" fillId="0" borderId="0" xfId="0" applyNumberFormat="1" applyFont="1" applyAlignment="1">
      <alignment vertical="top"/>
    </xf>
    <xf numFmtId="0" fontId="6" fillId="0" borderId="0" xfId="0" applyFont="1" applyAlignment="1">
      <alignment vertical="top"/>
    </xf>
    <xf numFmtId="164" fontId="3" fillId="0" borderId="5" xfId="0" applyNumberFormat="1" applyFont="1" applyBorder="1" applyAlignment="1">
      <alignment vertical="top"/>
    </xf>
    <xf numFmtId="0" fontId="3" fillId="0" borderId="5" xfId="0" applyFont="1" applyBorder="1" applyAlignment="1">
      <alignment vertical="top"/>
    </xf>
    <xf numFmtId="0" fontId="3" fillId="10" borderId="4" xfId="0" applyFont="1" applyFill="1" applyBorder="1" applyAlignment="1">
      <alignment vertical="top"/>
    </xf>
    <xf numFmtId="0" fontId="3" fillId="8" borderId="4" xfId="0" applyFont="1" applyFill="1" applyBorder="1">
      <alignment vertical="top" wrapText="1"/>
    </xf>
    <xf numFmtId="164" fontId="3" fillId="8" borderId="5" xfId="0" applyNumberFormat="1" applyFont="1" applyFill="1" applyBorder="1" applyAlignment="1">
      <alignment vertical="top"/>
    </xf>
    <xf numFmtId="164" fontId="9" fillId="11" borderId="1" xfId="0" applyNumberFormat="1" applyFont="1" applyFill="1" applyBorder="1" applyAlignment="1">
      <alignment vertical="top"/>
    </xf>
    <xf numFmtId="0" fontId="9" fillId="13" borderId="2" xfId="0" applyNumberFormat="1" applyFont="1" applyFill="1" applyBorder="1" applyAlignment="1">
      <alignment vertical="top"/>
    </xf>
    <xf numFmtId="164" fontId="3" fillId="12" borderId="5" xfId="0" applyNumberFormat="1" applyFont="1" applyFill="1" applyBorder="1" applyAlignment="1">
      <alignment vertical="top"/>
    </xf>
    <xf numFmtId="164" fontId="9" fillId="13" borderId="1" xfId="0" applyNumberFormat="1" applyFont="1" applyFill="1" applyBorder="1" applyAlignment="1">
      <alignment vertical="top"/>
    </xf>
    <xf numFmtId="164" fontId="9" fillId="15" borderId="1" xfId="0" applyNumberFormat="1" applyFont="1" applyFill="1" applyBorder="1" applyAlignment="1">
      <alignment vertical="top"/>
    </xf>
    <xf numFmtId="0" fontId="6" fillId="0" borderId="0" xfId="3">
      <alignment vertical="top" wrapText="1"/>
    </xf>
    <xf numFmtId="164" fontId="9" fillId="5" borderId="1" xfId="0" applyNumberFormat="1" applyFont="1" applyFill="1" applyBorder="1" applyAlignment="1">
      <alignment vertical="top"/>
    </xf>
    <xf numFmtId="0" fontId="11" fillId="0" borderId="0" xfId="0" applyFont="1" applyAlignment="1"/>
    <xf numFmtId="164" fontId="9" fillId="16" borderId="1" xfId="0" applyNumberFormat="1" applyFont="1" applyFill="1" applyBorder="1" applyAlignment="1">
      <alignment vertical="top"/>
    </xf>
    <xf numFmtId="49" fontId="0" fillId="0" borderId="0" xfId="0" applyNumberFormat="1">
      <alignment vertical="top" wrapText="1"/>
    </xf>
    <xf numFmtId="49" fontId="6" fillId="0" borderId="0" xfId="3" applyNumberFormat="1">
      <alignment vertical="top" wrapText="1"/>
    </xf>
    <xf numFmtId="164" fontId="9" fillId="0" borderId="2" xfId="0" applyNumberFormat="1" applyFont="1" applyBorder="1" applyAlignment="1">
      <alignment vertical="top"/>
    </xf>
    <xf numFmtId="0" fontId="12" fillId="0" borderId="0" xfId="0" applyFont="1">
      <alignment vertical="top" wrapText="1"/>
    </xf>
    <xf numFmtId="0" fontId="14" fillId="0" borderId="0" xfId="0" applyFont="1">
      <alignment vertical="top" wrapText="1"/>
    </xf>
    <xf numFmtId="0" fontId="15" fillId="0" borderId="0" xfId="0" applyFont="1">
      <alignment vertical="top" wrapText="1"/>
    </xf>
    <xf numFmtId="0" fontId="16" fillId="0" borderId="0" xfId="0" applyFont="1">
      <alignment vertical="top" wrapText="1"/>
    </xf>
    <xf numFmtId="0" fontId="17" fillId="0" borderId="0" xfId="0" applyFont="1">
      <alignment vertical="top" wrapText="1"/>
    </xf>
    <xf numFmtId="0" fontId="6" fillId="11" borderId="0" xfId="0" applyFont="1" applyFill="1">
      <alignment vertical="top" wrapText="1"/>
    </xf>
    <xf numFmtId="0" fontId="0" fillId="11" borderId="0" xfId="0" applyFill="1">
      <alignment vertical="top" wrapText="1"/>
    </xf>
    <xf numFmtId="0" fontId="17" fillId="11" borderId="0" xfId="0" applyFont="1" applyFill="1">
      <alignment vertical="top" wrapText="1"/>
    </xf>
    <xf numFmtId="0" fontId="12" fillId="11" borderId="0" xfId="0" applyFont="1" applyFill="1">
      <alignment vertical="top" wrapText="1"/>
    </xf>
    <xf numFmtId="0" fontId="13" fillId="11" borderId="0" xfId="0" applyFont="1" applyFill="1">
      <alignment vertical="top" wrapText="1"/>
    </xf>
    <xf numFmtId="164" fontId="9" fillId="0" borderId="1" xfId="0" applyNumberFormat="1" applyFont="1" applyBorder="1" applyAlignment="1">
      <alignment horizontal="right" vertical="top"/>
    </xf>
    <xf numFmtId="0" fontId="0" fillId="11" borderId="0" xfId="0" applyFill="1" applyAlignment="1">
      <alignment horizontal="left" vertical="top" wrapText="1"/>
    </xf>
    <xf numFmtId="0" fontId="4" fillId="0" borderId="6" xfId="0" applyFont="1" applyFill="1" applyBorder="1">
      <alignment vertical="top" wrapText="1"/>
    </xf>
    <xf numFmtId="0" fontId="4" fillId="0" borderId="7" xfId="0" applyFont="1" applyFill="1" applyBorder="1">
      <alignment vertical="top" wrapText="1"/>
    </xf>
    <xf numFmtId="0" fontId="4" fillId="0" borderId="8" xfId="0" applyFont="1" applyFill="1" applyBorder="1">
      <alignment vertical="top" wrapText="1"/>
    </xf>
    <xf numFmtId="0" fontId="9" fillId="0" borderId="7" xfId="0" applyNumberFormat="1" applyFont="1" applyBorder="1" applyAlignment="1">
      <alignment vertical="top"/>
    </xf>
    <xf numFmtId="0" fontId="9" fillId="0" borderId="7" xfId="0" applyFont="1" applyBorder="1" applyAlignment="1">
      <alignment vertical="top"/>
    </xf>
    <xf numFmtId="0" fontId="4" fillId="0" borderId="9" xfId="0" applyFont="1" applyFill="1" applyBorder="1">
      <alignment vertical="top" wrapText="1"/>
    </xf>
    <xf numFmtId="0" fontId="0" fillId="0" borderId="10" xfId="0" applyNumberFormat="1" applyBorder="1">
      <alignment vertical="top" wrapText="1"/>
    </xf>
    <xf numFmtId="0" fontId="0" fillId="0" borderId="11" xfId="0" applyNumberFormat="1" applyBorder="1">
      <alignment vertical="top" wrapText="1"/>
    </xf>
    <xf numFmtId="0" fontId="4" fillId="0" borderId="13" xfId="0" applyFont="1" applyFill="1" applyBorder="1">
      <alignment vertical="top" wrapText="1"/>
    </xf>
    <xf numFmtId="0" fontId="4" fillId="0" borderId="14" xfId="0" applyFont="1" applyFill="1" applyBorder="1">
      <alignment vertical="top" wrapText="1"/>
    </xf>
    <xf numFmtId="0" fontId="4" fillId="0" borderId="15" xfId="0" applyFont="1" applyFill="1" applyBorder="1">
      <alignment vertical="top" wrapText="1"/>
    </xf>
    <xf numFmtId="0" fontId="12" fillId="0" borderId="16" xfId="0" applyFont="1" applyBorder="1">
      <alignment vertical="top" wrapText="1"/>
    </xf>
    <xf numFmtId="0" fontId="17" fillId="0" borderId="16" xfId="0" applyFont="1" applyBorder="1">
      <alignment vertical="top" wrapText="1"/>
    </xf>
    <xf numFmtId="0" fontId="4" fillId="0" borderId="12" xfId="0" applyFont="1" applyFill="1" applyBorder="1">
      <alignment vertical="top" wrapText="1"/>
    </xf>
    <xf numFmtId="0" fontId="5" fillId="0" borderId="8" xfId="0" applyFont="1" applyFill="1" applyBorder="1">
      <alignment vertical="top" wrapText="1"/>
    </xf>
    <xf numFmtId="0" fontId="4" fillId="9" borderId="8" xfId="0" applyFont="1" applyFill="1" applyBorder="1">
      <alignment vertical="top" wrapText="1"/>
    </xf>
    <xf numFmtId="0" fontId="6" fillId="0" borderId="17" xfId="0" applyFont="1" applyBorder="1">
      <alignment vertical="top" wrapText="1"/>
    </xf>
    <xf numFmtId="0" fontId="0" fillId="0" borderId="17" xfId="0" applyBorder="1">
      <alignment vertical="top" wrapText="1"/>
    </xf>
    <xf numFmtId="0" fontId="4" fillId="14" borderId="8" xfId="0" applyFont="1" applyFill="1" applyBorder="1">
      <alignment vertical="top" wrapText="1"/>
    </xf>
    <xf numFmtId="0" fontId="6" fillId="0" borderId="17" xfId="0" applyFont="1" applyBorder="1" applyAlignment="1">
      <alignment horizontal="left" vertical="top" wrapText="1"/>
    </xf>
    <xf numFmtId="0" fontId="4" fillId="17" borderId="8" xfId="0" applyFont="1" applyFill="1" applyBorder="1">
      <alignment vertical="top" wrapText="1"/>
    </xf>
    <xf numFmtId="0" fontId="4" fillId="17" borderId="1" xfId="0" applyFont="1" applyFill="1" applyBorder="1">
      <alignment vertical="top" wrapText="1"/>
    </xf>
    <xf numFmtId="164" fontId="9" fillId="18" borderId="1" xfId="0" applyNumberFormat="1" applyFont="1" applyFill="1" applyBorder="1" applyAlignment="1">
      <alignment vertical="top"/>
    </xf>
    <xf numFmtId="0" fontId="4" fillId="9" borderId="1" xfId="0" applyFont="1" applyFill="1" applyBorder="1">
      <alignment vertical="top" wrapText="1"/>
    </xf>
    <xf numFmtId="0" fontId="4" fillId="0" borderId="2" xfId="0" applyFont="1" applyFill="1" applyBorder="1" applyAlignment="1">
      <alignment horizontal="right" vertical="center"/>
    </xf>
    <xf numFmtId="0" fontId="4" fillId="0" borderId="1" xfId="0" applyFont="1" applyFill="1" applyBorder="1" applyAlignment="1">
      <alignment horizontal="right" vertical="center"/>
    </xf>
    <xf numFmtId="0" fontId="9" fillId="0" borderId="1" xfId="0" applyNumberFormat="1" applyFont="1" applyFill="1" applyBorder="1" applyAlignment="1">
      <alignment horizontal="right" vertical="top"/>
    </xf>
    <xf numFmtId="0" fontId="9" fillId="0" borderId="1" xfId="0" applyFont="1" applyFill="1" applyBorder="1" applyAlignment="1">
      <alignment horizontal="right" vertical="top"/>
    </xf>
    <xf numFmtId="0" fontId="0" fillId="0" borderId="0" xfId="0" applyAlignment="1">
      <alignment horizontal="right" vertical="top"/>
    </xf>
    <xf numFmtId="0" fontId="9" fillId="0" borderId="1" xfId="0" applyFont="1" applyBorder="1" applyAlignment="1">
      <alignment horizontal="right" vertical="top"/>
    </xf>
    <xf numFmtId="0" fontId="6" fillId="19" borderId="0" xfId="0" applyFont="1" applyFill="1">
      <alignment vertical="top" wrapText="1"/>
    </xf>
    <xf numFmtId="0" fontId="0" fillId="19" borderId="0" xfId="0" applyFill="1">
      <alignment vertical="top" wrapText="1"/>
    </xf>
    <xf numFmtId="0" fontId="0" fillId="19" borderId="0" xfId="0" applyNumberFormat="1" applyFill="1">
      <alignment vertical="top" wrapText="1"/>
    </xf>
    <xf numFmtId="164" fontId="0" fillId="19" borderId="0" xfId="0" applyNumberFormat="1" applyFill="1">
      <alignment vertical="top" wrapText="1"/>
    </xf>
    <xf numFmtId="164" fontId="3" fillId="10" borderId="5" xfId="0" applyNumberFormat="1" applyFont="1" applyFill="1" applyBorder="1" applyAlignment="1">
      <alignment vertical="top"/>
    </xf>
    <xf numFmtId="0" fontId="18" fillId="5" borderId="0" xfId="0" applyNumberFormat="1" applyFont="1" applyFill="1" applyAlignment="1">
      <alignment vertical="top"/>
    </xf>
    <xf numFmtId="49" fontId="18" fillId="2" borderId="3" xfId="0" applyNumberFormat="1" applyFont="1" applyFill="1" applyBorder="1">
      <alignment vertical="top" wrapText="1"/>
    </xf>
    <xf numFmtId="0" fontId="18" fillId="0" borderId="0" xfId="0" applyNumberFormat="1" applyFont="1" applyAlignment="1">
      <alignment vertical="top"/>
    </xf>
    <xf numFmtId="0" fontId="19" fillId="0" borderId="2" xfId="0" applyFont="1" applyFill="1" applyBorder="1" applyAlignment="1">
      <alignment horizontal="left" vertical="top" wrapText="1"/>
    </xf>
    <xf numFmtId="0" fontId="20" fillId="0" borderId="1" xfId="0" applyNumberFormat="1" applyFont="1" applyFill="1" applyBorder="1" applyAlignment="1">
      <alignment horizontal="left" vertical="top"/>
    </xf>
    <xf numFmtId="0" fontId="20" fillId="0" borderId="1" xfId="0" applyFont="1" applyFill="1" applyBorder="1" applyAlignment="1">
      <alignment horizontal="left" vertical="top"/>
    </xf>
    <xf numFmtId="164" fontId="3" fillId="20" borderId="5" xfId="0" applyNumberFormat="1" applyFont="1" applyFill="1" applyBorder="1" applyAlignment="1">
      <alignment vertical="top"/>
    </xf>
    <xf numFmtId="0" fontId="3" fillId="10" borderId="18" xfId="0" applyFont="1" applyFill="1" applyBorder="1">
      <alignment vertical="top" wrapText="1"/>
    </xf>
    <xf numFmtId="0" fontId="3" fillId="21" borderId="4" xfId="0" applyFont="1" applyFill="1" applyBorder="1">
      <alignment vertical="top" wrapText="1"/>
    </xf>
    <xf numFmtId="0" fontId="10" fillId="0" borderId="19" xfId="0" applyNumberFormat="1" applyFont="1" applyFill="1" applyBorder="1" applyAlignment="1">
      <alignment vertical="top"/>
    </xf>
    <xf numFmtId="0" fontId="9" fillId="13" borderId="2" xfId="0" applyFont="1" applyFill="1" applyBorder="1">
      <alignment vertical="top" wrapText="1"/>
    </xf>
    <xf numFmtId="0" fontId="9" fillId="13" borderId="1" xfId="0" applyFont="1" applyFill="1" applyBorder="1" applyAlignment="1">
      <alignment vertical="top"/>
    </xf>
    <xf numFmtId="0" fontId="9" fillId="13" borderId="1" xfId="0" applyNumberFormat="1" applyFont="1" applyFill="1" applyBorder="1" applyAlignment="1">
      <alignment vertical="top"/>
    </xf>
    <xf numFmtId="0" fontId="9" fillId="15" borderId="2" xfId="0" applyFont="1" applyFill="1" applyBorder="1">
      <alignment vertical="top" wrapText="1"/>
    </xf>
    <xf numFmtId="0" fontId="9" fillId="15" borderId="1" xfId="0" applyNumberFormat="1" applyFont="1" applyFill="1" applyBorder="1" applyAlignment="1">
      <alignment vertical="top"/>
    </xf>
    <xf numFmtId="0" fontId="10" fillId="0" borderId="19" xfId="0" applyFont="1" applyFill="1" applyBorder="1">
      <alignment vertical="top" wrapText="1"/>
    </xf>
    <xf numFmtId="0" fontId="4" fillId="9" borderId="14" xfId="0" applyFont="1" applyFill="1" applyBorder="1">
      <alignment vertical="top" wrapText="1"/>
    </xf>
    <xf numFmtId="0" fontId="4" fillId="14" borderId="14" xfId="0" applyFont="1" applyFill="1" applyBorder="1">
      <alignment vertical="top" wrapText="1"/>
    </xf>
    <xf numFmtId="0" fontId="4" fillId="14" borderId="1" xfId="0" applyFont="1" applyFill="1" applyBorder="1">
      <alignment vertical="top" wrapText="1"/>
    </xf>
    <xf numFmtId="0" fontId="4" fillId="17" borderId="14" xfId="0" applyFont="1" applyFill="1" applyBorder="1">
      <alignment vertical="top" wrapText="1"/>
    </xf>
    <xf numFmtId="0" fontId="6" fillId="5" borderId="0" xfId="0" applyFont="1" applyFill="1">
      <alignment vertical="top" wrapText="1"/>
    </xf>
    <xf numFmtId="1" fontId="0" fillId="0" borderId="0" xfId="0" applyNumberFormat="1">
      <alignment vertical="top" wrapText="1"/>
    </xf>
    <xf numFmtId="1" fontId="9" fillId="13" borderId="1" xfId="0" applyNumberFormat="1" applyFont="1" applyFill="1" applyBorder="1" applyAlignment="1">
      <alignment vertical="top"/>
    </xf>
    <xf numFmtId="1" fontId="9" fillId="15" borderId="1" xfId="0" applyNumberFormat="1" applyFont="1" applyFill="1" applyBorder="1" applyAlignment="1">
      <alignment vertical="top"/>
    </xf>
    <xf numFmtId="0" fontId="0" fillId="22" borderId="0" xfId="0" applyFill="1">
      <alignment vertical="top" wrapText="1"/>
    </xf>
    <xf numFmtId="0" fontId="0" fillId="0" borderId="16" xfId="0" applyBorder="1">
      <alignment vertical="top" wrapText="1"/>
    </xf>
    <xf numFmtId="16" fontId="6" fillId="0" borderId="16" xfId="0" applyNumberFormat="1" applyFont="1" applyBorder="1">
      <alignment vertical="top" wrapText="1"/>
    </xf>
    <xf numFmtId="16" fontId="0" fillId="0" borderId="16" xfId="0" applyNumberFormat="1" applyBorder="1">
      <alignment vertical="top" wrapText="1"/>
    </xf>
    <xf numFmtId="16" fontId="6" fillId="19" borderId="16" xfId="0" applyNumberFormat="1" applyFont="1" applyFill="1" applyBorder="1">
      <alignment vertical="top" wrapText="1"/>
    </xf>
    <xf numFmtId="16" fontId="3" fillId="0" borderId="20" xfId="0" applyNumberFormat="1" applyFont="1" applyBorder="1">
      <alignment vertical="top" wrapText="1"/>
    </xf>
    <xf numFmtId="16" fontId="0" fillId="19" borderId="16" xfId="0" applyNumberFormat="1" applyFill="1" applyBorder="1">
      <alignment vertical="top" wrapText="1"/>
    </xf>
    <xf numFmtId="16" fontId="6" fillId="0" borderId="16" xfId="0" applyNumberFormat="1" applyFont="1" applyBorder="1" applyAlignment="1">
      <alignment horizontal="right" vertical="top" wrapText="1"/>
    </xf>
    <xf numFmtId="16" fontId="0" fillId="0" borderId="16" xfId="0" applyNumberFormat="1" applyBorder="1" applyAlignment="1">
      <alignment horizontal="right" vertical="top" wrapText="1"/>
    </xf>
    <xf numFmtId="16" fontId="3" fillId="0" borderId="20" xfId="0" applyNumberFormat="1" applyFont="1" applyBorder="1" applyAlignment="1">
      <alignment horizontal="right" vertical="top" wrapText="1"/>
    </xf>
    <xf numFmtId="16" fontId="6" fillId="13" borderId="16" xfId="0" applyNumberFormat="1" applyFont="1" applyFill="1" applyBorder="1" applyAlignment="1">
      <alignment horizontal="right" vertical="top" wrapText="1"/>
    </xf>
    <xf numFmtId="16" fontId="3" fillId="0" borderId="16" xfId="0" applyNumberFormat="1" applyFont="1" applyBorder="1" applyAlignment="1">
      <alignment horizontal="right" vertical="top" wrapText="1"/>
    </xf>
    <xf numFmtId="16" fontId="3" fillId="22" borderId="16" xfId="0" applyNumberFormat="1" applyFont="1" applyFill="1" applyBorder="1" applyAlignment="1">
      <alignment horizontal="right" vertical="top" wrapText="1"/>
    </xf>
    <xf numFmtId="0" fontId="0" fillId="22" borderId="16" xfId="0" applyFill="1" applyBorder="1">
      <alignment vertical="top" wrapText="1"/>
    </xf>
    <xf numFmtId="16" fontId="0" fillId="13" borderId="16" xfId="0" applyNumberFormat="1" applyFill="1" applyBorder="1">
      <alignment vertical="top" wrapText="1"/>
    </xf>
    <xf numFmtId="16" fontId="0" fillId="23" borderId="16" xfId="0" applyNumberFormat="1" applyFill="1" applyBorder="1">
      <alignment vertical="top" wrapText="1"/>
    </xf>
    <xf numFmtId="0" fontId="0" fillId="13" borderId="16" xfId="0" applyFill="1" applyBorder="1">
      <alignment vertical="top" wrapText="1"/>
    </xf>
    <xf numFmtId="16" fontId="0" fillId="13" borderId="16" xfId="0" applyNumberFormat="1" applyFill="1" applyBorder="1" applyAlignment="1">
      <alignment horizontal="right" vertical="top" wrapText="1"/>
    </xf>
    <xf numFmtId="16" fontId="0" fillId="23" borderId="16" xfId="0" applyNumberFormat="1" applyFill="1" applyBorder="1" applyAlignment="1">
      <alignment horizontal="right" vertical="top" wrapText="1"/>
    </xf>
    <xf numFmtId="16" fontId="6" fillId="23" borderId="16" xfId="0" applyNumberFormat="1" applyFont="1" applyFill="1" applyBorder="1" applyAlignment="1">
      <alignment horizontal="right" vertical="top" wrapText="1"/>
    </xf>
    <xf numFmtId="164" fontId="9" fillId="19" borderId="1" xfId="0" applyNumberFormat="1" applyFont="1" applyFill="1" applyBorder="1" applyAlignment="1">
      <alignment vertical="top"/>
    </xf>
    <xf numFmtId="16" fontId="0" fillId="19" borderId="16" xfId="0" applyNumberFormat="1" applyFill="1" applyBorder="1" applyAlignment="1">
      <alignment horizontal="right" vertical="top" wrapText="1"/>
    </xf>
    <xf numFmtId="16" fontId="6" fillId="24" borderId="16" xfId="0" applyNumberFormat="1" applyFont="1" applyFill="1" applyBorder="1" applyAlignment="1">
      <alignment horizontal="right" vertical="top" wrapText="1"/>
    </xf>
    <xf numFmtId="0" fontId="6" fillId="24" borderId="0" xfId="0" applyFont="1" applyFill="1">
      <alignment vertical="top" wrapText="1"/>
    </xf>
    <xf numFmtId="0" fontId="0" fillId="24" borderId="0" xfId="0" applyFill="1">
      <alignment vertical="top" wrapText="1"/>
    </xf>
    <xf numFmtId="164" fontId="9" fillId="24" borderId="1" xfId="0" applyNumberFormat="1" applyFont="1" applyFill="1" applyBorder="1" applyAlignment="1">
      <alignment vertical="top"/>
    </xf>
    <xf numFmtId="0" fontId="0" fillId="24" borderId="0" xfId="0" applyNumberFormat="1" applyFill="1">
      <alignment vertical="top" wrapText="1"/>
    </xf>
    <xf numFmtId="164" fontId="0" fillId="24" borderId="0" xfId="0" applyNumberFormat="1" applyFill="1">
      <alignment vertical="top" wrapText="1"/>
    </xf>
    <xf numFmtId="16" fontId="0" fillId="24" borderId="16" xfId="0" applyNumberFormat="1" applyFill="1" applyBorder="1">
      <alignment vertical="top" wrapText="1"/>
    </xf>
    <xf numFmtId="0" fontId="3" fillId="0" borderId="21" xfId="0" applyFont="1" applyBorder="1">
      <alignment vertical="top" wrapText="1"/>
    </xf>
    <xf numFmtId="164" fontId="9" fillId="0" borderId="0" xfId="0" applyNumberFormat="1" applyFont="1" applyFill="1" applyBorder="1" applyAlignment="1">
      <alignment vertical="top"/>
    </xf>
    <xf numFmtId="0" fontId="7" fillId="13" borderId="0" xfId="0" applyFont="1" applyFill="1">
      <alignment vertical="top" wrapText="1"/>
    </xf>
    <xf numFmtId="164" fontId="0" fillId="13" borderId="0" xfId="0" applyNumberFormat="1" applyFill="1">
      <alignment vertical="top" wrapText="1"/>
    </xf>
    <xf numFmtId="0" fontId="21" fillId="25" borderId="0" xfId="0" applyNumberFormat="1" applyFont="1" applyFill="1" applyAlignment="1">
      <alignment horizontal="center" vertical="top" wrapText="1"/>
    </xf>
    <xf numFmtId="0" fontId="6" fillId="26" borderId="16" xfId="0" applyFont="1" applyFill="1" applyBorder="1" applyAlignment="1">
      <alignment vertical="center" wrapText="1"/>
    </xf>
    <xf numFmtId="0" fontId="6" fillId="26" borderId="0" xfId="0" applyFont="1" applyFill="1" applyAlignment="1">
      <alignment vertical="center" wrapText="1"/>
    </xf>
    <xf numFmtId="0" fontId="6" fillId="26" borderId="0" xfId="0" applyNumberFormat="1" applyFont="1" applyFill="1" applyAlignment="1">
      <alignment vertical="center" wrapText="1"/>
    </xf>
    <xf numFmtId="164" fontId="6" fillId="26" borderId="0" xfId="0" applyNumberFormat="1" applyFont="1" applyFill="1" applyAlignment="1">
      <alignment vertical="center" wrapText="1"/>
    </xf>
    <xf numFmtId="0" fontId="0" fillId="26" borderId="0" xfId="0" applyFill="1" applyAlignment="1">
      <alignment vertical="center" wrapText="1"/>
    </xf>
    <xf numFmtId="164" fontId="22" fillId="19" borderId="3" xfId="0" applyNumberFormat="1" applyFont="1" applyFill="1" applyBorder="1" applyAlignment="1">
      <alignment horizontal="center" vertical="center" wrapText="1"/>
    </xf>
    <xf numFmtId="0" fontId="23"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center" vertical="center" wrapText="1"/>
    </xf>
    <xf numFmtId="49" fontId="22" fillId="19" borderId="3" xfId="0" applyNumberFormat="1" applyFont="1" applyFill="1" applyBorder="1" applyAlignment="1">
      <alignment horizontal="left" vertical="center" wrapText="1"/>
    </xf>
    <xf numFmtId="164" fontId="22" fillId="19" borderId="3" xfId="0" applyNumberFormat="1" applyFont="1" applyFill="1" applyBorder="1" applyAlignment="1">
      <alignment horizontal="left" vertical="center" wrapText="1"/>
    </xf>
    <xf numFmtId="166" fontId="22" fillId="19" borderId="3" xfId="0" applyNumberFormat="1" applyFont="1" applyFill="1" applyBorder="1" applyAlignment="1">
      <alignment horizontal="left" vertical="center" wrapText="1"/>
    </xf>
    <xf numFmtId="166" fontId="0" fillId="0" borderId="0" xfId="0" applyNumberFormat="1" applyAlignment="1">
      <alignment vertical="top"/>
    </xf>
    <xf numFmtId="164" fontId="4" fillId="17" borderId="8" xfId="4" applyNumberFormat="1" applyFont="1" applyFill="1" applyBorder="1" applyAlignment="1">
      <alignment vertical="top" wrapText="1"/>
    </xf>
    <xf numFmtId="164" fontId="9" fillId="15" borderId="1" xfId="0" applyNumberFormat="1" applyFont="1" applyFill="1" applyBorder="1" applyAlignment="1">
      <alignment horizontal="left" vertical="top"/>
    </xf>
    <xf numFmtId="0" fontId="10" fillId="15" borderId="1" xfId="0" applyFont="1" applyFill="1" applyBorder="1">
      <alignment vertical="top" wrapText="1"/>
    </xf>
    <xf numFmtId="164" fontId="9" fillId="15" borderId="2" xfId="0" applyNumberFormat="1" applyFont="1" applyFill="1" applyBorder="1">
      <alignment vertical="top" wrapText="1"/>
    </xf>
    <xf numFmtId="164" fontId="9" fillId="15" borderId="2" xfId="0" applyNumberFormat="1" applyFont="1" applyFill="1" applyBorder="1" applyAlignment="1">
      <alignment vertical="top"/>
    </xf>
    <xf numFmtId="164" fontId="9" fillId="13" borderId="1" xfId="0" applyNumberFormat="1" applyFont="1" applyFill="1" applyBorder="1" applyAlignment="1">
      <alignment horizontal="left" vertical="top"/>
    </xf>
    <xf numFmtId="0" fontId="10" fillId="13" borderId="1" xfId="0" applyFont="1" applyFill="1" applyBorder="1">
      <alignment vertical="top" wrapText="1"/>
    </xf>
    <xf numFmtId="164" fontId="9" fillId="13" borderId="2" xfId="0" applyNumberFormat="1" applyFont="1" applyFill="1" applyBorder="1">
      <alignment vertical="top" wrapText="1"/>
    </xf>
    <xf numFmtId="164" fontId="9" fillId="13" borderId="2" xfId="0" applyNumberFormat="1" applyFont="1" applyFill="1" applyBorder="1" applyAlignment="1">
      <alignment vertical="top"/>
    </xf>
    <xf numFmtId="44" fontId="9" fillId="15" borderId="1" xfId="4" applyFont="1" applyFill="1" applyBorder="1" applyAlignment="1">
      <alignment vertical="top"/>
    </xf>
    <xf numFmtId="44" fontId="9" fillId="13" borderId="1" xfId="4" applyFont="1" applyFill="1" applyBorder="1" applyAlignment="1">
      <alignment vertical="top"/>
    </xf>
    <xf numFmtId="0" fontId="4" fillId="14" borderId="8" xfId="0" applyFont="1" applyFill="1" applyBorder="1" applyAlignment="1">
      <alignment vertical="top" wrapText="1"/>
    </xf>
    <xf numFmtId="49" fontId="4" fillId="14" borderId="1" xfId="0" applyNumberFormat="1" applyFont="1" applyFill="1" applyBorder="1" applyAlignment="1">
      <alignment vertical="top" wrapText="1"/>
    </xf>
    <xf numFmtId="0" fontId="9" fillId="13" borderId="1" xfId="0" applyNumberFormat="1" applyFont="1" applyFill="1" applyBorder="1" applyAlignment="1">
      <alignment horizontal="left" vertical="top"/>
    </xf>
    <xf numFmtId="0" fontId="25" fillId="9" borderId="1" xfId="0" applyNumberFormat="1" applyFont="1" applyFill="1" applyBorder="1" applyAlignment="1">
      <alignment horizontal="left" vertical="top"/>
    </xf>
    <xf numFmtId="0" fontId="9" fillId="9" borderId="1" xfId="0" applyNumberFormat="1" applyFont="1" applyFill="1" applyBorder="1" applyAlignment="1">
      <alignment vertical="top"/>
    </xf>
    <xf numFmtId="164" fontId="4" fillId="9" borderId="2" xfId="0" applyNumberFormat="1" applyFont="1" applyFill="1" applyBorder="1">
      <alignment vertical="top" wrapText="1"/>
    </xf>
    <xf numFmtId="164" fontId="9" fillId="13" borderId="1" xfId="4" applyNumberFormat="1" applyFont="1" applyFill="1" applyBorder="1" applyAlignment="1">
      <alignment vertical="top"/>
    </xf>
    <xf numFmtId="164" fontId="9" fillId="13" borderId="22" xfId="0" applyNumberFormat="1" applyFont="1" applyFill="1" applyBorder="1" applyAlignment="1">
      <alignment vertical="top"/>
    </xf>
    <xf numFmtId="0" fontId="4" fillId="0" borderId="1" xfId="0" applyFont="1" applyFill="1" applyBorder="1">
      <alignment vertical="top" wrapText="1"/>
    </xf>
    <xf numFmtId="0" fontId="5" fillId="0" borderId="1" xfId="0" applyFont="1" applyFill="1" applyBorder="1">
      <alignment vertical="top" wrapText="1"/>
    </xf>
    <xf numFmtId="164" fontId="5" fillId="13" borderId="1" xfId="0" applyNumberFormat="1" applyFont="1" applyFill="1" applyBorder="1" applyAlignment="1">
      <alignment vertical="top"/>
    </xf>
    <xf numFmtId="2" fontId="4" fillId="0" borderId="1" xfId="0" applyNumberFormat="1" applyFont="1" applyFill="1" applyBorder="1">
      <alignment vertical="top" wrapText="1"/>
    </xf>
    <xf numFmtId="164" fontId="4" fillId="0" borderId="1" xfId="0" applyNumberFormat="1" applyFont="1" applyFill="1" applyBorder="1">
      <alignment vertical="top" wrapText="1"/>
    </xf>
    <xf numFmtId="164" fontId="9" fillId="0" borderId="23" xfId="0" applyNumberFormat="1" applyFont="1" applyBorder="1" applyAlignment="1">
      <alignment vertical="top"/>
    </xf>
    <xf numFmtId="0" fontId="21" fillId="25" borderId="0" xfId="0" applyFont="1" applyFill="1" applyAlignment="1">
      <alignment horizontal="center" vertical="top" wrapText="1"/>
    </xf>
    <xf numFmtId="0" fontId="21" fillId="25" borderId="0" xfId="0" applyNumberFormat="1" applyFont="1" applyFill="1" applyAlignment="1">
      <alignment horizontal="center" vertical="top" wrapText="1"/>
    </xf>
    <xf numFmtId="0" fontId="12" fillId="0" borderId="0" xfId="0" applyFont="1">
      <alignment vertical="top" wrapText="1"/>
    </xf>
  </cellXfs>
  <cellStyles count="5">
    <cellStyle name="Currency" xfId="4" builtinId="4"/>
    <cellStyle name="Currency 2" xfId="2" xr:uid="{3BB60D71-5B20-1D4A-893B-8DF17A09D58A}"/>
    <cellStyle name="Normal" xfId="0" builtinId="0"/>
    <cellStyle name="Normal 2" xfId="1" xr:uid="{BCF8F76E-382B-8349-B625-085B3CC588FE}"/>
    <cellStyle name="Normal 3" xfId="3" xr:uid="{5F3D975B-D499-0B4A-BC52-CB2EEB35894A}"/>
  </cellStyles>
  <dxfs count="150">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ont>
        <color rgb="FF9C5700"/>
      </font>
      <fill>
        <patternFill>
          <bgColor rgb="FFFFEB9C"/>
        </patternFill>
      </fill>
    </dxf>
    <dxf>
      <fill>
        <patternFill>
          <bgColor theme="8" tint="0.39994506668294322"/>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0006"/>
      </font>
      <fill>
        <patternFill>
          <bgColor rgb="FFFFC7CE"/>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fill>
        <patternFill>
          <bgColor theme="8" tint="0.39994506668294322"/>
        </patternFill>
      </fill>
    </dxf>
    <dxf>
      <fill>
        <patternFill>
          <bgColor theme="8" tint="0.39994506668294322"/>
        </patternFill>
      </fill>
    </dxf>
    <dxf>
      <font>
        <color rgb="FF9C5700"/>
      </font>
      <fill>
        <patternFill>
          <bgColor rgb="FFFFEB9C"/>
        </patternFill>
      </fill>
    </dxf>
    <dxf>
      <fill>
        <patternFill>
          <bgColor theme="8" tint="0.39994506668294322"/>
        </patternFill>
      </fill>
    </dxf>
    <dxf>
      <font>
        <color rgb="FF9C0006"/>
      </font>
      <fill>
        <patternFill>
          <bgColor rgb="FFFFC7CE"/>
        </patternFill>
      </fill>
    </dxf>
    <dxf>
      <fill>
        <patternFill>
          <bgColor theme="8" tint="0.39994506668294322"/>
        </patternFill>
      </fill>
    </dxf>
    <dxf>
      <fill>
        <patternFill>
          <bgColor theme="8" tint="0.39994506668294322"/>
        </patternFill>
      </fill>
    </dxf>
    <dxf>
      <fill>
        <patternFill>
          <bgColor theme="8" tint="0.39994506668294322"/>
        </patternFill>
      </fill>
    </dxf>
    <dxf>
      <font>
        <color rgb="FF9C0006"/>
      </font>
      <fill>
        <patternFill>
          <bgColor rgb="FFFFC7CE"/>
        </patternFill>
      </fill>
    </dxf>
    <dxf>
      <font>
        <color rgb="FF9C0006"/>
      </font>
    </dxf>
    <dxf>
      <font>
        <color rgb="FF9C0006"/>
      </font>
      <fill>
        <patternFill>
          <bgColor rgb="FFFFC7CE"/>
        </patternFill>
      </fill>
    </dxf>
    <dxf>
      <numFmt numFmtId="30" formatCode="@"/>
    </dxf>
    <dxf>
      <font>
        <b val="0"/>
        <i val="0"/>
        <strike val="0"/>
        <condense val="0"/>
        <extend val="0"/>
        <outline val="0"/>
        <shadow val="0"/>
        <u val="none"/>
        <vertAlign val="baseline"/>
        <sz val="10"/>
        <color indexed="8"/>
        <name val="Helvetica Neue"/>
        <family val="2"/>
        <scheme val="none"/>
      </font>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righ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0"/>
        <color indexed="8"/>
        <name val="Helvetica Neue"/>
        <family val="2"/>
        <scheme val="none"/>
      </font>
      <numFmt numFmtId="164" formatCode="&quot;$&quot;#,##0.00"/>
      <fill>
        <patternFill patternType="solid">
          <fgColor indexed="64"/>
          <bgColor indexed="9"/>
        </patternFill>
      </fill>
      <border diagonalUp="0" diagonalDown="0" outline="0">
        <left style="thin">
          <color theme="0" tint="-0.499984740745262"/>
        </left>
        <right style="thin">
          <color theme="0" tint="-0.499984740745262"/>
        </right>
        <top/>
        <bottom/>
      </border>
    </dxf>
    <dxf>
      <numFmt numFmtId="164" formatCode="&quot;$&quot;#,##0.00"/>
    </dxf>
    <dxf>
      <numFmt numFmtId="164" formatCode="&quot;$&quot;#,##0.00"/>
    </dxf>
    <dxf>
      <numFmt numFmtId="164" formatCode="&quot;$&quot;#,##0.00"/>
    </dxf>
    <dxf>
      <numFmt numFmtId="164" formatCode="&quot;$&quot;#,##0.00"/>
    </dxf>
    <dxf>
      <numFmt numFmtId="164" formatCode="&quot;$&quot;#,##0.00"/>
    </dxf>
    <dxf>
      <numFmt numFmtId="0" formatCode="General"/>
    </dxf>
    <dxf>
      <numFmt numFmtId="0" formatCode="General"/>
    </dxf>
    <dxf>
      <border diagonalUp="0" diagonalDown="0">
        <right style="thin">
          <color theme="3" tint="0.79998168889431442"/>
        </right>
        <vertical/>
      </border>
    </dxf>
    <dxf>
      <font>
        <b val="0"/>
        <i val="0"/>
        <strike val="0"/>
        <condense val="0"/>
        <extend val="0"/>
        <outline val="0"/>
        <shadow val="0"/>
        <u val="none"/>
        <vertAlign val="baseline"/>
        <sz val="10"/>
        <color indexed="8"/>
        <name val="Helvetica Neue"/>
        <family val="2"/>
        <scheme val="none"/>
      </font>
      <fill>
        <patternFill patternType="solid">
          <fgColor indexed="64"/>
          <bgColor theme="6" tint="-0.249977111117893"/>
        </patternFill>
      </fill>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3" tint="0.7999816888943144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left style="thin">
          <color theme="0" tint="-4.9989318521683403E-2"/>
        </left>
        <right style="thin">
          <color theme="0" tint="-4.9989318521683403E-2"/>
        </right>
        <top style="thin">
          <color theme="0" tint="-4.9989318521683403E-2"/>
        </top>
        <bottom style="thin">
          <color theme="0" tint="-4.9989318521683403E-2"/>
        </bottom>
        <vertical/>
        <horizontal/>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 formatCode="0"/>
      <fill>
        <patternFill patternType="solid">
          <fgColor indexed="64"/>
          <bgColor theme="0"/>
        </patternFill>
      </fil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164" formatCode="&quot;$&quot;#,##0.00"/>
      <border diagonalUp="0" diagonalDown="0" outline="0">
        <left style="thin">
          <color theme="0" tint="-4.9989318521683403E-2"/>
        </left>
        <right style="thin">
          <color theme="0" tint="-4.9989318521683403E-2"/>
        </right>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numFmt numFmtId="30" formatCode="@"/>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rgb="FF000000"/>
        <name val="Helvetica Neue"/>
        <family val="2"/>
        <scheme val="major"/>
      </font>
      <fill>
        <patternFill patternType="solid">
          <fgColor theme="4" tint="0.79998168889431442"/>
          <bgColor theme="4" tint="0.79998168889431442"/>
        </patternFill>
      </fill>
      <alignment horizontal="general" vertical="top" textRotation="0" wrapText="1" indent="0" justifyLastLine="0" shrinkToFit="0" readingOrder="0"/>
      <border diagonalUp="0" diagonalDown="0" outline="0">
        <left style="thin">
          <color theme="0" tint="-4.9989318521683403E-2"/>
        </left>
        <right style="thin">
          <color theme="3" tint="0.79998168889431442"/>
        </right>
        <top style="thin">
          <color theme="0" tint="-4.9989318521683403E-2"/>
        </top>
        <bottom style="thin">
          <color theme="0" tint="-4.9989318521683403E-2"/>
        </bottom>
      </border>
    </dxf>
    <dxf>
      <font>
        <b val="0"/>
        <i val="0"/>
        <strike val="0"/>
        <condense val="0"/>
        <extend val="0"/>
        <outline val="0"/>
        <shadow val="0"/>
        <u val="none"/>
        <vertAlign val="baseline"/>
        <sz val="10"/>
        <color theme="1"/>
        <name val="Helvetica Neue"/>
        <family val="2"/>
        <scheme val="min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i val="0"/>
        <strike val="0"/>
        <condense val="0"/>
        <extend val="0"/>
        <outline val="0"/>
        <shadow val="0"/>
        <u val="none"/>
        <vertAlign val="baseline"/>
        <sz val="10"/>
        <color rgb="FF000000"/>
        <name val="Helvetica Neue"/>
        <family val="2"/>
        <scheme val="major"/>
      </font>
      <fill>
        <patternFill patternType="none">
          <fgColor indexed="64"/>
          <bgColor indexed="65"/>
        </patternFill>
      </fill>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0" formatCode="General"/>
      <alignment horizontal="left"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font>
        <b val="0"/>
        <i val="0"/>
        <strike val="0"/>
        <condense val="0"/>
        <extend val="0"/>
        <outline val="0"/>
        <shadow val="0"/>
        <u val="none"/>
        <vertAlign val="baseline"/>
        <sz val="10"/>
        <color indexed="8"/>
        <name val="Helvetica Neue"/>
        <family val="2"/>
        <scheme val="major"/>
      </font>
      <numFmt numFmtId="164" formatCode="&quot;$&quot;#,##0.00"/>
      <alignment horizontal="general" vertical="top" textRotation="0" wrapText="0" indent="0" justifyLastLine="0" shrinkToFit="0" readingOrder="0"/>
      <border diagonalUp="0" diagonalDown="0" outline="0">
        <left style="thin">
          <color theme="0" tint="-4.9989318521683403E-2"/>
        </left>
        <right style="thin">
          <color theme="0" tint="-4.9989318521683403E-2"/>
        </right>
        <top style="thin">
          <color theme="0" tint="-4.9989318521683403E-2"/>
        </top>
        <bottom style="thin">
          <color theme="0" tint="-4.9989318521683403E-2"/>
        </bottom>
      </border>
    </dxf>
    <dxf>
      <border outline="0">
        <top style="thin">
          <color theme="0" tint="-0.499984740745262"/>
        </top>
        <bottom style="thin">
          <color theme="0" tint="-4.9989318521683403E-2"/>
        </bottom>
      </border>
    </dxf>
    <dxf>
      <font>
        <b val="0"/>
        <i val="0"/>
        <strike val="0"/>
        <condense val="0"/>
        <extend val="0"/>
        <outline val="0"/>
        <shadow val="0"/>
        <u val="none"/>
        <vertAlign val="baseline"/>
        <sz val="10"/>
        <color indexed="8"/>
        <name val="Helvetica Neue"/>
        <family val="2"/>
        <scheme val="major"/>
      </font>
      <alignment horizontal="general" vertical="top" textRotation="0" wrapText="0" indent="0" justifyLastLine="0" shrinkToFit="0" readingOrder="0"/>
    </dxf>
    <dxf>
      <border outline="0">
        <bottom style="thin">
          <color theme="0" tint="-0.499984740745262"/>
        </bottom>
      </border>
    </dxf>
    <dxf>
      <font>
        <b/>
        <i val="0"/>
        <strike val="0"/>
        <condense val="0"/>
        <extend val="0"/>
        <outline val="0"/>
        <shadow val="0"/>
        <u val="none"/>
        <vertAlign val="baseline"/>
        <sz val="14"/>
        <color theme="2" tint="-0.89999084444715716"/>
        <name val="Helvetica Neue"/>
        <family val="2"/>
        <scheme val="minor"/>
      </font>
      <numFmt numFmtId="164" formatCode="&quot;$&quot;#,##0.00"/>
      <fill>
        <patternFill patternType="solid">
          <fgColor indexed="64"/>
          <bgColor theme="7" tint="0.39997558519241921"/>
        </patternFill>
      </fill>
      <alignment horizontal="left" vertical="center" textRotation="0" wrapText="1" indent="0" justifyLastLine="0" shrinkToFit="0" readingOrder="0"/>
      <border diagonalUp="0" diagonalDown="0" outline="0">
        <left style="thin">
          <color theme="0" tint="-0.499984740745262"/>
        </left>
        <right style="thin">
          <color theme="0" tint="-0.499984740745262"/>
        </right>
        <top/>
        <bottom/>
      </border>
    </dxf>
  </dxfs>
  <tableStyles count="0"/>
  <colors>
    <indexedColors>
      <rgbColor rgb="FF000000"/>
      <rgbColor rgb="FFFFFFFF"/>
      <rgbColor rgb="FFFF0000"/>
      <rgbColor rgb="FF00FF00"/>
      <rgbColor rgb="FF0000FF"/>
      <rgbColor rgb="FFFFFF00"/>
      <rgbColor rgb="FFFF00FF"/>
      <rgbColor rgb="FF00FFFF"/>
      <rgbColor rgb="FF000000"/>
      <rgbColor rgb="FFBDC0BF"/>
      <rgbColor rgb="FFA5A5A5"/>
      <rgbColor rgb="FF3F3F3F"/>
      <rgbColor rgb="FF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g"/><Relationship Id="rId324" Type="http://schemas.openxmlformats.org/officeDocument/2006/relationships/image" Target="../media/image324.jpeg"/><Relationship Id="rId531" Type="http://schemas.openxmlformats.org/officeDocument/2006/relationships/image" Target="../media/image531.jpg"/><Relationship Id="rId170" Type="http://schemas.openxmlformats.org/officeDocument/2006/relationships/image" Target="../media/image170.png"/><Relationship Id="rId268" Type="http://schemas.openxmlformats.org/officeDocument/2006/relationships/image" Target="../media/image268.jpg"/><Relationship Id="rId475" Type="http://schemas.openxmlformats.org/officeDocument/2006/relationships/image" Target="../media/image475.jpg"/><Relationship Id="rId32" Type="http://schemas.openxmlformats.org/officeDocument/2006/relationships/image" Target="../media/image32.jpg"/><Relationship Id="rId128" Type="http://schemas.openxmlformats.org/officeDocument/2006/relationships/image" Target="../media/image128.png"/><Relationship Id="rId335" Type="http://schemas.openxmlformats.org/officeDocument/2006/relationships/image" Target="../media/image335.jpeg"/><Relationship Id="rId542" Type="http://schemas.openxmlformats.org/officeDocument/2006/relationships/image" Target="../media/image542.jpg"/><Relationship Id="rId181" Type="http://schemas.openxmlformats.org/officeDocument/2006/relationships/image" Target="../media/image181.pn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43" Type="http://schemas.openxmlformats.org/officeDocument/2006/relationships/image" Target="../media/image43.jpg"/><Relationship Id="rId139" Type="http://schemas.openxmlformats.org/officeDocument/2006/relationships/image" Target="../media/image139.png"/><Relationship Id="rId346" Type="http://schemas.openxmlformats.org/officeDocument/2006/relationships/image" Target="../media/image346.jpeg"/><Relationship Id="rId553" Type="http://schemas.openxmlformats.org/officeDocument/2006/relationships/image" Target="../media/image553.jpg"/><Relationship Id="rId192" Type="http://schemas.openxmlformats.org/officeDocument/2006/relationships/image" Target="../media/image192.jpeg"/><Relationship Id="rId206" Type="http://schemas.openxmlformats.org/officeDocument/2006/relationships/image" Target="../media/image206.png"/><Relationship Id="rId413" Type="http://schemas.openxmlformats.org/officeDocument/2006/relationships/image" Target="../media/image413.jpg"/><Relationship Id="rId497" Type="http://schemas.openxmlformats.org/officeDocument/2006/relationships/image" Target="../media/image497.jpg"/><Relationship Id="rId357" Type="http://schemas.openxmlformats.org/officeDocument/2006/relationships/image" Target="../media/image357.jpeg"/><Relationship Id="rId54" Type="http://schemas.openxmlformats.org/officeDocument/2006/relationships/image" Target="../media/image54.jpg"/><Relationship Id="rId217" Type="http://schemas.openxmlformats.org/officeDocument/2006/relationships/image" Target="../media/image217.jpeg"/><Relationship Id="rId564" Type="http://schemas.openxmlformats.org/officeDocument/2006/relationships/image" Target="../media/image564.jpg"/><Relationship Id="rId424" Type="http://schemas.openxmlformats.org/officeDocument/2006/relationships/image" Target="../media/image424.jpg"/><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g"/><Relationship Id="rId228" Type="http://schemas.openxmlformats.org/officeDocument/2006/relationships/image" Target="../media/image228.jpeg"/><Relationship Id="rId435" Type="http://schemas.openxmlformats.org/officeDocument/2006/relationships/image" Target="../media/image435.jpeg"/><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g"/><Relationship Id="rId7" Type="http://schemas.openxmlformats.org/officeDocument/2006/relationships/image" Target="../media/image7.jpg"/><Relationship Id="rId239" Type="http://schemas.openxmlformats.org/officeDocument/2006/relationships/image" Target="../media/image239.jpeg"/><Relationship Id="rId446" Type="http://schemas.openxmlformats.org/officeDocument/2006/relationships/image" Target="../media/image446.jpg"/><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image" Target="../media/image597.jpg"/><Relationship Id="rId152" Type="http://schemas.openxmlformats.org/officeDocument/2006/relationships/image" Target="../media/image152.jpeg"/><Relationship Id="rId457" Type="http://schemas.openxmlformats.org/officeDocument/2006/relationships/image" Target="../media/image457.jpg"/><Relationship Id="rId14" Type="http://schemas.openxmlformats.org/officeDocument/2006/relationships/image" Target="../media/image14.jpg"/><Relationship Id="rId317" Type="http://schemas.openxmlformats.org/officeDocument/2006/relationships/image" Target="../media/image317.jpg"/><Relationship Id="rId524" Type="http://schemas.openxmlformats.org/officeDocument/2006/relationships/image" Target="../media/image524.jpg"/><Relationship Id="rId98" Type="http://schemas.openxmlformats.org/officeDocument/2006/relationships/image" Target="../media/image98.png"/><Relationship Id="rId121" Type="http://schemas.openxmlformats.org/officeDocument/2006/relationships/image" Target="../media/image121.jpeg"/><Relationship Id="rId163" Type="http://schemas.openxmlformats.org/officeDocument/2006/relationships/image" Target="../media/image163.jpeg"/><Relationship Id="rId219" Type="http://schemas.openxmlformats.org/officeDocument/2006/relationships/image" Target="../media/image219.jpg"/><Relationship Id="rId370" Type="http://schemas.openxmlformats.org/officeDocument/2006/relationships/image" Target="../media/image370.jpeg"/><Relationship Id="rId426" Type="http://schemas.openxmlformats.org/officeDocument/2006/relationships/image" Target="../media/image426.jpeg"/><Relationship Id="rId230" Type="http://schemas.openxmlformats.org/officeDocument/2006/relationships/image" Target="../media/image230.jpeg"/><Relationship Id="rId468" Type="http://schemas.openxmlformats.org/officeDocument/2006/relationships/image" Target="../media/image468.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5.jpg"/><Relationship Id="rId577" Type="http://schemas.openxmlformats.org/officeDocument/2006/relationships/image" Target="../media/image577.jpg"/><Relationship Id="rId132" Type="http://schemas.openxmlformats.org/officeDocument/2006/relationships/image" Target="../media/image132.jpeg"/><Relationship Id="rId174" Type="http://schemas.openxmlformats.org/officeDocument/2006/relationships/image" Target="../media/image174.jpeg"/><Relationship Id="rId381" Type="http://schemas.openxmlformats.org/officeDocument/2006/relationships/image" Target="../media/image381.jpeg"/><Relationship Id="rId602" Type="http://schemas.openxmlformats.org/officeDocument/2006/relationships/image" Target="../media/image602.jpg"/><Relationship Id="rId241" Type="http://schemas.openxmlformats.org/officeDocument/2006/relationships/image" Target="../media/image241.png"/><Relationship Id="rId437" Type="http://schemas.openxmlformats.org/officeDocument/2006/relationships/image" Target="../media/image437.jpeg"/><Relationship Id="rId479" Type="http://schemas.openxmlformats.org/officeDocument/2006/relationships/image" Target="../media/image479.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46.jpg"/><Relationship Id="rId78" Type="http://schemas.openxmlformats.org/officeDocument/2006/relationships/image" Target="../media/image78.jpg"/><Relationship Id="rId101" Type="http://schemas.openxmlformats.org/officeDocument/2006/relationships/image" Target="../media/image101.png"/><Relationship Id="rId143" Type="http://schemas.openxmlformats.org/officeDocument/2006/relationships/image" Target="../media/image143.png"/><Relationship Id="rId185" Type="http://schemas.openxmlformats.org/officeDocument/2006/relationships/image" Target="../media/image185.jpeg"/><Relationship Id="rId350" Type="http://schemas.openxmlformats.org/officeDocument/2006/relationships/image" Target="../media/image350.png"/><Relationship Id="rId406" Type="http://schemas.openxmlformats.org/officeDocument/2006/relationships/image" Target="../media/image406.jpg"/><Relationship Id="rId588" Type="http://schemas.openxmlformats.org/officeDocument/2006/relationships/image" Target="../media/image588.jpg"/><Relationship Id="rId9" Type="http://schemas.openxmlformats.org/officeDocument/2006/relationships/image" Target="../media/image9.jpg"/><Relationship Id="rId210" Type="http://schemas.openxmlformats.org/officeDocument/2006/relationships/image" Target="../media/image210.png"/><Relationship Id="rId392" Type="http://schemas.openxmlformats.org/officeDocument/2006/relationships/image" Target="../media/image392.jpeg"/><Relationship Id="rId448" Type="http://schemas.openxmlformats.org/officeDocument/2006/relationships/image" Target="../media/image448.jpg"/><Relationship Id="rId252" Type="http://schemas.openxmlformats.org/officeDocument/2006/relationships/image" Target="../media/image252.jpe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eg"/><Relationship Id="rId154" Type="http://schemas.openxmlformats.org/officeDocument/2006/relationships/image" Target="../media/image154.jpeg"/><Relationship Id="rId361" Type="http://schemas.openxmlformats.org/officeDocument/2006/relationships/image" Target="../media/image361.jpeg"/><Relationship Id="rId557" Type="http://schemas.openxmlformats.org/officeDocument/2006/relationships/image" Target="../media/image557.jpg"/><Relationship Id="rId599" Type="http://schemas.openxmlformats.org/officeDocument/2006/relationships/image" Target="../media/image599.jpg"/><Relationship Id="rId196" Type="http://schemas.openxmlformats.org/officeDocument/2006/relationships/image" Target="../media/image196.jpeg"/><Relationship Id="rId417" Type="http://schemas.openxmlformats.org/officeDocument/2006/relationships/image" Target="../media/image417.jpg"/><Relationship Id="rId459" Type="http://schemas.openxmlformats.org/officeDocument/2006/relationships/image" Target="../media/image459.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eg"/><Relationship Id="rId330" Type="http://schemas.openxmlformats.org/officeDocument/2006/relationships/image" Target="../media/image330.jpeg"/><Relationship Id="rId568" Type="http://schemas.openxmlformats.org/officeDocument/2006/relationships/image" Target="../media/image568.jpg"/><Relationship Id="rId165" Type="http://schemas.openxmlformats.org/officeDocument/2006/relationships/image" Target="../media/image165.jpeg"/><Relationship Id="rId372" Type="http://schemas.openxmlformats.org/officeDocument/2006/relationships/image" Target="../media/image372.jpeg"/><Relationship Id="rId428" Type="http://schemas.openxmlformats.org/officeDocument/2006/relationships/image" Target="../media/image428.jpg"/><Relationship Id="rId232" Type="http://schemas.openxmlformats.org/officeDocument/2006/relationships/image" Target="../media/image232.jpeg"/><Relationship Id="rId274" Type="http://schemas.openxmlformats.org/officeDocument/2006/relationships/image" Target="../media/image274.jpg"/><Relationship Id="rId481" Type="http://schemas.openxmlformats.org/officeDocument/2006/relationships/image" Target="../media/image48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eg"/><Relationship Id="rId537" Type="http://schemas.openxmlformats.org/officeDocument/2006/relationships/image" Target="../media/image537.jpg"/><Relationship Id="rId579" Type="http://schemas.openxmlformats.org/officeDocument/2006/relationships/image" Target="../media/image579.jpg"/><Relationship Id="rId80" Type="http://schemas.openxmlformats.org/officeDocument/2006/relationships/image" Target="../media/image80.jpg"/><Relationship Id="rId176" Type="http://schemas.openxmlformats.org/officeDocument/2006/relationships/image" Target="../media/image176.jpeg"/><Relationship Id="rId341" Type="http://schemas.openxmlformats.org/officeDocument/2006/relationships/image" Target="../media/image341.jpeg"/><Relationship Id="rId383" Type="http://schemas.openxmlformats.org/officeDocument/2006/relationships/image" Target="../media/image383.jpeg"/><Relationship Id="rId439" Type="http://schemas.openxmlformats.org/officeDocument/2006/relationships/image" Target="../media/image439.jpg"/><Relationship Id="rId590" Type="http://schemas.openxmlformats.org/officeDocument/2006/relationships/image" Target="../media/image590.jpg"/><Relationship Id="rId604" Type="http://schemas.openxmlformats.org/officeDocument/2006/relationships/image" Target="../media/image604.jpg"/><Relationship Id="rId201" Type="http://schemas.openxmlformats.org/officeDocument/2006/relationships/image" Target="../media/image201.jpeg"/><Relationship Id="rId243" Type="http://schemas.openxmlformats.org/officeDocument/2006/relationships/image" Target="../media/image243.jpe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38" Type="http://schemas.openxmlformats.org/officeDocument/2006/relationships/image" Target="../media/image38.jpg"/><Relationship Id="rId103" Type="http://schemas.openxmlformats.org/officeDocument/2006/relationships/image" Target="../media/image103.pn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48.jpg"/><Relationship Id="rId91" Type="http://schemas.openxmlformats.org/officeDocument/2006/relationships/image" Target="../media/image91.jpg"/><Relationship Id="rId145" Type="http://schemas.openxmlformats.org/officeDocument/2006/relationships/image" Target="../media/image145.jpeg"/><Relationship Id="rId187" Type="http://schemas.openxmlformats.org/officeDocument/2006/relationships/image" Target="../media/image187.jpeg"/><Relationship Id="rId352" Type="http://schemas.openxmlformats.org/officeDocument/2006/relationships/image" Target="../media/image352.jpeg"/><Relationship Id="rId394" Type="http://schemas.openxmlformats.org/officeDocument/2006/relationships/image" Target="../media/image394.jpeg"/><Relationship Id="rId408" Type="http://schemas.openxmlformats.org/officeDocument/2006/relationships/image" Target="../media/image408.jpg"/><Relationship Id="rId212" Type="http://schemas.openxmlformats.org/officeDocument/2006/relationships/image" Target="../media/image212.png"/><Relationship Id="rId254" Type="http://schemas.openxmlformats.org/officeDocument/2006/relationships/image" Target="../media/image254.jpeg"/><Relationship Id="rId49" Type="http://schemas.openxmlformats.org/officeDocument/2006/relationships/image" Target="../media/image49.jpg"/><Relationship Id="rId114" Type="http://schemas.openxmlformats.org/officeDocument/2006/relationships/image" Target="../media/image114.jpe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59.jpeg"/><Relationship Id="rId60" Type="http://schemas.openxmlformats.org/officeDocument/2006/relationships/image" Target="../media/image60.jpg"/><Relationship Id="rId156" Type="http://schemas.openxmlformats.org/officeDocument/2006/relationships/image" Target="../media/image156.jpeg"/><Relationship Id="rId198" Type="http://schemas.openxmlformats.org/officeDocument/2006/relationships/image" Target="../media/image198.jpeg"/><Relationship Id="rId321" Type="http://schemas.openxmlformats.org/officeDocument/2006/relationships/image" Target="../media/image321.jpeg"/><Relationship Id="rId363" Type="http://schemas.openxmlformats.org/officeDocument/2006/relationships/image" Target="../media/image363.jpeg"/><Relationship Id="rId419" Type="http://schemas.openxmlformats.org/officeDocument/2006/relationships/image" Target="../media/image419.jpg"/><Relationship Id="rId570" Type="http://schemas.openxmlformats.org/officeDocument/2006/relationships/image" Target="../media/image570.jpg"/><Relationship Id="rId223" Type="http://schemas.openxmlformats.org/officeDocument/2006/relationships/image" Target="../media/image223.jpeg"/><Relationship Id="rId430" Type="http://schemas.openxmlformats.org/officeDocument/2006/relationships/image" Target="../media/image430.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eg"/><Relationship Id="rId167" Type="http://schemas.openxmlformats.org/officeDocument/2006/relationships/image" Target="../media/image167.jpeg"/><Relationship Id="rId332" Type="http://schemas.openxmlformats.org/officeDocument/2006/relationships/image" Target="../media/image332.jpeg"/><Relationship Id="rId374" Type="http://schemas.openxmlformats.org/officeDocument/2006/relationships/image" Target="../media/image374.jpeg"/><Relationship Id="rId581" Type="http://schemas.openxmlformats.org/officeDocument/2006/relationships/image" Target="../media/image581.jpg"/><Relationship Id="rId71" Type="http://schemas.openxmlformats.org/officeDocument/2006/relationships/image" Target="../media/image71.jpg"/><Relationship Id="rId234" Type="http://schemas.openxmlformats.org/officeDocument/2006/relationships/image" Target="../media/image234.pn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9.jpg"/><Relationship Id="rId40" Type="http://schemas.openxmlformats.org/officeDocument/2006/relationships/image" Target="../media/image40.jpg"/><Relationship Id="rId136" Type="http://schemas.openxmlformats.org/officeDocument/2006/relationships/image" Target="../media/image136.jpeg"/><Relationship Id="rId178" Type="http://schemas.openxmlformats.org/officeDocument/2006/relationships/image" Target="../media/image178.pn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image" Target="../media/image550.jpg"/><Relationship Id="rId82" Type="http://schemas.openxmlformats.org/officeDocument/2006/relationships/image" Target="../media/image82.jpg"/><Relationship Id="rId203" Type="http://schemas.openxmlformats.org/officeDocument/2006/relationships/image" Target="../media/image203.jpeg"/><Relationship Id="rId385" Type="http://schemas.openxmlformats.org/officeDocument/2006/relationships/image" Target="../media/image385.jpeg"/><Relationship Id="rId592" Type="http://schemas.openxmlformats.org/officeDocument/2006/relationships/image" Target="../media/image592.jpg"/><Relationship Id="rId245" Type="http://schemas.openxmlformats.org/officeDocument/2006/relationships/image" Target="../media/image245.pn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105" Type="http://schemas.openxmlformats.org/officeDocument/2006/relationships/image" Target="../media/image105.jpeg"/><Relationship Id="rId147" Type="http://schemas.openxmlformats.org/officeDocument/2006/relationships/image" Target="../media/image147.jpeg"/><Relationship Id="rId312" Type="http://schemas.openxmlformats.org/officeDocument/2006/relationships/image" Target="../media/image312.jpg"/><Relationship Id="rId354" Type="http://schemas.openxmlformats.org/officeDocument/2006/relationships/image" Target="../media/image354.jpeg"/><Relationship Id="rId51" Type="http://schemas.openxmlformats.org/officeDocument/2006/relationships/image" Target="../media/image51.jpg"/><Relationship Id="rId93" Type="http://schemas.openxmlformats.org/officeDocument/2006/relationships/image" Target="../media/image93.jpeg"/><Relationship Id="rId189" Type="http://schemas.openxmlformats.org/officeDocument/2006/relationships/image" Target="../media/image189.jpeg"/><Relationship Id="rId396" Type="http://schemas.openxmlformats.org/officeDocument/2006/relationships/image" Target="../media/image396.jpeg"/><Relationship Id="rId561" Type="http://schemas.openxmlformats.org/officeDocument/2006/relationships/image" Target="../media/image561.png"/><Relationship Id="rId214" Type="http://schemas.openxmlformats.org/officeDocument/2006/relationships/image" Target="../media/image214.jpe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116" Type="http://schemas.openxmlformats.org/officeDocument/2006/relationships/image" Target="../media/image116.jpeg"/><Relationship Id="rId158" Type="http://schemas.openxmlformats.org/officeDocument/2006/relationships/image" Target="../media/image158.jpeg"/><Relationship Id="rId323" Type="http://schemas.openxmlformats.org/officeDocument/2006/relationships/image" Target="../media/image323.jpg"/><Relationship Id="rId530" Type="http://schemas.openxmlformats.org/officeDocument/2006/relationships/image" Target="../media/image530.jpg"/><Relationship Id="rId20" Type="http://schemas.openxmlformats.org/officeDocument/2006/relationships/image" Target="../media/image20.jpg"/><Relationship Id="rId62" Type="http://schemas.openxmlformats.org/officeDocument/2006/relationships/image" Target="../media/image62.jpg"/><Relationship Id="rId365" Type="http://schemas.openxmlformats.org/officeDocument/2006/relationships/image" Target="../media/image365.jpeg"/><Relationship Id="rId572" Type="http://schemas.openxmlformats.org/officeDocument/2006/relationships/image" Target="../media/image572.jpg"/><Relationship Id="rId225" Type="http://schemas.openxmlformats.org/officeDocument/2006/relationships/image" Target="../media/image225.jpe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pn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eg"/><Relationship Id="rId334" Type="http://schemas.openxmlformats.org/officeDocument/2006/relationships/image" Target="../media/image334.jpeg"/><Relationship Id="rId376" Type="http://schemas.openxmlformats.org/officeDocument/2006/relationships/image" Target="../media/image376.jpeg"/><Relationship Id="rId541" Type="http://schemas.openxmlformats.org/officeDocument/2006/relationships/image" Target="../media/image541.jpg"/><Relationship Id="rId583" Type="http://schemas.openxmlformats.org/officeDocument/2006/relationships/image" Target="../media/image583.jpg"/><Relationship Id="rId4" Type="http://schemas.openxmlformats.org/officeDocument/2006/relationships/image" Target="../media/image4.jpg"/><Relationship Id="rId180" Type="http://schemas.openxmlformats.org/officeDocument/2006/relationships/image" Target="../media/image180.png"/><Relationship Id="rId236" Type="http://schemas.openxmlformats.org/officeDocument/2006/relationships/image" Target="../media/image236.jpe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303" Type="http://schemas.openxmlformats.org/officeDocument/2006/relationships/image" Target="../media/image303.jpg"/><Relationship Id="rId485" Type="http://schemas.openxmlformats.org/officeDocument/2006/relationships/image" Target="../media/image485.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eg"/><Relationship Id="rId345" Type="http://schemas.openxmlformats.org/officeDocument/2006/relationships/image" Target="../media/image345.jpeg"/><Relationship Id="rId387" Type="http://schemas.openxmlformats.org/officeDocument/2006/relationships/image" Target="../media/image387.jpeg"/><Relationship Id="rId510" Type="http://schemas.openxmlformats.org/officeDocument/2006/relationships/image" Target="../media/image510.jpg"/><Relationship Id="rId552" Type="http://schemas.openxmlformats.org/officeDocument/2006/relationships/image" Target="../media/image552.jpg"/><Relationship Id="rId594" Type="http://schemas.openxmlformats.org/officeDocument/2006/relationships/image" Target="../media/image594.jpg"/><Relationship Id="rId191" Type="http://schemas.openxmlformats.org/officeDocument/2006/relationships/image" Target="../media/image191.jpeg"/><Relationship Id="rId205" Type="http://schemas.openxmlformats.org/officeDocument/2006/relationships/image" Target="../media/image205.png"/><Relationship Id="rId247" Type="http://schemas.openxmlformats.org/officeDocument/2006/relationships/image" Target="../media/image247.jpeg"/><Relationship Id="rId412" Type="http://schemas.openxmlformats.org/officeDocument/2006/relationships/image" Target="../media/image412.jpg"/><Relationship Id="rId107" Type="http://schemas.openxmlformats.org/officeDocument/2006/relationships/image" Target="../media/image107.jpe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eg"/><Relationship Id="rId314" Type="http://schemas.openxmlformats.org/officeDocument/2006/relationships/image" Target="../media/image314.jpg"/><Relationship Id="rId356" Type="http://schemas.openxmlformats.org/officeDocument/2006/relationships/image" Target="../media/image356.jpe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image" Target="../media/image563.jpg"/><Relationship Id="rId95" Type="http://schemas.openxmlformats.org/officeDocument/2006/relationships/image" Target="../media/image95.png"/><Relationship Id="rId160" Type="http://schemas.openxmlformats.org/officeDocument/2006/relationships/image" Target="../media/image160.jpeg"/><Relationship Id="rId216" Type="http://schemas.openxmlformats.org/officeDocument/2006/relationships/image" Target="../media/image216.jpe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eg"/><Relationship Id="rId325" Type="http://schemas.openxmlformats.org/officeDocument/2006/relationships/image" Target="../media/image325.jpeg"/><Relationship Id="rId367" Type="http://schemas.openxmlformats.org/officeDocument/2006/relationships/image" Target="../media/image367.jpeg"/><Relationship Id="rId532" Type="http://schemas.openxmlformats.org/officeDocument/2006/relationships/image" Target="../media/image532.jpg"/><Relationship Id="rId574" Type="http://schemas.openxmlformats.org/officeDocument/2006/relationships/image" Target="../media/image574.jp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jpg"/><Relationship Id="rId434" Type="http://schemas.openxmlformats.org/officeDocument/2006/relationships/image" Target="../media/image434.jpeg"/><Relationship Id="rId476" Type="http://schemas.openxmlformats.org/officeDocument/2006/relationships/image" Target="../media/image476.jpg"/><Relationship Id="rId33" Type="http://schemas.openxmlformats.org/officeDocument/2006/relationships/image" Target="../media/image33.jpg"/><Relationship Id="rId129" Type="http://schemas.openxmlformats.org/officeDocument/2006/relationships/image" Target="../media/image129.png"/><Relationship Id="rId280" Type="http://schemas.openxmlformats.org/officeDocument/2006/relationships/image" Target="../media/image280.jpg"/><Relationship Id="rId336" Type="http://schemas.openxmlformats.org/officeDocument/2006/relationships/image" Target="../media/image336.jpeg"/><Relationship Id="rId501" Type="http://schemas.openxmlformats.org/officeDocument/2006/relationships/image" Target="../media/image501.jpg"/><Relationship Id="rId543" Type="http://schemas.openxmlformats.org/officeDocument/2006/relationships/image" Target="../media/image543.jpg"/><Relationship Id="rId75" Type="http://schemas.openxmlformats.org/officeDocument/2006/relationships/image" Target="../media/image75.jpg"/><Relationship Id="rId140" Type="http://schemas.openxmlformats.org/officeDocument/2006/relationships/image" Target="../media/image140.png"/><Relationship Id="rId182" Type="http://schemas.openxmlformats.org/officeDocument/2006/relationships/image" Target="../media/image182.jpeg"/><Relationship Id="rId378" Type="http://schemas.openxmlformats.org/officeDocument/2006/relationships/image" Target="../media/image378.jpeg"/><Relationship Id="rId403" Type="http://schemas.openxmlformats.org/officeDocument/2006/relationships/image" Target="../media/image403.jpg"/><Relationship Id="rId585" Type="http://schemas.openxmlformats.org/officeDocument/2006/relationships/image" Target="../media/image585.jpg"/><Relationship Id="rId6" Type="http://schemas.openxmlformats.org/officeDocument/2006/relationships/image" Target="../media/image6.jpg"/><Relationship Id="rId238" Type="http://schemas.openxmlformats.org/officeDocument/2006/relationships/image" Target="../media/image238.jpeg"/><Relationship Id="rId445" Type="http://schemas.openxmlformats.org/officeDocument/2006/relationships/image" Target="../media/image445.jpg"/><Relationship Id="rId487" Type="http://schemas.openxmlformats.org/officeDocument/2006/relationships/image" Target="../media/image487.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eg"/><Relationship Id="rId389" Type="http://schemas.openxmlformats.org/officeDocument/2006/relationships/image" Target="../media/image389.jpeg"/><Relationship Id="rId554" Type="http://schemas.openxmlformats.org/officeDocument/2006/relationships/image" Target="../media/image554.jpg"/><Relationship Id="rId596" Type="http://schemas.openxmlformats.org/officeDocument/2006/relationships/image" Target="../media/image596.jpg"/><Relationship Id="rId193" Type="http://schemas.openxmlformats.org/officeDocument/2006/relationships/image" Target="../media/image193.jpeg"/><Relationship Id="rId207" Type="http://schemas.openxmlformats.org/officeDocument/2006/relationships/image" Target="../media/image207.jpeg"/><Relationship Id="rId249" Type="http://schemas.openxmlformats.org/officeDocument/2006/relationships/image" Target="../media/image249.jpe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120.jpeg"/><Relationship Id="rId358" Type="http://schemas.openxmlformats.org/officeDocument/2006/relationships/image" Target="../media/image358.jpeg"/><Relationship Id="rId565" Type="http://schemas.openxmlformats.org/officeDocument/2006/relationships/image" Target="../media/image565.jpg"/><Relationship Id="rId162" Type="http://schemas.openxmlformats.org/officeDocument/2006/relationships/image" Target="../media/image162.jpe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271" Type="http://schemas.openxmlformats.org/officeDocument/2006/relationships/image" Target="../media/image271.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eg"/><Relationship Id="rId327" Type="http://schemas.openxmlformats.org/officeDocument/2006/relationships/image" Target="../media/image327.jpg"/><Relationship Id="rId369" Type="http://schemas.openxmlformats.org/officeDocument/2006/relationships/image" Target="../media/image369.jpeg"/><Relationship Id="rId534" Type="http://schemas.openxmlformats.org/officeDocument/2006/relationships/image" Target="../media/image534.jpg"/><Relationship Id="rId576" Type="http://schemas.openxmlformats.org/officeDocument/2006/relationships/image" Target="../media/image576.jpg"/><Relationship Id="rId173" Type="http://schemas.openxmlformats.org/officeDocument/2006/relationships/image" Target="../media/image173.jpeg"/><Relationship Id="rId229" Type="http://schemas.openxmlformats.org/officeDocument/2006/relationships/image" Target="../media/image229.jpeg"/><Relationship Id="rId380" Type="http://schemas.openxmlformats.org/officeDocument/2006/relationships/image" Target="../media/image380.jpeg"/><Relationship Id="rId436" Type="http://schemas.openxmlformats.org/officeDocument/2006/relationships/image" Target="../media/image436.jpeg"/><Relationship Id="rId601" Type="http://schemas.openxmlformats.org/officeDocument/2006/relationships/image" Target="../media/image601.jpg"/><Relationship Id="rId240" Type="http://schemas.openxmlformats.org/officeDocument/2006/relationships/image" Target="../media/image240.png"/><Relationship Id="rId478" Type="http://schemas.openxmlformats.org/officeDocument/2006/relationships/image" Target="../media/image478.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e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image" Target="../media/image545.jpg"/><Relationship Id="rId587" Type="http://schemas.openxmlformats.org/officeDocument/2006/relationships/image" Target="../media/image587.jpg"/><Relationship Id="rId8" Type="http://schemas.openxmlformats.org/officeDocument/2006/relationships/image" Target="../media/image8.jpg"/><Relationship Id="rId142" Type="http://schemas.openxmlformats.org/officeDocument/2006/relationships/image" Target="../media/image142.jpeg"/><Relationship Id="rId184" Type="http://schemas.openxmlformats.org/officeDocument/2006/relationships/image" Target="../media/image184.jpeg"/><Relationship Id="rId391" Type="http://schemas.openxmlformats.org/officeDocument/2006/relationships/image" Target="../media/image391.jpeg"/><Relationship Id="rId405" Type="http://schemas.openxmlformats.org/officeDocument/2006/relationships/image" Target="../media/image405.jpeg"/><Relationship Id="rId447" Type="http://schemas.openxmlformats.org/officeDocument/2006/relationships/image" Target="../media/image447.jpg"/><Relationship Id="rId251" Type="http://schemas.openxmlformats.org/officeDocument/2006/relationships/image" Target="../media/image251.jpeg"/><Relationship Id="rId489" Type="http://schemas.openxmlformats.org/officeDocument/2006/relationships/image" Target="../media/image489.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514" Type="http://schemas.openxmlformats.org/officeDocument/2006/relationships/image" Target="../media/image514.jpg"/><Relationship Id="rId556" Type="http://schemas.openxmlformats.org/officeDocument/2006/relationships/image" Target="../media/image556.jpg"/><Relationship Id="rId88" Type="http://schemas.openxmlformats.org/officeDocument/2006/relationships/image" Target="../media/image88.jpg"/><Relationship Id="rId111" Type="http://schemas.openxmlformats.org/officeDocument/2006/relationships/image" Target="../media/image111.jpeg"/><Relationship Id="rId153" Type="http://schemas.openxmlformats.org/officeDocument/2006/relationships/image" Target="../media/image153.jpeg"/><Relationship Id="rId195" Type="http://schemas.openxmlformats.org/officeDocument/2006/relationships/image" Target="../media/image195.jpeg"/><Relationship Id="rId209" Type="http://schemas.openxmlformats.org/officeDocument/2006/relationships/image" Target="../media/image209.png"/><Relationship Id="rId360" Type="http://schemas.openxmlformats.org/officeDocument/2006/relationships/image" Target="../media/image360.jpeg"/><Relationship Id="rId416" Type="http://schemas.openxmlformats.org/officeDocument/2006/relationships/image" Target="../media/image416.jpg"/><Relationship Id="rId598" Type="http://schemas.openxmlformats.org/officeDocument/2006/relationships/image" Target="../media/image598.jpg"/><Relationship Id="rId220" Type="http://schemas.openxmlformats.org/officeDocument/2006/relationships/image" Target="../media/image220.jpg"/><Relationship Id="rId458" Type="http://schemas.openxmlformats.org/officeDocument/2006/relationships/image" Target="../media/image458.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image" Target="../media/image567.jpg"/><Relationship Id="rId99" Type="http://schemas.openxmlformats.org/officeDocument/2006/relationships/image" Target="../media/image99.jpeg"/><Relationship Id="rId122" Type="http://schemas.openxmlformats.org/officeDocument/2006/relationships/image" Target="../media/image122.jpeg"/><Relationship Id="rId164" Type="http://schemas.openxmlformats.org/officeDocument/2006/relationships/image" Target="../media/image164.jpeg"/><Relationship Id="rId371" Type="http://schemas.openxmlformats.org/officeDocument/2006/relationships/image" Target="../media/image371.jpeg"/><Relationship Id="rId427" Type="http://schemas.openxmlformats.org/officeDocument/2006/relationships/image" Target="../media/image427.jpg"/><Relationship Id="rId469" Type="http://schemas.openxmlformats.org/officeDocument/2006/relationships/image" Target="../media/image469.jpg"/><Relationship Id="rId26" Type="http://schemas.openxmlformats.org/officeDocument/2006/relationships/image" Target="../media/image26.jpg"/><Relationship Id="rId231" Type="http://schemas.openxmlformats.org/officeDocument/2006/relationships/image" Target="../media/image231.jpeg"/><Relationship Id="rId273" Type="http://schemas.openxmlformats.org/officeDocument/2006/relationships/image" Target="../media/image273.jpg"/><Relationship Id="rId329" Type="http://schemas.openxmlformats.org/officeDocument/2006/relationships/image" Target="../media/image329.jpeg"/><Relationship Id="rId480" Type="http://schemas.openxmlformats.org/officeDocument/2006/relationships/image" Target="../media/image480.jpg"/><Relationship Id="rId536" Type="http://schemas.openxmlformats.org/officeDocument/2006/relationships/image" Target="../media/image536.jpg"/><Relationship Id="rId68" Type="http://schemas.openxmlformats.org/officeDocument/2006/relationships/image" Target="../media/image68.jpg"/><Relationship Id="rId133" Type="http://schemas.openxmlformats.org/officeDocument/2006/relationships/image" Target="../media/image133.jpeg"/><Relationship Id="rId175" Type="http://schemas.openxmlformats.org/officeDocument/2006/relationships/image" Target="../media/image175.png"/><Relationship Id="rId340" Type="http://schemas.openxmlformats.org/officeDocument/2006/relationships/image" Target="../media/image340.jpeg"/><Relationship Id="rId578" Type="http://schemas.openxmlformats.org/officeDocument/2006/relationships/image" Target="../media/image578.jpg"/><Relationship Id="rId200" Type="http://schemas.openxmlformats.org/officeDocument/2006/relationships/image" Target="../media/image200.jpeg"/><Relationship Id="rId382" Type="http://schemas.openxmlformats.org/officeDocument/2006/relationships/image" Target="../media/image382.jpeg"/><Relationship Id="rId438" Type="http://schemas.openxmlformats.org/officeDocument/2006/relationships/image" Target="../media/image438.JPG"/><Relationship Id="rId603" Type="http://schemas.openxmlformats.org/officeDocument/2006/relationships/image" Target="../media/image603.jpg"/><Relationship Id="rId242" Type="http://schemas.openxmlformats.org/officeDocument/2006/relationships/image" Target="../media/image242.jpe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png"/><Relationship Id="rId144" Type="http://schemas.openxmlformats.org/officeDocument/2006/relationships/image" Target="../media/image144.jpeg"/><Relationship Id="rId547" Type="http://schemas.openxmlformats.org/officeDocument/2006/relationships/image" Target="../media/image547.jpg"/><Relationship Id="rId589" Type="http://schemas.openxmlformats.org/officeDocument/2006/relationships/image" Target="../media/image589.jpg"/><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eg"/><Relationship Id="rId393" Type="http://schemas.openxmlformats.org/officeDocument/2006/relationships/image" Target="../media/image393.jpeg"/><Relationship Id="rId407" Type="http://schemas.openxmlformats.org/officeDocument/2006/relationships/image" Target="../media/image407.jpg"/><Relationship Id="rId449" Type="http://schemas.openxmlformats.org/officeDocument/2006/relationships/image" Target="../media/image449.jpg"/><Relationship Id="rId211" Type="http://schemas.openxmlformats.org/officeDocument/2006/relationships/image" Target="../media/image211.png"/><Relationship Id="rId253" Type="http://schemas.openxmlformats.org/officeDocument/2006/relationships/image" Target="../media/image253.jpe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48" Type="http://schemas.openxmlformats.org/officeDocument/2006/relationships/image" Target="../media/image48.jpg"/><Relationship Id="rId113" Type="http://schemas.openxmlformats.org/officeDocument/2006/relationships/image" Target="../media/image113.jpeg"/><Relationship Id="rId320" Type="http://schemas.openxmlformats.org/officeDocument/2006/relationships/image" Target="../media/image320.jpg"/><Relationship Id="rId558" Type="http://schemas.openxmlformats.org/officeDocument/2006/relationships/image" Target="../media/image558.jpg"/><Relationship Id="rId155" Type="http://schemas.openxmlformats.org/officeDocument/2006/relationships/image" Target="../media/image155.jpeg"/><Relationship Id="rId197" Type="http://schemas.openxmlformats.org/officeDocument/2006/relationships/image" Target="../media/image197.jpeg"/><Relationship Id="rId362" Type="http://schemas.openxmlformats.org/officeDocument/2006/relationships/image" Target="../media/image362.jpeg"/><Relationship Id="rId418" Type="http://schemas.openxmlformats.org/officeDocument/2006/relationships/image" Target="../media/image418.jpg"/><Relationship Id="rId222" Type="http://schemas.openxmlformats.org/officeDocument/2006/relationships/image" Target="../media/image222.jpeg"/><Relationship Id="rId264" Type="http://schemas.openxmlformats.org/officeDocument/2006/relationships/image" Target="../media/image264.jpg"/><Relationship Id="rId471" Type="http://schemas.openxmlformats.org/officeDocument/2006/relationships/image" Target="../media/image471.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eg"/><Relationship Id="rId527" Type="http://schemas.openxmlformats.org/officeDocument/2006/relationships/image" Target="../media/image527.jpg"/><Relationship Id="rId569" Type="http://schemas.openxmlformats.org/officeDocument/2006/relationships/image" Target="../media/image569.jpg"/><Relationship Id="rId70" Type="http://schemas.openxmlformats.org/officeDocument/2006/relationships/image" Target="../media/image70.jpg"/><Relationship Id="rId166" Type="http://schemas.openxmlformats.org/officeDocument/2006/relationships/image" Target="../media/image166.jpeg"/><Relationship Id="rId331" Type="http://schemas.openxmlformats.org/officeDocument/2006/relationships/image" Target="../media/image331.jpeg"/><Relationship Id="rId373" Type="http://schemas.openxmlformats.org/officeDocument/2006/relationships/image" Target="../media/image373.jpeg"/><Relationship Id="rId429" Type="http://schemas.openxmlformats.org/officeDocument/2006/relationships/image" Target="../media/image429.jpeg"/><Relationship Id="rId580" Type="http://schemas.openxmlformats.org/officeDocument/2006/relationships/image" Target="../media/image580.jpg"/><Relationship Id="rId1" Type="http://schemas.openxmlformats.org/officeDocument/2006/relationships/image" Target="../media/image1.jpg"/><Relationship Id="rId233" Type="http://schemas.openxmlformats.org/officeDocument/2006/relationships/image" Target="../media/image233.jpeg"/><Relationship Id="rId440" Type="http://schemas.openxmlformats.org/officeDocument/2006/relationships/image" Target="../media/image440.jpe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8.jpg"/><Relationship Id="rId81" Type="http://schemas.openxmlformats.org/officeDocument/2006/relationships/image" Target="../media/image81.jpg"/><Relationship Id="rId135" Type="http://schemas.openxmlformats.org/officeDocument/2006/relationships/image" Target="../media/image135.jpeg"/><Relationship Id="rId177" Type="http://schemas.openxmlformats.org/officeDocument/2006/relationships/image" Target="../media/image177.jpeg"/><Relationship Id="rId342" Type="http://schemas.openxmlformats.org/officeDocument/2006/relationships/image" Target="../media/image342.jpeg"/><Relationship Id="rId384" Type="http://schemas.openxmlformats.org/officeDocument/2006/relationships/image" Target="../media/image384.jpeg"/><Relationship Id="rId591" Type="http://schemas.openxmlformats.org/officeDocument/2006/relationships/image" Target="../media/image591.jpg"/><Relationship Id="rId605" Type="http://schemas.openxmlformats.org/officeDocument/2006/relationships/image" Target="../media/image605.png"/><Relationship Id="rId202" Type="http://schemas.openxmlformats.org/officeDocument/2006/relationships/image" Target="../media/image202.png"/><Relationship Id="rId244" Type="http://schemas.openxmlformats.org/officeDocument/2006/relationships/image" Target="../media/image244.jpeg"/><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49.jpg"/><Relationship Id="rId50" Type="http://schemas.openxmlformats.org/officeDocument/2006/relationships/image" Target="../media/image50.jpg"/><Relationship Id="rId104" Type="http://schemas.openxmlformats.org/officeDocument/2006/relationships/image" Target="../media/image104.jpeg"/><Relationship Id="rId146" Type="http://schemas.openxmlformats.org/officeDocument/2006/relationships/image" Target="../media/image146.png"/><Relationship Id="rId188" Type="http://schemas.openxmlformats.org/officeDocument/2006/relationships/image" Target="../media/image188.jpeg"/><Relationship Id="rId311" Type="http://schemas.openxmlformats.org/officeDocument/2006/relationships/image" Target="../media/image311.jpg"/><Relationship Id="rId353" Type="http://schemas.openxmlformats.org/officeDocument/2006/relationships/image" Target="../media/image353.jpeg"/><Relationship Id="rId395" Type="http://schemas.openxmlformats.org/officeDocument/2006/relationships/image" Target="../media/image395.jpeg"/><Relationship Id="rId409" Type="http://schemas.openxmlformats.org/officeDocument/2006/relationships/image" Target="../media/image409.jpg"/><Relationship Id="rId560" Type="http://schemas.openxmlformats.org/officeDocument/2006/relationships/image" Target="../media/image560.jpeg"/><Relationship Id="rId92" Type="http://schemas.openxmlformats.org/officeDocument/2006/relationships/image" Target="../media/image92.jpeg"/><Relationship Id="rId213" Type="http://schemas.openxmlformats.org/officeDocument/2006/relationships/image" Target="../media/image213.png"/><Relationship Id="rId420" Type="http://schemas.openxmlformats.org/officeDocument/2006/relationships/image" Target="../media/image420.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eg"/><Relationship Id="rId157" Type="http://schemas.openxmlformats.org/officeDocument/2006/relationships/image" Target="../media/image157.jpeg"/><Relationship Id="rId322" Type="http://schemas.openxmlformats.org/officeDocument/2006/relationships/image" Target="../media/image322.jpg"/><Relationship Id="rId364" Type="http://schemas.openxmlformats.org/officeDocument/2006/relationships/image" Target="../media/image364.jpeg"/><Relationship Id="rId61" Type="http://schemas.openxmlformats.org/officeDocument/2006/relationships/image" Target="../media/image61.jpg"/><Relationship Id="rId199" Type="http://schemas.openxmlformats.org/officeDocument/2006/relationships/image" Target="../media/image199.jpeg"/><Relationship Id="rId571" Type="http://schemas.openxmlformats.org/officeDocument/2006/relationships/image" Target="../media/image571.jpg"/><Relationship Id="rId19" Type="http://schemas.openxmlformats.org/officeDocument/2006/relationships/image" Target="../media/image19.jpg"/><Relationship Id="rId224" Type="http://schemas.openxmlformats.org/officeDocument/2006/relationships/image" Target="../media/image224.jpe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30" Type="http://schemas.openxmlformats.org/officeDocument/2006/relationships/image" Target="../media/image30.jpg"/><Relationship Id="rId126" Type="http://schemas.openxmlformats.org/officeDocument/2006/relationships/image" Target="../media/image126.png"/><Relationship Id="rId168" Type="http://schemas.openxmlformats.org/officeDocument/2006/relationships/image" Target="../media/image168.jpeg"/><Relationship Id="rId333" Type="http://schemas.openxmlformats.org/officeDocument/2006/relationships/image" Target="../media/image333.jpeg"/><Relationship Id="rId540" Type="http://schemas.openxmlformats.org/officeDocument/2006/relationships/image" Target="../media/image540.jpg"/><Relationship Id="rId72" Type="http://schemas.openxmlformats.org/officeDocument/2006/relationships/image" Target="../media/image72.jpg"/><Relationship Id="rId375" Type="http://schemas.openxmlformats.org/officeDocument/2006/relationships/image" Target="../media/image375.jpeg"/><Relationship Id="rId582" Type="http://schemas.openxmlformats.org/officeDocument/2006/relationships/image" Target="../media/image582.jpg"/><Relationship Id="rId3" Type="http://schemas.openxmlformats.org/officeDocument/2006/relationships/image" Target="../media/image3.jpg"/><Relationship Id="rId235" Type="http://schemas.openxmlformats.org/officeDocument/2006/relationships/image" Target="../media/image235.jpe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137" Type="http://schemas.openxmlformats.org/officeDocument/2006/relationships/image" Target="../media/image137.jpeg"/><Relationship Id="rId302" Type="http://schemas.openxmlformats.org/officeDocument/2006/relationships/image" Target="../media/image302.jpg"/><Relationship Id="rId344" Type="http://schemas.openxmlformats.org/officeDocument/2006/relationships/image" Target="../media/image344.jpe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png"/><Relationship Id="rId386" Type="http://schemas.openxmlformats.org/officeDocument/2006/relationships/image" Target="../media/image386.jpeg"/><Relationship Id="rId551" Type="http://schemas.openxmlformats.org/officeDocument/2006/relationships/image" Target="../media/image551.jpg"/><Relationship Id="rId593" Type="http://schemas.openxmlformats.org/officeDocument/2006/relationships/image" Target="../media/image593.jpg"/><Relationship Id="rId190" Type="http://schemas.openxmlformats.org/officeDocument/2006/relationships/image" Target="../media/image190.jpeg"/><Relationship Id="rId204" Type="http://schemas.openxmlformats.org/officeDocument/2006/relationships/image" Target="../media/image204.jpeg"/><Relationship Id="rId246" Type="http://schemas.openxmlformats.org/officeDocument/2006/relationships/image" Target="../media/image246.jpe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106" Type="http://schemas.openxmlformats.org/officeDocument/2006/relationships/image" Target="../media/image106.jpeg"/><Relationship Id="rId313" Type="http://schemas.openxmlformats.org/officeDocument/2006/relationships/image" Target="../media/image313.jpg"/><Relationship Id="rId495" Type="http://schemas.openxmlformats.org/officeDocument/2006/relationships/image" Target="../media/image495.jp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eg"/><Relationship Id="rId148" Type="http://schemas.openxmlformats.org/officeDocument/2006/relationships/image" Target="../media/image148.png"/><Relationship Id="rId355" Type="http://schemas.openxmlformats.org/officeDocument/2006/relationships/image" Target="../media/image355.jpeg"/><Relationship Id="rId397" Type="http://schemas.openxmlformats.org/officeDocument/2006/relationships/image" Target="../media/image397.png"/><Relationship Id="rId520" Type="http://schemas.openxmlformats.org/officeDocument/2006/relationships/image" Target="../media/image520.jpg"/><Relationship Id="rId562" Type="http://schemas.openxmlformats.org/officeDocument/2006/relationships/image" Target="../media/image562.jpg"/><Relationship Id="rId215" Type="http://schemas.openxmlformats.org/officeDocument/2006/relationships/image" Target="../media/image215.jpe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63" Type="http://schemas.openxmlformats.org/officeDocument/2006/relationships/image" Target="../media/image63.jpg"/><Relationship Id="rId159" Type="http://schemas.openxmlformats.org/officeDocument/2006/relationships/image" Target="../media/image159.jpeg"/><Relationship Id="rId366" Type="http://schemas.openxmlformats.org/officeDocument/2006/relationships/image" Target="../media/image366.jpeg"/><Relationship Id="rId573" Type="http://schemas.openxmlformats.org/officeDocument/2006/relationships/image" Target="../media/image573.jpg"/><Relationship Id="rId226" Type="http://schemas.openxmlformats.org/officeDocument/2006/relationships/image" Target="../media/image226.jpeg"/><Relationship Id="rId433" Type="http://schemas.openxmlformats.org/officeDocument/2006/relationships/image" Target="../media/image433.jpeg"/><Relationship Id="rId74" Type="http://schemas.openxmlformats.org/officeDocument/2006/relationships/image" Target="../media/image74.jpg"/><Relationship Id="rId377" Type="http://schemas.openxmlformats.org/officeDocument/2006/relationships/image" Target="../media/image377.jpeg"/><Relationship Id="rId500" Type="http://schemas.openxmlformats.org/officeDocument/2006/relationships/image" Target="../media/image500.jpg"/><Relationship Id="rId584" Type="http://schemas.openxmlformats.org/officeDocument/2006/relationships/image" Target="../media/image584.jpg"/><Relationship Id="rId5" Type="http://schemas.openxmlformats.org/officeDocument/2006/relationships/image" Target="../media/image5.jpg"/><Relationship Id="rId237" Type="http://schemas.openxmlformats.org/officeDocument/2006/relationships/image" Target="../media/image237.jpeg"/><Relationship Id="rId444" Type="http://schemas.openxmlformats.org/officeDocument/2006/relationships/image" Target="../media/image444.jpg"/><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eg"/><Relationship Id="rId511" Type="http://schemas.openxmlformats.org/officeDocument/2006/relationships/image" Target="../media/image511.jpg"/><Relationship Id="rId85" Type="http://schemas.openxmlformats.org/officeDocument/2006/relationships/image" Target="../media/image85.jpg"/><Relationship Id="rId150" Type="http://schemas.openxmlformats.org/officeDocument/2006/relationships/image" Target="../media/image150.png"/><Relationship Id="rId595" Type="http://schemas.openxmlformats.org/officeDocument/2006/relationships/image" Target="../media/image595.jpg"/><Relationship Id="rId248" Type="http://schemas.openxmlformats.org/officeDocument/2006/relationships/image" Target="../media/image248.jpeg"/><Relationship Id="rId455" Type="http://schemas.openxmlformats.org/officeDocument/2006/relationships/image" Target="../media/image455.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png"/><Relationship Id="rId161" Type="http://schemas.openxmlformats.org/officeDocument/2006/relationships/image" Target="../media/image161.jpe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23" Type="http://schemas.openxmlformats.org/officeDocument/2006/relationships/image" Target="../media/image23.jpg"/><Relationship Id="rId119" Type="http://schemas.openxmlformats.org/officeDocument/2006/relationships/image" Target="../media/image119.jpe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eg"/><Relationship Id="rId477" Type="http://schemas.openxmlformats.org/officeDocument/2006/relationships/image" Target="../media/image477.jpg"/><Relationship Id="rId600" Type="http://schemas.openxmlformats.org/officeDocument/2006/relationships/image" Target="../media/image600.jpg"/><Relationship Id="rId337" Type="http://schemas.openxmlformats.org/officeDocument/2006/relationships/image" Target="../media/image337.jpeg"/><Relationship Id="rId34" Type="http://schemas.openxmlformats.org/officeDocument/2006/relationships/image" Target="../media/image34.jpg"/><Relationship Id="rId544" Type="http://schemas.openxmlformats.org/officeDocument/2006/relationships/image" Target="../media/image544.jp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jpeg"/><Relationship Id="rId250" Type="http://schemas.openxmlformats.org/officeDocument/2006/relationships/image" Target="../media/image250.jpeg"/><Relationship Id="rId488" Type="http://schemas.openxmlformats.org/officeDocument/2006/relationships/image" Target="../media/image488.jpg"/><Relationship Id="rId45" Type="http://schemas.openxmlformats.org/officeDocument/2006/relationships/image" Target="../media/image45.jp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g"/><Relationship Id="rId194" Type="http://schemas.openxmlformats.org/officeDocument/2006/relationships/image" Target="../media/image194.png"/><Relationship Id="rId208" Type="http://schemas.openxmlformats.org/officeDocument/2006/relationships/image" Target="../media/image208.jpeg"/><Relationship Id="rId415" Type="http://schemas.openxmlformats.org/officeDocument/2006/relationships/image" Target="../media/image415.jpg"/><Relationship Id="rId261" Type="http://schemas.openxmlformats.org/officeDocument/2006/relationships/image" Target="../media/image261.jpg"/><Relationship Id="rId499" Type="http://schemas.openxmlformats.org/officeDocument/2006/relationships/image" Target="../media/image499.jpg"/><Relationship Id="rId56" Type="http://schemas.openxmlformats.org/officeDocument/2006/relationships/image" Target="../media/image56.jpg"/><Relationship Id="rId359" Type="http://schemas.openxmlformats.org/officeDocument/2006/relationships/image" Target="../media/image359.jpeg"/><Relationship Id="rId566" Type="http://schemas.openxmlformats.org/officeDocument/2006/relationships/image" Target="../media/image566.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624.jpeg"/><Relationship Id="rId299" Type="http://schemas.openxmlformats.org/officeDocument/2006/relationships/image" Target="../media/image286.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663.jpeg"/><Relationship Id="rId324" Type="http://schemas.openxmlformats.org/officeDocument/2006/relationships/image" Target="../media/image311.jpg"/><Relationship Id="rId366" Type="http://schemas.openxmlformats.org/officeDocument/2006/relationships/image" Target="../media/image767.jpeg"/><Relationship Id="rId170" Type="http://schemas.openxmlformats.org/officeDocument/2006/relationships/image" Target="../media/image674.jpeg"/><Relationship Id="rId226" Type="http://schemas.openxmlformats.org/officeDocument/2006/relationships/image" Target="../media/image706.jpeg"/><Relationship Id="rId268" Type="http://schemas.openxmlformats.org/officeDocument/2006/relationships/image" Target="../media/image2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634.jpeg"/><Relationship Id="rId335" Type="http://schemas.openxmlformats.org/officeDocument/2006/relationships/image" Target="../media/image322.jpg"/><Relationship Id="rId377" Type="http://schemas.openxmlformats.org/officeDocument/2006/relationships/image" Target="../media/image778.jpeg"/><Relationship Id="rId5" Type="http://schemas.openxmlformats.org/officeDocument/2006/relationships/image" Target="../media/image4.jpg"/><Relationship Id="rId181" Type="http://schemas.openxmlformats.org/officeDocument/2006/relationships/image" Target="../media/image169.jpeg"/><Relationship Id="rId237" Type="http://schemas.openxmlformats.org/officeDocument/2006/relationships/image" Target="../media/image713.jpeg"/><Relationship Id="rId402" Type="http://schemas.openxmlformats.org/officeDocument/2006/relationships/image" Target="../media/image403.jpg"/><Relationship Id="rId279" Type="http://schemas.openxmlformats.org/officeDocument/2006/relationships/image" Target="../media/image266.jpg"/><Relationship Id="rId43" Type="http://schemas.openxmlformats.org/officeDocument/2006/relationships/image" Target="../media/image43.jpg"/><Relationship Id="rId139" Type="http://schemas.openxmlformats.org/officeDocument/2006/relationships/image" Target="../media/image645.jpeg"/><Relationship Id="rId290" Type="http://schemas.openxmlformats.org/officeDocument/2006/relationships/image" Target="../media/image277.jpg"/><Relationship Id="rId304" Type="http://schemas.openxmlformats.org/officeDocument/2006/relationships/image" Target="../media/image291.jpg"/><Relationship Id="rId346" Type="http://schemas.openxmlformats.org/officeDocument/2006/relationships/image" Target="../media/image747.jpeg"/><Relationship Id="rId388" Type="http://schemas.openxmlformats.org/officeDocument/2006/relationships/image" Target="../media/image789.jpeg"/><Relationship Id="rId85" Type="http://schemas.openxmlformats.org/officeDocument/2006/relationships/image" Target="../media/image85.jpg"/><Relationship Id="rId150" Type="http://schemas.openxmlformats.org/officeDocument/2006/relationships/image" Target="../media/image655.jpeg"/><Relationship Id="rId192" Type="http://schemas.openxmlformats.org/officeDocument/2006/relationships/image" Target="../media/image180.png"/><Relationship Id="rId206" Type="http://schemas.openxmlformats.org/officeDocument/2006/relationships/image" Target="../media/image686.png"/><Relationship Id="rId248" Type="http://schemas.openxmlformats.org/officeDocument/2006/relationships/image" Target="../media/image724.png"/><Relationship Id="rId12" Type="http://schemas.openxmlformats.org/officeDocument/2006/relationships/image" Target="../media/image12.jpg"/><Relationship Id="rId108" Type="http://schemas.openxmlformats.org/officeDocument/2006/relationships/image" Target="../media/image615.jpeg"/><Relationship Id="rId315" Type="http://schemas.openxmlformats.org/officeDocument/2006/relationships/image" Target="../media/image302.jpg"/><Relationship Id="rId357" Type="http://schemas.openxmlformats.org/officeDocument/2006/relationships/image" Target="../media/image758.jpeg"/><Relationship Id="rId54" Type="http://schemas.openxmlformats.org/officeDocument/2006/relationships/image" Target="../media/image54.jpg"/><Relationship Id="rId96" Type="http://schemas.openxmlformats.org/officeDocument/2006/relationships/image" Target="../media/image96.png"/><Relationship Id="rId161" Type="http://schemas.openxmlformats.org/officeDocument/2006/relationships/image" Target="../media/image665.jpeg"/><Relationship Id="rId217" Type="http://schemas.openxmlformats.org/officeDocument/2006/relationships/image" Target="../media/image697.png"/><Relationship Id="rId399" Type="http://schemas.openxmlformats.org/officeDocument/2006/relationships/image" Target="../media/image400.jpg"/><Relationship Id="rId259" Type="http://schemas.openxmlformats.org/officeDocument/2006/relationships/image" Target="../media/image735.jpeg"/><Relationship Id="rId23" Type="http://schemas.openxmlformats.org/officeDocument/2006/relationships/image" Target="../media/image23.jpg"/><Relationship Id="rId119" Type="http://schemas.openxmlformats.org/officeDocument/2006/relationships/image" Target="../media/image626.jpeg"/><Relationship Id="rId270" Type="http://schemas.openxmlformats.org/officeDocument/2006/relationships/image" Target="../media/image257.jpg"/><Relationship Id="rId326" Type="http://schemas.openxmlformats.org/officeDocument/2006/relationships/image" Target="../media/image313.jpg"/><Relationship Id="rId65" Type="http://schemas.openxmlformats.org/officeDocument/2006/relationships/image" Target="../media/image65.jpg"/><Relationship Id="rId130" Type="http://schemas.openxmlformats.org/officeDocument/2006/relationships/image" Target="../media/image636.jpeg"/><Relationship Id="rId368" Type="http://schemas.openxmlformats.org/officeDocument/2006/relationships/image" Target="../media/image769.jpeg"/><Relationship Id="rId172" Type="http://schemas.openxmlformats.org/officeDocument/2006/relationships/image" Target="../media/image160.jpeg"/><Relationship Id="rId228" Type="http://schemas.openxmlformats.org/officeDocument/2006/relationships/image" Target="../media/image218.jpg"/><Relationship Id="rId281" Type="http://schemas.openxmlformats.org/officeDocument/2006/relationships/image" Target="../media/image268.jpg"/><Relationship Id="rId337" Type="http://schemas.openxmlformats.org/officeDocument/2006/relationships/image" Target="../media/image324.jpe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647.jpeg"/><Relationship Id="rId379" Type="http://schemas.openxmlformats.org/officeDocument/2006/relationships/image" Target="../media/image780.jpeg"/><Relationship Id="rId7" Type="http://schemas.openxmlformats.org/officeDocument/2006/relationships/image" Target="../media/image6.jpg"/><Relationship Id="rId183" Type="http://schemas.openxmlformats.org/officeDocument/2006/relationships/image" Target="../media/image171.jpeg"/><Relationship Id="rId239" Type="http://schemas.openxmlformats.org/officeDocument/2006/relationships/image" Target="../media/image715.jpeg"/><Relationship Id="rId390" Type="http://schemas.openxmlformats.org/officeDocument/2006/relationships/image" Target="../media/image791.jpeg"/><Relationship Id="rId404" Type="http://schemas.openxmlformats.org/officeDocument/2006/relationships/image" Target="../media/image799.jpeg"/><Relationship Id="rId250" Type="http://schemas.openxmlformats.org/officeDocument/2006/relationships/image" Target="../media/image726.jpeg"/><Relationship Id="rId292" Type="http://schemas.openxmlformats.org/officeDocument/2006/relationships/image" Target="../media/image279.jpg"/><Relationship Id="rId306" Type="http://schemas.openxmlformats.org/officeDocument/2006/relationships/image" Target="../media/image29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617.jpeg"/><Relationship Id="rId348" Type="http://schemas.openxmlformats.org/officeDocument/2006/relationships/image" Target="../media/image749.jpeg"/><Relationship Id="rId152" Type="http://schemas.openxmlformats.org/officeDocument/2006/relationships/image" Target="../media/image657.png"/><Relationship Id="rId194" Type="http://schemas.openxmlformats.org/officeDocument/2006/relationships/image" Target="../media/image182.jpeg"/><Relationship Id="rId208" Type="http://schemas.openxmlformats.org/officeDocument/2006/relationships/image" Target="../media/image688.jpeg"/><Relationship Id="rId261" Type="http://schemas.openxmlformats.org/officeDocument/2006/relationships/image" Target="../media/image737.jpe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04.jpg"/><Relationship Id="rId359" Type="http://schemas.openxmlformats.org/officeDocument/2006/relationships/image" Target="../media/image760.png"/><Relationship Id="rId98" Type="http://schemas.openxmlformats.org/officeDocument/2006/relationships/image" Target="../media/image98.png"/><Relationship Id="rId121" Type="http://schemas.openxmlformats.org/officeDocument/2006/relationships/image" Target="../media/image628.jpeg"/><Relationship Id="rId163" Type="http://schemas.openxmlformats.org/officeDocument/2006/relationships/image" Target="../media/image667.jpeg"/><Relationship Id="rId219" Type="http://schemas.openxmlformats.org/officeDocument/2006/relationships/image" Target="../media/image699.jpeg"/><Relationship Id="rId370" Type="http://schemas.openxmlformats.org/officeDocument/2006/relationships/image" Target="../media/image771.jpeg"/><Relationship Id="rId230" Type="http://schemas.openxmlformats.org/officeDocument/2006/relationships/image" Target="../media/image22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59.jpg"/><Relationship Id="rId328" Type="http://schemas.openxmlformats.org/officeDocument/2006/relationships/image" Target="../media/image315.jpg"/><Relationship Id="rId132" Type="http://schemas.openxmlformats.org/officeDocument/2006/relationships/image" Target="../media/image638.png"/><Relationship Id="rId174" Type="http://schemas.openxmlformats.org/officeDocument/2006/relationships/image" Target="../media/image162.jpeg"/><Relationship Id="rId381" Type="http://schemas.openxmlformats.org/officeDocument/2006/relationships/image" Target="../media/image782.jpeg"/><Relationship Id="rId241" Type="http://schemas.openxmlformats.org/officeDocument/2006/relationships/image" Target="../media/image717.jpeg"/><Relationship Id="rId36" Type="http://schemas.openxmlformats.org/officeDocument/2006/relationships/image" Target="../media/image36.jpg"/><Relationship Id="rId283" Type="http://schemas.openxmlformats.org/officeDocument/2006/relationships/image" Target="../media/image270.jpg"/><Relationship Id="rId339" Type="http://schemas.openxmlformats.org/officeDocument/2006/relationships/image" Target="../media/image326.jpg"/><Relationship Id="rId78" Type="http://schemas.openxmlformats.org/officeDocument/2006/relationships/image" Target="../media/image78.jpg"/><Relationship Id="rId101" Type="http://schemas.openxmlformats.org/officeDocument/2006/relationships/image" Target="../media/image608.png"/><Relationship Id="rId143" Type="http://schemas.openxmlformats.org/officeDocument/2006/relationships/image" Target="../media/image648.jpeg"/><Relationship Id="rId185" Type="http://schemas.openxmlformats.org/officeDocument/2006/relationships/image" Target="../media/image173.jpeg"/><Relationship Id="rId350" Type="http://schemas.openxmlformats.org/officeDocument/2006/relationships/image" Target="../media/image751.jpeg"/><Relationship Id="rId9" Type="http://schemas.openxmlformats.org/officeDocument/2006/relationships/image" Target="../media/image9.jpg"/><Relationship Id="rId210" Type="http://schemas.openxmlformats.org/officeDocument/2006/relationships/image" Target="../media/image690.jpeg"/><Relationship Id="rId392" Type="http://schemas.openxmlformats.org/officeDocument/2006/relationships/image" Target="../media/image793.jpeg"/><Relationship Id="rId252" Type="http://schemas.openxmlformats.org/officeDocument/2006/relationships/image" Target="../media/image728.jpeg"/><Relationship Id="rId294" Type="http://schemas.openxmlformats.org/officeDocument/2006/relationships/image" Target="../media/image281.jpg"/><Relationship Id="rId308" Type="http://schemas.openxmlformats.org/officeDocument/2006/relationships/image" Target="../media/image295.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619.jpeg"/><Relationship Id="rId154" Type="http://schemas.openxmlformats.org/officeDocument/2006/relationships/image" Target="../media/image659.jpeg"/><Relationship Id="rId361" Type="http://schemas.openxmlformats.org/officeDocument/2006/relationships/image" Target="../media/image762.jpeg"/><Relationship Id="rId196" Type="http://schemas.openxmlformats.org/officeDocument/2006/relationships/image" Target="../media/image676.jpeg"/><Relationship Id="rId16" Type="http://schemas.openxmlformats.org/officeDocument/2006/relationships/image" Target="../media/image16.jpg"/><Relationship Id="rId221" Type="http://schemas.openxmlformats.org/officeDocument/2006/relationships/image" Target="../media/image701.png"/><Relationship Id="rId263" Type="http://schemas.openxmlformats.org/officeDocument/2006/relationships/image" Target="../media/image739.jpeg"/><Relationship Id="rId319" Type="http://schemas.openxmlformats.org/officeDocument/2006/relationships/image" Target="../media/image306.jpg"/><Relationship Id="rId58" Type="http://schemas.openxmlformats.org/officeDocument/2006/relationships/image" Target="../media/image58.jpg"/><Relationship Id="rId123" Type="http://schemas.openxmlformats.org/officeDocument/2006/relationships/image" Target="../media/image629.jpeg"/><Relationship Id="rId330" Type="http://schemas.openxmlformats.org/officeDocument/2006/relationships/image" Target="../media/image317.jpg"/><Relationship Id="rId90" Type="http://schemas.openxmlformats.org/officeDocument/2006/relationships/image" Target="../media/image90.jpg"/><Relationship Id="rId165" Type="http://schemas.openxmlformats.org/officeDocument/2006/relationships/image" Target="../media/image669.jpeg"/><Relationship Id="rId186" Type="http://schemas.openxmlformats.org/officeDocument/2006/relationships/image" Target="../media/image174.jpeg"/><Relationship Id="rId351" Type="http://schemas.openxmlformats.org/officeDocument/2006/relationships/image" Target="../media/image752.jpeg"/><Relationship Id="rId372" Type="http://schemas.openxmlformats.org/officeDocument/2006/relationships/image" Target="../media/image773.jpeg"/><Relationship Id="rId393" Type="http://schemas.openxmlformats.org/officeDocument/2006/relationships/image" Target="../media/image794.jpeg"/><Relationship Id="rId211" Type="http://schemas.openxmlformats.org/officeDocument/2006/relationships/image" Target="../media/image691.jpeg"/><Relationship Id="rId232" Type="http://schemas.openxmlformats.org/officeDocument/2006/relationships/image" Target="../media/image708.jpeg"/><Relationship Id="rId253" Type="http://schemas.openxmlformats.org/officeDocument/2006/relationships/image" Target="../media/image729.jpeg"/><Relationship Id="rId274" Type="http://schemas.openxmlformats.org/officeDocument/2006/relationships/image" Target="../media/image261.jpg"/><Relationship Id="rId295" Type="http://schemas.openxmlformats.org/officeDocument/2006/relationships/image" Target="../media/image282.jpg"/><Relationship Id="rId309" Type="http://schemas.openxmlformats.org/officeDocument/2006/relationships/image" Target="../media/image296.jpg"/><Relationship Id="rId27" Type="http://schemas.openxmlformats.org/officeDocument/2006/relationships/image" Target="../media/image27.jpg"/><Relationship Id="rId48" Type="http://schemas.openxmlformats.org/officeDocument/2006/relationships/image" Target="../media/image48.jpg"/><Relationship Id="rId69" Type="http://schemas.openxmlformats.org/officeDocument/2006/relationships/image" Target="../media/image69.jpg"/><Relationship Id="rId113" Type="http://schemas.openxmlformats.org/officeDocument/2006/relationships/image" Target="../media/image620.jpeg"/><Relationship Id="rId134" Type="http://schemas.openxmlformats.org/officeDocument/2006/relationships/image" Target="../media/image640.png"/><Relationship Id="rId320" Type="http://schemas.openxmlformats.org/officeDocument/2006/relationships/image" Target="../media/image307.jpg"/><Relationship Id="rId80" Type="http://schemas.openxmlformats.org/officeDocument/2006/relationships/image" Target="../media/image80.jpg"/><Relationship Id="rId155" Type="http://schemas.openxmlformats.org/officeDocument/2006/relationships/image" Target="../media/image143.png"/><Relationship Id="rId176" Type="http://schemas.openxmlformats.org/officeDocument/2006/relationships/image" Target="../media/image164.jpeg"/><Relationship Id="rId197" Type="http://schemas.openxmlformats.org/officeDocument/2006/relationships/image" Target="../media/image677.jpeg"/><Relationship Id="rId341" Type="http://schemas.openxmlformats.org/officeDocument/2006/relationships/image" Target="../media/image328.jpg"/><Relationship Id="rId362" Type="http://schemas.openxmlformats.org/officeDocument/2006/relationships/image" Target="../media/image763.jpeg"/><Relationship Id="rId383" Type="http://schemas.openxmlformats.org/officeDocument/2006/relationships/image" Target="../media/image784.jpeg"/><Relationship Id="rId201" Type="http://schemas.openxmlformats.org/officeDocument/2006/relationships/image" Target="../media/image681.jpeg"/><Relationship Id="rId222" Type="http://schemas.openxmlformats.org/officeDocument/2006/relationships/image" Target="../media/image702.png"/><Relationship Id="rId243" Type="http://schemas.openxmlformats.org/officeDocument/2006/relationships/image" Target="../media/image719.jpeg"/><Relationship Id="rId264" Type="http://schemas.openxmlformats.org/officeDocument/2006/relationships/image" Target="../media/image740.jpeg"/><Relationship Id="rId285" Type="http://schemas.openxmlformats.org/officeDocument/2006/relationships/image" Target="../media/image272.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610.jpeg"/><Relationship Id="rId124" Type="http://schemas.openxmlformats.org/officeDocument/2006/relationships/image" Target="../media/image630.jpeg"/><Relationship Id="rId310" Type="http://schemas.openxmlformats.org/officeDocument/2006/relationships/image" Target="../media/image297.jp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650.jpeg"/><Relationship Id="rId166" Type="http://schemas.openxmlformats.org/officeDocument/2006/relationships/image" Target="../media/image670.jpeg"/><Relationship Id="rId187" Type="http://schemas.openxmlformats.org/officeDocument/2006/relationships/image" Target="../media/image175.png"/><Relationship Id="rId331" Type="http://schemas.openxmlformats.org/officeDocument/2006/relationships/image" Target="../media/image318.jpg"/><Relationship Id="rId352" Type="http://schemas.openxmlformats.org/officeDocument/2006/relationships/image" Target="../media/image753.jpeg"/><Relationship Id="rId373" Type="http://schemas.openxmlformats.org/officeDocument/2006/relationships/image" Target="../media/image774.jpeg"/><Relationship Id="rId394" Type="http://schemas.openxmlformats.org/officeDocument/2006/relationships/image" Target="../media/image795.jpeg"/><Relationship Id="rId1" Type="http://schemas.openxmlformats.org/officeDocument/2006/relationships/image" Target="../media/image1.jpg"/><Relationship Id="rId212" Type="http://schemas.openxmlformats.org/officeDocument/2006/relationships/image" Target="../media/image692.jpeg"/><Relationship Id="rId233" Type="http://schemas.openxmlformats.org/officeDocument/2006/relationships/image" Target="../media/image709.jpeg"/><Relationship Id="rId254" Type="http://schemas.openxmlformats.org/officeDocument/2006/relationships/image" Target="../media/image730.pn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621.jpeg"/><Relationship Id="rId275" Type="http://schemas.openxmlformats.org/officeDocument/2006/relationships/image" Target="../media/image262.jpg"/><Relationship Id="rId296" Type="http://schemas.openxmlformats.org/officeDocument/2006/relationships/image" Target="../media/image283.jpg"/><Relationship Id="rId300" Type="http://schemas.openxmlformats.org/officeDocument/2006/relationships/image" Target="../media/image287.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641.png"/><Relationship Id="rId156" Type="http://schemas.openxmlformats.org/officeDocument/2006/relationships/image" Target="../media/image660.jpeg"/><Relationship Id="rId177" Type="http://schemas.openxmlformats.org/officeDocument/2006/relationships/image" Target="../media/image165.jpeg"/><Relationship Id="rId198" Type="http://schemas.openxmlformats.org/officeDocument/2006/relationships/image" Target="../media/image678.jpeg"/><Relationship Id="rId321" Type="http://schemas.openxmlformats.org/officeDocument/2006/relationships/image" Target="../media/image308.jpg"/><Relationship Id="rId342" Type="http://schemas.openxmlformats.org/officeDocument/2006/relationships/image" Target="../media/image329.jpeg"/><Relationship Id="rId363" Type="http://schemas.openxmlformats.org/officeDocument/2006/relationships/image" Target="../media/image764.jpeg"/><Relationship Id="rId384" Type="http://schemas.openxmlformats.org/officeDocument/2006/relationships/image" Target="../media/image785.jpeg"/><Relationship Id="rId202" Type="http://schemas.openxmlformats.org/officeDocument/2006/relationships/image" Target="../media/image682.jpeg"/><Relationship Id="rId223" Type="http://schemas.openxmlformats.org/officeDocument/2006/relationships/image" Target="../media/image703.png"/><Relationship Id="rId244" Type="http://schemas.openxmlformats.org/officeDocument/2006/relationships/image" Target="../media/image720.jpe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741.jpeg"/><Relationship Id="rId286" Type="http://schemas.openxmlformats.org/officeDocument/2006/relationships/image" Target="../media/image273.jpg"/><Relationship Id="rId50" Type="http://schemas.openxmlformats.org/officeDocument/2006/relationships/image" Target="../media/image50.jpg"/><Relationship Id="rId104" Type="http://schemas.openxmlformats.org/officeDocument/2006/relationships/image" Target="../media/image611.jpeg"/><Relationship Id="rId125" Type="http://schemas.openxmlformats.org/officeDocument/2006/relationships/image" Target="../media/image631.jpeg"/><Relationship Id="rId146" Type="http://schemas.openxmlformats.org/officeDocument/2006/relationships/image" Target="../media/image651.jpeg"/><Relationship Id="rId167" Type="http://schemas.openxmlformats.org/officeDocument/2006/relationships/image" Target="../media/image671.jpeg"/><Relationship Id="rId188" Type="http://schemas.openxmlformats.org/officeDocument/2006/relationships/image" Target="../media/image176.jpeg"/><Relationship Id="rId311" Type="http://schemas.openxmlformats.org/officeDocument/2006/relationships/image" Target="../media/image298.jpg"/><Relationship Id="rId332" Type="http://schemas.openxmlformats.org/officeDocument/2006/relationships/image" Target="../media/image319.jpg"/><Relationship Id="rId353" Type="http://schemas.openxmlformats.org/officeDocument/2006/relationships/image" Target="../media/image754.jpeg"/><Relationship Id="rId374" Type="http://schemas.openxmlformats.org/officeDocument/2006/relationships/image" Target="../media/image775.jpeg"/><Relationship Id="rId395" Type="http://schemas.openxmlformats.org/officeDocument/2006/relationships/image" Target="../media/image796.jpeg"/><Relationship Id="rId71" Type="http://schemas.openxmlformats.org/officeDocument/2006/relationships/image" Target="../media/image71.jpg"/><Relationship Id="rId92" Type="http://schemas.openxmlformats.org/officeDocument/2006/relationships/image" Target="../media/image92.jpeg"/><Relationship Id="rId213" Type="http://schemas.openxmlformats.org/officeDocument/2006/relationships/image" Target="../media/image693.jpeg"/><Relationship Id="rId234" Type="http://schemas.openxmlformats.org/officeDocument/2006/relationships/image" Target="../media/image710.jpe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731.png"/><Relationship Id="rId276" Type="http://schemas.openxmlformats.org/officeDocument/2006/relationships/image" Target="../media/image263.jpg"/><Relationship Id="rId297" Type="http://schemas.openxmlformats.org/officeDocument/2006/relationships/image" Target="../media/image284.jpg"/><Relationship Id="rId40" Type="http://schemas.openxmlformats.org/officeDocument/2006/relationships/image" Target="../media/image40.jpg"/><Relationship Id="rId115" Type="http://schemas.openxmlformats.org/officeDocument/2006/relationships/image" Target="../media/image622.jpeg"/><Relationship Id="rId136" Type="http://schemas.openxmlformats.org/officeDocument/2006/relationships/image" Target="../media/image642.jpeg"/><Relationship Id="rId157" Type="http://schemas.openxmlformats.org/officeDocument/2006/relationships/image" Target="../media/image661.jpeg"/><Relationship Id="rId178" Type="http://schemas.openxmlformats.org/officeDocument/2006/relationships/image" Target="../media/image166.jpeg"/><Relationship Id="rId301" Type="http://schemas.openxmlformats.org/officeDocument/2006/relationships/image" Target="../media/image288.jpg"/><Relationship Id="rId322" Type="http://schemas.openxmlformats.org/officeDocument/2006/relationships/image" Target="../media/image309.jpg"/><Relationship Id="rId343" Type="http://schemas.openxmlformats.org/officeDocument/2006/relationships/image" Target="../media/image744.jpeg"/><Relationship Id="rId364" Type="http://schemas.openxmlformats.org/officeDocument/2006/relationships/image" Target="../media/image765.jpe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679.jpeg"/><Relationship Id="rId203" Type="http://schemas.openxmlformats.org/officeDocument/2006/relationships/image" Target="../media/image683.jpeg"/><Relationship Id="rId385" Type="http://schemas.openxmlformats.org/officeDocument/2006/relationships/image" Target="../media/image786.jpeg"/><Relationship Id="rId19" Type="http://schemas.openxmlformats.org/officeDocument/2006/relationships/image" Target="../media/image19.jpg"/><Relationship Id="rId224" Type="http://schemas.openxmlformats.org/officeDocument/2006/relationships/image" Target="../media/image704.png"/><Relationship Id="rId245" Type="http://schemas.openxmlformats.org/officeDocument/2006/relationships/image" Target="../media/image721.jpeg"/><Relationship Id="rId266" Type="http://schemas.openxmlformats.org/officeDocument/2006/relationships/image" Target="../media/image742.jpeg"/><Relationship Id="rId287" Type="http://schemas.openxmlformats.org/officeDocument/2006/relationships/image" Target="../media/image274.jpg"/><Relationship Id="rId30" Type="http://schemas.openxmlformats.org/officeDocument/2006/relationships/image" Target="../media/image30.jpg"/><Relationship Id="rId105" Type="http://schemas.openxmlformats.org/officeDocument/2006/relationships/image" Target="../media/image612.jpeg"/><Relationship Id="rId126" Type="http://schemas.openxmlformats.org/officeDocument/2006/relationships/image" Target="../media/image632.jpeg"/><Relationship Id="rId147" Type="http://schemas.openxmlformats.org/officeDocument/2006/relationships/image" Target="../media/image652.jpeg"/><Relationship Id="rId168" Type="http://schemas.openxmlformats.org/officeDocument/2006/relationships/image" Target="../media/image672.jpeg"/><Relationship Id="rId312" Type="http://schemas.openxmlformats.org/officeDocument/2006/relationships/image" Target="../media/image299.jpg"/><Relationship Id="rId333" Type="http://schemas.openxmlformats.org/officeDocument/2006/relationships/image" Target="../media/image320.jpg"/><Relationship Id="rId354" Type="http://schemas.openxmlformats.org/officeDocument/2006/relationships/image" Target="../media/image755.jpe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eg"/><Relationship Id="rId189" Type="http://schemas.openxmlformats.org/officeDocument/2006/relationships/image" Target="../media/image177.jpeg"/><Relationship Id="rId375" Type="http://schemas.openxmlformats.org/officeDocument/2006/relationships/image" Target="../media/image776.jpeg"/><Relationship Id="rId396" Type="http://schemas.openxmlformats.org/officeDocument/2006/relationships/image" Target="../media/image797.png"/><Relationship Id="rId3" Type="http://schemas.openxmlformats.org/officeDocument/2006/relationships/image" Target="../media/image3.jpg"/><Relationship Id="rId214" Type="http://schemas.openxmlformats.org/officeDocument/2006/relationships/image" Target="../media/image694.png"/><Relationship Id="rId235" Type="http://schemas.openxmlformats.org/officeDocument/2006/relationships/image" Target="../media/image711.jpeg"/><Relationship Id="rId256" Type="http://schemas.openxmlformats.org/officeDocument/2006/relationships/image" Target="../media/image732.png"/><Relationship Id="rId277" Type="http://schemas.openxmlformats.org/officeDocument/2006/relationships/image" Target="../media/image264.jpg"/><Relationship Id="rId298" Type="http://schemas.openxmlformats.org/officeDocument/2006/relationships/image" Target="../media/image285.jpg"/><Relationship Id="rId400" Type="http://schemas.openxmlformats.org/officeDocument/2006/relationships/image" Target="../media/image401.jpg"/><Relationship Id="rId116" Type="http://schemas.openxmlformats.org/officeDocument/2006/relationships/image" Target="../media/image623.jpeg"/><Relationship Id="rId137" Type="http://schemas.openxmlformats.org/officeDocument/2006/relationships/image" Target="../media/image643.jpeg"/><Relationship Id="rId158" Type="http://schemas.openxmlformats.org/officeDocument/2006/relationships/image" Target="../media/image662.png"/><Relationship Id="rId302" Type="http://schemas.openxmlformats.org/officeDocument/2006/relationships/image" Target="../media/image289.jpg"/><Relationship Id="rId323" Type="http://schemas.openxmlformats.org/officeDocument/2006/relationships/image" Target="../media/image310.jpg"/><Relationship Id="rId344" Type="http://schemas.openxmlformats.org/officeDocument/2006/relationships/image" Target="../media/image745.jpe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67.jpeg"/><Relationship Id="rId365" Type="http://schemas.openxmlformats.org/officeDocument/2006/relationships/image" Target="../media/image766.jpeg"/><Relationship Id="rId386" Type="http://schemas.openxmlformats.org/officeDocument/2006/relationships/image" Target="../media/image787.jpeg"/><Relationship Id="rId190" Type="http://schemas.openxmlformats.org/officeDocument/2006/relationships/image" Target="../media/image178.png"/><Relationship Id="rId204" Type="http://schemas.openxmlformats.org/officeDocument/2006/relationships/image" Target="../media/image684.jpeg"/><Relationship Id="rId225" Type="http://schemas.openxmlformats.org/officeDocument/2006/relationships/image" Target="../media/image705.jpeg"/><Relationship Id="rId246" Type="http://schemas.openxmlformats.org/officeDocument/2006/relationships/image" Target="../media/image722.jpeg"/><Relationship Id="rId267" Type="http://schemas.openxmlformats.org/officeDocument/2006/relationships/image" Target="../media/image743.jpeg"/><Relationship Id="rId288" Type="http://schemas.openxmlformats.org/officeDocument/2006/relationships/image" Target="../media/image275.jpg"/><Relationship Id="rId106" Type="http://schemas.openxmlformats.org/officeDocument/2006/relationships/image" Target="../media/image613.jpeg"/><Relationship Id="rId127" Type="http://schemas.openxmlformats.org/officeDocument/2006/relationships/image" Target="../media/image633.jpeg"/><Relationship Id="rId313" Type="http://schemas.openxmlformats.org/officeDocument/2006/relationships/image" Target="../media/image30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eg"/><Relationship Id="rId148" Type="http://schemas.openxmlformats.org/officeDocument/2006/relationships/image" Target="../media/image653.jpeg"/><Relationship Id="rId169" Type="http://schemas.openxmlformats.org/officeDocument/2006/relationships/image" Target="../media/image673.jpeg"/><Relationship Id="rId334" Type="http://schemas.openxmlformats.org/officeDocument/2006/relationships/image" Target="../media/image321.jpeg"/><Relationship Id="rId355" Type="http://schemas.openxmlformats.org/officeDocument/2006/relationships/image" Target="../media/image756.jpeg"/><Relationship Id="rId376" Type="http://schemas.openxmlformats.org/officeDocument/2006/relationships/image" Target="../media/image777.jpeg"/><Relationship Id="rId397" Type="http://schemas.openxmlformats.org/officeDocument/2006/relationships/image" Target="../media/image398.jpg"/><Relationship Id="rId4" Type="http://schemas.openxmlformats.org/officeDocument/2006/relationships/image" Target="../media/image7.jpg"/><Relationship Id="rId180" Type="http://schemas.openxmlformats.org/officeDocument/2006/relationships/image" Target="../media/image168.jpeg"/><Relationship Id="rId215" Type="http://schemas.openxmlformats.org/officeDocument/2006/relationships/image" Target="../media/image695.jpeg"/><Relationship Id="rId236" Type="http://schemas.openxmlformats.org/officeDocument/2006/relationships/image" Target="../media/image712.jpeg"/><Relationship Id="rId257" Type="http://schemas.openxmlformats.org/officeDocument/2006/relationships/image" Target="../media/image733.jpeg"/><Relationship Id="rId278" Type="http://schemas.openxmlformats.org/officeDocument/2006/relationships/image" Target="../media/image265.jpg"/><Relationship Id="rId401" Type="http://schemas.openxmlformats.org/officeDocument/2006/relationships/image" Target="../media/image402.jpg"/><Relationship Id="rId303" Type="http://schemas.openxmlformats.org/officeDocument/2006/relationships/image" Target="../media/image29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644.jpeg"/><Relationship Id="rId345" Type="http://schemas.openxmlformats.org/officeDocument/2006/relationships/image" Target="../media/image746.jpeg"/><Relationship Id="rId387" Type="http://schemas.openxmlformats.org/officeDocument/2006/relationships/image" Target="../media/image788.jpeg"/><Relationship Id="rId191" Type="http://schemas.openxmlformats.org/officeDocument/2006/relationships/image" Target="../media/image179.png"/><Relationship Id="rId205" Type="http://schemas.openxmlformats.org/officeDocument/2006/relationships/image" Target="../media/image685.jpeg"/><Relationship Id="rId247" Type="http://schemas.openxmlformats.org/officeDocument/2006/relationships/image" Target="../media/image723.jpeg"/><Relationship Id="rId107" Type="http://schemas.openxmlformats.org/officeDocument/2006/relationships/image" Target="../media/image614.jpeg"/><Relationship Id="rId289" Type="http://schemas.openxmlformats.org/officeDocument/2006/relationships/image" Target="../media/image276.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654.jpeg"/><Relationship Id="rId314" Type="http://schemas.openxmlformats.org/officeDocument/2006/relationships/image" Target="../media/image301.jpg"/><Relationship Id="rId356" Type="http://schemas.openxmlformats.org/officeDocument/2006/relationships/image" Target="../media/image757.jpeg"/><Relationship Id="rId398" Type="http://schemas.openxmlformats.org/officeDocument/2006/relationships/image" Target="../media/image399.jpg"/><Relationship Id="rId95" Type="http://schemas.openxmlformats.org/officeDocument/2006/relationships/image" Target="../media/image95.png"/><Relationship Id="rId160" Type="http://schemas.openxmlformats.org/officeDocument/2006/relationships/image" Target="../media/image664.png"/><Relationship Id="rId216" Type="http://schemas.openxmlformats.org/officeDocument/2006/relationships/image" Target="../media/image696.jpeg"/><Relationship Id="rId258" Type="http://schemas.openxmlformats.org/officeDocument/2006/relationships/image" Target="../media/image734.jpe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625.jpeg"/><Relationship Id="rId325" Type="http://schemas.openxmlformats.org/officeDocument/2006/relationships/image" Target="../media/image312.jpg"/><Relationship Id="rId367" Type="http://schemas.openxmlformats.org/officeDocument/2006/relationships/image" Target="../media/image768.jpeg"/><Relationship Id="rId171" Type="http://schemas.openxmlformats.org/officeDocument/2006/relationships/image" Target="../media/image675.jpeg"/><Relationship Id="rId227" Type="http://schemas.openxmlformats.org/officeDocument/2006/relationships/image" Target="../media/image707.jpeg"/><Relationship Id="rId269" Type="http://schemas.openxmlformats.org/officeDocument/2006/relationships/image" Target="../media/image256.jpg"/><Relationship Id="rId33" Type="http://schemas.openxmlformats.org/officeDocument/2006/relationships/image" Target="../media/image33.jpg"/><Relationship Id="rId129" Type="http://schemas.openxmlformats.org/officeDocument/2006/relationships/image" Target="../media/image635.jpeg"/><Relationship Id="rId280" Type="http://schemas.openxmlformats.org/officeDocument/2006/relationships/image" Target="../media/image267.jpg"/><Relationship Id="rId336" Type="http://schemas.openxmlformats.org/officeDocument/2006/relationships/image" Target="../media/image323.jpg"/><Relationship Id="rId75" Type="http://schemas.openxmlformats.org/officeDocument/2006/relationships/image" Target="../media/image75.jpg"/><Relationship Id="rId140" Type="http://schemas.openxmlformats.org/officeDocument/2006/relationships/image" Target="../media/image646.jpeg"/><Relationship Id="rId182" Type="http://schemas.openxmlformats.org/officeDocument/2006/relationships/image" Target="../media/image170.png"/><Relationship Id="rId378" Type="http://schemas.openxmlformats.org/officeDocument/2006/relationships/image" Target="../media/image779.jpeg"/><Relationship Id="rId403" Type="http://schemas.openxmlformats.org/officeDocument/2006/relationships/image" Target="../media/image798.jpeg"/><Relationship Id="rId6" Type="http://schemas.openxmlformats.org/officeDocument/2006/relationships/image" Target="../media/image5.jpg"/><Relationship Id="rId238" Type="http://schemas.openxmlformats.org/officeDocument/2006/relationships/image" Target="../media/image714.jpeg"/><Relationship Id="rId291" Type="http://schemas.openxmlformats.org/officeDocument/2006/relationships/image" Target="../media/image278.jpg"/><Relationship Id="rId305" Type="http://schemas.openxmlformats.org/officeDocument/2006/relationships/image" Target="../media/image292.jpg"/><Relationship Id="rId347" Type="http://schemas.openxmlformats.org/officeDocument/2006/relationships/image" Target="../media/image748.jpe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656.jpeg"/><Relationship Id="rId389" Type="http://schemas.openxmlformats.org/officeDocument/2006/relationships/image" Target="../media/image790.jpeg"/><Relationship Id="rId193" Type="http://schemas.openxmlformats.org/officeDocument/2006/relationships/image" Target="../media/image181.png"/><Relationship Id="rId207" Type="http://schemas.openxmlformats.org/officeDocument/2006/relationships/image" Target="../media/image687.jpeg"/><Relationship Id="rId249" Type="http://schemas.openxmlformats.org/officeDocument/2006/relationships/image" Target="../media/image725.jpeg"/><Relationship Id="rId13" Type="http://schemas.openxmlformats.org/officeDocument/2006/relationships/image" Target="../media/image13.jpg"/><Relationship Id="rId109" Type="http://schemas.openxmlformats.org/officeDocument/2006/relationships/image" Target="../media/image616.jpeg"/><Relationship Id="rId260" Type="http://schemas.openxmlformats.org/officeDocument/2006/relationships/image" Target="../media/image736.png"/><Relationship Id="rId316" Type="http://schemas.openxmlformats.org/officeDocument/2006/relationships/image" Target="../media/image303.jpg"/><Relationship Id="rId55" Type="http://schemas.openxmlformats.org/officeDocument/2006/relationships/image" Target="../media/image55.jpg"/><Relationship Id="rId97" Type="http://schemas.openxmlformats.org/officeDocument/2006/relationships/image" Target="../media/image97.png"/><Relationship Id="rId120" Type="http://schemas.openxmlformats.org/officeDocument/2006/relationships/image" Target="../media/image627.jpeg"/><Relationship Id="rId358" Type="http://schemas.openxmlformats.org/officeDocument/2006/relationships/image" Target="../media/image759.png"/><Relationship Id="rId162" Type="http://schemas.openxmlformats.org/officeDocument/2006/relationships/image" Target="../media/image666.png"/><Relationship Id="rId218" Type="http://schemas.openxmlformats.org/officeDocument/2006/relationships/image" Target="../media/image698.jpeg"/><Relationship Id="rId271" Type="http://schemas.openxmlformats.org/officeDocument/2006/relationships/image" Target="../media/image25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637.jpeg"/><Relationship Id="rId327" Type="http://schemas.openxmlformats.org/officeDocument/2006/relationships/image" Target="../media/image314.jpg"/><Relationship Id="rId369" Type="http://schemas.openxmlformats.org/officeDocument/2006/relationships/image" Target="../media/image770.jpeg"/><Relationship Id="rId173" Type="http://schemas.openxmlformats.org/officeDocument/2006/relationships/image" Target="../media/image161.jpeg"/><Relationship Id="rId229" Type="http://schemas.openxmlformats.org/officeDocument/2006/relationships/image" Target="../media/image219.jpg"/><Relationship Id="rId380" Type="http://schemas.openxmlformats.org/officeDocument/2006/relationships/image" Target="../media/image781.jpeg"/><Relationship Id="rId240" Type="http://schemas.openxmlformats.org/officeDocument/2006/relationships/image" Target="../media/image716.jpe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607.jpeg"/><Relationship Id="rId282" Type="http://schemas.openxmlformats.org/officeDocument/2006/relationships/image" Target="../media/image269.jpg"/><Relationship Id="rId338" Type="http://schemas.openxmlformats.org/officeDocument/2006/relationships/image" Target="../media/image325.jpeg"/><Relationship Id="rId8" Type="http://schemas.openxmlformats.org/officeDocument/2006/relationships/image" Target="../media/image8.jpg"/><Relationship Id="rId142" Type="http://schemas.openxmlformats.org/officeDocument/2006/relationships/image" Target="../media/image134.jpeg"/><Relationship Id="rId184" Type="http://schemas.openxmlformats.org/officeDocument/2006/relationships/image" Target="../media/image172.jpeg"/><Relationship Id="rId391" Type="http://schemas.openxmlformats.org/officeDocument/2006/relationships/image" Target="../media/image792.jpeg"/><Relationship Id="rId251" Type="http://schemas.openxmlformats.org/officeDocument/2006/relationships/image" Target="../media/image727.jpeg"/><Relationship Id="rId46" Type="http://schemas.openxmlformats.org/officeDocument/2006/relationships/image" Target="../media/image46.jpg"/><Relationship Id="rId293" Type="http://schemas.openxmlformats.org/officeDocument/2006/relationships/image" Target="../media/image280.jpg"/><Relationship Id="rId307" Type="http://schemas.openxmlformats.org/officeDocument/2006/relationships/image" Target="../media/image294.jpg"/><Relationship Id="rId349" Type="http://schemas.openxmlformats.org/officeDocument/2006/relationships/image" Target="../media/image750.jpeg"/><Relationship Id="rId88" Type="http://schemas.openxmlformats.org/officeDocument/2006/relationships/image" Target="../media/image88.jpg"/><Relationship Id="rId111" Type="http://schemas.openxmlformats.org/officeDocument/2006/relationships/image" Target="../media/image618.jpeg"/><Relationship Id="rId153" Type="http://schemas.openxmlformats.org/officeDocument/2006/relationships/image" Target="../media/image658.png"/><Relationship Id="rId195" Type="http://schemas.openxmlformats.org/officeDocument/2006/relationships/image" Target="../media/image183.png"/><Relationship Id="rId209" Type="http://schemas.openxmlformats.org/officeDocument/2006/relationships/image" Target="../media/image689.jpeg"/><Relationship Id="rId360" Type="http://schemas.openxmlformats.org/officeDocument/2006/relationships/image" Target="../media/image761.png"/><Relationship Id="rId220" Type="http://schemas.openxmlformats.org/officeDocument/2006/relationships/image" Target="../media/image700.pn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738.jpeg"/><Relationship Id="rId318" Type="http://schemas.openxmlformats.org/officeDocument/2006/relationships/image" Target="../media/image305.jpg"/><Relationship Id="rId99" Type="http://schemas.openxmlformats.org/officeDocument/2006/relationships/image" Target="../media/image606.jpeg"/><Relationship Id="rId122" Type="http://schemas.openxmlformats.org/officeDocument/2006/relationships/image" Target="../media/image116.jpeg"/><Relationship Id="rId164" Type="http://schemas.openxmlformats.org/officeDocument/2006/relationships/image" Target="../media/image668.jpeg"/><Relationship Id="rId371" Type="http://schemas.openxmlformats.org/officeDocument/2006/relationships/image" Target="../media/image772.jpeg"/><Relationship Id="rId26" Type="http://schemas.openxmlformats.org/officeDocument/2006/relationships/image" Target="../media/image26.jpg"/><Relationship Id="rId231" Type="http://schemas.openxmlformats.org/officeDocument/2006/relationships/image" Target="../media/image221.jpg"/><Relationship Id="rId273" Type="http://schemas.openxmlformats.org/officeDocument/2006/relationships/image" Target="../media/image260.jpg"/><Relationship Id="rId329" Type="http://schemas.openxmlformats.org/officeDocument/2006/relationships/image" Target="../media/image316.jpg"/><Relationship Id="rId68" Type="http://schemas.openxmlformats.org/officeDocument/2006/relationships/image" Target="../media/image68.jpg"/><Relationship Id="rId133" Type="http://schemas.openxmlformats.org/officeDocument/2006/relationships/image" Target="../media/image639.png"/><Relationship Id="rId175" Type="http://schemas.openxmlformats.org/officeDocument/2006/relationships/image" Target="../media/image163.jpeg"/><Relationship Id="rId340" Type="http://schemas.openxmlformats.org/officeDocument/2006/relationships/image" Target="../media/image327.jpg"/><Relationship Id="rId200" Type="http://schemas.openxmlformats.org/officeDocument/2006/relationships/image" Target="../media/image680.jpeg"/><Relationship Id="rId382" Type="http://schemas.openxmlformats.org/officeDocument/2006/relationships/image" Target="../media/image783.jpeg"/><Relationship Id="rId242" Type="http://schemas.openxmlformats.org/officeDocument/2006/relationships/image" Target="../media/image718.jpeg"/><Relationship Id="rId284" Type="http://schemas.openxmlformats.org/officeDocument/2006/relationships/image" Target="../media/image271.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609.png"/><Relationship Id="rId144" Type="http://schemas.openxmlformats.org/officeDocument/2006/relationships/image" Target="../media/image649.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825.png"/><Relationship Id="rId21" Type="http://schemas.openxmlformats.org/officeDocument/2006/relationships/image" Target="../media/image820.jpeg"/><Relationship Id="rId42" Type="http://schemas.openxmlformats.org/officeDocument/2006/relationships/image" Target="../media/image841.jpeg"/><Relationship Id="rId47" Type="http://schemas.openxmlformats.org/officeDocument/2006/relationships/image" Target="../media/image846.jpeg"/><Relationship Id="rId63" Type="http://schemas.openxmlformats.org/officeDocument/2006/relationships/image" Target="../media/image862.jpeg"/><Relationship Id="rId68" Type="http://schemas.openxmlformats.org/officeDocument/2006/relationships/image" Target="../media/image867.jpeg"/><Relationship Id="rId16" Type="http://schemas.openxmlformats.org/officeDocument/2006/relationships/image" Target="../media/image815.jpeg"/><Relationship Id="rId11" Type="http://schemas.openxmlformats.org/officeDocument/2006/relationships/image" Target="../media/image810.jpeg"/><Relationship Id="rId32" Type="http://schemas.openxmlformats.org/officeDocument/2006/relationships/image" Target="../media/image831.jpeg"/><Relationship Id="rId37" Type="http://schemas.openxmlformats.org/officeDocument/2006/relationships/image" Target="../media/image836.jpeg"/><Relationship Id="rId53" Type="http://schemas.openxmlformats.org/officeDocument/2006/relationships/image" Target="../media/image852.jpeg"/><Relationship Id="rId58" Type="http://schemas.openxmlformats.org/officeDocument/2006/relationships/image" Target="../media/image857.png"/><Relationship Id="rId74" Type="http://schemas.openxmlformats.org/officeDocument/2006/relationships/image" Target="../media/image873.jpeg"/><Relationship Id="rId79" Type="http://schemas.openxmlformats.org/officeDocument/2006/relationships/image" Target="../media/image878.jpeg"/><Relationship Id="rId5" Type="http://schemas.openxmlformats.org/officeDocument/2006/relationships/image" Target="../media/image804.jpeg"/><Relationship Id="rId61" Type="http://schemas.openxmlformats.org/officeDocument/2006/relationships/image" Target="../media/image860.jpeg"/><Relationship Id="rId19" Type="http://schemas.openxmlformats.org/officeDocument/2006/relationships/image" Target="../media/image818.jpeg"/><Relationship Id="rId14" Type="http://schemas.openxmlformats.org/officeDocument/2006/relationships/image" Target="../media/image813.jpeg"/><Relationship Id="rId22" Type="http://schemas.openxmlformats.org/officeDocument/2006/relationships/image" Target="../media/image821.jpeg"/><Relationship Id="rId27" Type="http://schemas.openxmlformats.org/officeDocument/2006/relationships/image" Target="../media/image826.png"/><Relationship Id="rId30" Type="http://schemas.openxmlformats.org/officeDocument/2006/relationships/image" Target="../media/image829.jpeg"/><Relationship Id="rId35" Type="http://schemas.openxmlformats.org/officeDocument/2006/relationships/image" Target="../media/image834.png"/><Relationship Id="rId43" Type="http://schemas.openxmlformats.org/officeDocument/2006/relationships/image" Target="../media/image842.jpeg"/><Relationship Id="rId48" Type="http://schemas.openxmlformats.org/officeDocument/2006/relationships/image" Target="../media/image847.jpeg"/><Relationship Id="rId56" Type="http://schemas.openxmlformats.org/officeDocument/2006/relationships/image" Target="../media/image855.jpeg"/><Relationship Id="rId64" Type="http://schemas.openxmlformats.org/officeDocument/2006/relationships/image" Target="../media/image863.jpeg"/><Relationship Id="rId69" Type="http://schemas.openxmlformats.org/officeDocument/2006/relationships/image" Target="../media/image868.jpeg"/><Relationship Id="rId77" Type="http://schemas.openxmlformats.org/officeDocument/2006/relationships/image" Target="../media/image876.jpeg"/><Relationship Id="rId8" Type="http://schemas.openxmlformats.org/officeDocument/2006/relationships/image" Target="../media/image807.jpeg"/><Relationship Id="rId51" Type="http://schemas.openxmlformats.org/officeDocument/2006/relationships/image" Target="../media/image850.jpeg"/><Relationship Id="rId72" Type="http://schemas.openxmlformats.org/officeDocument/2006/relationships/image" Target="../media/image871.jpeg"/><Relationship Id="rId80" Type="http://schemas.openxmlformats.org/officeDocument/2006/relationships/image" Target="../media/image879.jpeg"/><Relationship Id="rId3" Type="http://schemas.openxmlformats.org/officeDocument/2006/relationships/image" Target="../media/image802.jpeg"/><Relationship Id="rId12" Type="http://schemas.openxmlformats.org/officeDocument/2006/relationships/image" Target="../media/image811.jpeg"/><Relationship Id="rId17" Type="http://schemas.openxmlformats.org/officeDocument/2006/relationships/image" Target="../media/image816.jpeg"/><Relationship Id="rId25" Type="http://schemas.openxmlformats.org/officeDocument/2006/relationships/image" Target="../media/image824.png"/><Relationship Id="rId33" Type="http://schemas.openxmlformats.org/officeDocument/2006/relationships/image" Target="../media/image832.png"/><Relationship Id="rId38" Type="http://schemas.openxmlformats.org/officeDocument/2006/relationships/image" Target="../media/image837.jpeg"/><Relationship Id="rId46" Type="http://schemas.openxmlformats.org/officeDocument/2006/relationships/image" Target="../media/image845.jpeg"/><Relationship Id="rId59" Type="http://schemas.openxmlformats.org/officeDocument/2006/relationships/image" Target="../media/image858.jpeg"/><Relationship Id="rId67" Type="http://schemas.openxmlformats.org/officeDocument/2006/relationships/image" Target="../media/image866.jpeg"/><Relationship Id="rId20" Type="http://schemas.openxmlformats.org/officeDocument/2006/relationships/image" Target="../media/image819.png"/><Relationship Id="rId41" Type="http://schemas.openxmlformats.org/officeDocument/2006/relationships/image" Target="../media/image840.jpeg"/><Relationship Id="rId54" Type="http://schemas.openxmlformats.org/officeDocument/2006/relationships/image" Target="../media/image853.jpeg"/><Relationship Id="rId62" Type="http://schemas.openxmlformats.org/officeDocument/2006/relationships/image" Target="../media/image861.jpeg"/><Relationship Id="rId70" Type="http://schemas.openxmlformats.org/officeDocument/2006/relationships/image" Target="../media/image869.jpeg"/><Relationship Id="rId75" Type="http://schemas.openxmlformats.org/officeDocument/2006/relationships/image" Target="../media/image874.png"/><Relationship Id="rId1" Type="http://schemas.openxmlformats.org/officeDocument/2006/relationships/image" Target="../media/image800.jpeg"/><Relationship Id="rId6" Type="http://schemas.openxmlformats.org/officeDocument/2006/relationships/image" Target="../media/image805.jpeg"/><Relationship Id="rId15" Type="http://schemas.openxmlformats.org/officeDocument/2006/relationships/image" Target="../media/image814.jpeg"/><Relationship Id="rId23" Type="http://schemas.openxmlformats.org/officeDocument/2006/relationships/image" Target="../media/image822.png"/><Relationship Id="rId28" Type="http://schemas.openxmlformats.org/officeDocument/2006/relationships/image" Target="../media/image827.jpeg"/><Relationship Id="rId36" Type="http://schemas.openxmlformats.org/officeDocument/2006/relationships/image" Target="../media/image835.jpeg"/><Relationship Id="rId49" Type="http://schemas.openxmlformats.org/officeDocument/2006/relationships/image" Target="../media/image848.jpeg"/><Relationship Id="rId57" Type="http://schemas.openxmlformats.org/officeDocument/2006/relationships/image" Target="../media/image856.jpeg"/><Relationship Id="rId10" Type="http://schemas.openxmlformats.org/officeDocument/2006/relationships/image" Target="../media/image809.jpeg"/><Relationship Id="rId31" Type="http://schemas.openxmlformats.org/officeDocument/2006/relationships/image" Target="../media/image830.jpeg"/><Relationship Id="rId44" Type="http://schemas.openxmlformats.org/officeDocument/2006/relationships/image" Target="../media/image843.jpeg"/><Relationship Id="rId52" Type="http://schemas.openxmlformats.org/officeDocument/2006/relationships/image" Target="../media/image851.jpeg"/><Relationship Id="rId60" Type="http://schemas.openxmlformats.org/officeDocument/2006/relationships/image" Target="../media/image859.jpeg"/><Relationship Id="rId65" Type="http://schemas.openxmlformats.org/officeDocument/2006/relationships/image" Target="../media/image864.jpeg"/><Relationship Id="rId73" Type="http://schemas.openxmlformats.org/officeDocument/2006/relationships/image" Target="../media/image872.jpeg"/><Relationship Id="rId78" Type="http://schemas.openxmlformats.org/officeDocument/2006/relationships/image" Target="../media/image877.jpeg"/><Relationship Id="rId81" Type="http://schemas.openxmlformats.org/officeDocument/2006/relationships/image" Target="../media/image880.jpeg"/><Relationship Id="rId4" Type="http://schemas.openxmlformats.org/officeDocument/2006/relationships/image" Target="../media/image803.jpeg"/><Relationship Id="rId9" Type="http://schemas.openxmlformats.org/officeDocument/2006/relationships/image" Target="../media/image808.jpeg"/><Relationship Id="rId13" Type="http://schemas.openxmlformats.org/officeDocument/2006/relationships/image" Target="../media/image812.jpeg"/><Relationship Id="rId18" Type="http://schemas.openxmlformats.org/officeDocument/2006/relationships/image" Target="../media/image817.jpeg"/><Relationship Id="rId39" Type="http://schemas.openxmlformats.org/officeDocument/2006/relationships/image" Target="../media/image838.jpeg"/><Relationship Id="rId34" Type="http://schemas.openxmlformats.org/officeDocument/2006/relationships/image" Target="../media/image833.jpeg"/><Relationship Id="rId50" Type="http://schemas.openxmlformats.org/officeDocument/2006/relationships/image" Target="../media/image849.jpeg"/><Relationship Id="rId55" Type="http://schemas.openxmlformats.org/officeDocument/2006/relationships/image" Target="../media/image854.jpeg"/><Relationship Id="rId76" Type="http://schemas.openxmlformats.org/officeDocument/2006/relationships/image" Target="../media/image875.jpeg"/><Relationship Id="rId7" Type="http://schemas.openxmlformats.org/officeDocument/2006/relationships/image" Target="../media/image806.jpeg"/><Relationship Id="rId71" Type="http://schemas.openxmlformats.org/officeDocument/2006/relationships/image" Target="../media/image870.jpeg"/><Relationship Id="rId2" Type="http://schemas.openxmlformats.org/officeDocument/2006/relationships/image" Target="../media/image801.jpeg"/><Relationship Id="rId29" Type="http://schemas.openxmlformats.org/officeDocument/2006/relationships/image" Target="../media/image828.jpeg"/><Relationship Id="rId24" Type="http://schemas.openxmlformats.org/officeDocument/2006/relationships/image" Target="../media/image823.png"/><Relationship Id="rId40" Type="http://schemas.openxmlformats.org/officeDocument/2006/relationships/image" Target="../media/image839.jpeg"/><Relationship Id="rId45" Type="http://schemas.openxmlformats.org/officeDocument/2006/relationships/image" Target="../media/image844.jpeg"/><Relationship Id="rId66" Type="http://schemas.openxmlformats.org/officeDocument/2006/relationships/image" Target="../media/image865.jpeg"/></Relationships>
</file>

<file path=xl/drawings/drawing1.xml><?xml version="1.0" encoding="utf-8"?>
<xdr:wsDr xmlns:xdr="http://schemas.openxmlformats.org/drawingml/2006/spreadsheetDrawing" xmlns:a="http://schemas.openxmlformats.org/drawingml/2006/main">
  <xdr:twoCellAnchor>
    <xdr:from>
      <xdr:col>1</xdr:col>
      <xdr:colOff>170139</xdr:colOff>
      <xdr:row>3</xdr:row>
      <xdr:rowOff>29231</xdr:rowOff>
    </xdr:from>
    <xdr:to>
      <xdr:col>1</xdr:col>
      <xdr:colOff>748636</xdr:colOff>
      <xdr:row>4</xdr:row>
      <xdr:rowOff>13432</xdr:rowOff>
    </xdr:to>
    <xdr:pic>
      <xdr:nvPicPr>
        <xdr:cNvPr id="146" name="Picture 145">
          <a:extLst>
            <a:ext uri="{FF2B5EF4-FFF2-40B4-BE49-F238E27FC236}">
              <a16:creationId xmlns:a16="http://schemas.microsoft.com/office/drawing/2014/main" id="{F1E944E7-2B56-A741-BEED-D4161FF34678}"/>
            </a:ext>
          </a:extLst>
        </xdr:cNvPr>
        <xdr:cNvPicPr>
          <a:picLocks noChangeAspect="1"/>
        </xdr:cNvPicPr>
      </xdr:nvPicPr>
      <xdr:blipFill>
        <a:blip xmlns:r="http://schemas.openxmlformats.org/officeDocument/2006/relationships" r:embed="rId1"/>
        <a:stretch>
          <a:fillRect/>
        </a:stretch>
      </xdr:blipFill>
      <xdr:spPr>
        <a:xfrm>
          <a:off x="1122639" y="2124731"/>
          <a:ext cx="578497" cy="682701"/>
        </a:xfrm>
        <a:prstGeom prst="rect">
          <a:avLst/>
        </a:prstGeom>
      </xdr:spPr>
    </xdr:pic>
    <xdr:clientData/>
  </xdr:twoCellAnchor>
  <xdr:twoCellAnchor>
    <xdr:from>
      <xdr:col>1</xdr:col>
      <xdr:colOff>186670</xdr:colOff>
      <xdr:row>2</xdr:row>
      <xdr:rowOff>15120</xdr:rowOff>
    </xdr:from>
    <xdr:to>
      <xdr:col>1</xdr:col>
      <xdr:colOff>788119</xdr:colOff>
      <xdr:row>3</xdr:row>
      <xdr:rowOff>6389</xdr:rowOff>
    </xdr:to>
    <xdr:pic>
      <xdr:nvPicPr>
        <xdr:cNvPr id="147" name="Picture 146">
          <a:extLst>
            <a:ext uri="{FF2B5EF4-FFF2-40B4-BE49-F238E27FC236}">
              <a16:creationId xmlns:a16="http://schemas.microsoft.com/office/drawing/2014/main" id="{7E49BA15-4917-564C-93C9-627BDF1AF879}"/>
            </a:ext>
          </a:extLst>
        </xdr:cNvPr>
        <xdr:cNvPicPr>
          <a:picLocks noChangeAspect="1"/>
        </xdr:cNvPicPr>
      </xdr:nvPicPr>
      <xdr:blipFill>
        <a:blip xmlns:r="http://schemas.openxmlformats.org/officeDocument/2006/relationships" r:embed="rId1"/>
        <a:stretch>
          <a:fillRect/>
        </a:stretch>
      </xdr:blipFill>
      <xdr:spPr>
        <a:xfrm>
          <a:off x="1139170" y="1412120"/>
          <a:ext cx="601449" cy="689769"/>
        </a:xfrm>
        <a:prstGeom prst="rect">
          <a:avLst/>
        </a:prstGeom>
      </xdr:spPr>
    </xdr:pic>
    <xdr:clientData/>
  </xdr:twoCellAnchor>
  <xdr:twoCellAnchor>
    <xdr:from>
      <xdr:col>1</xdr:col>
      <xdr:colOff>171955</xdr:colOff>
      <xdr:row>1</xdr:row>
      <xdr:rowOff>33062</xdr:rowOff>
    </xdr:from>
    <xdr:to>
      <xdr:col>1</xdr:col>
      <xdr:colOff>764125</xdr:colOff>
      <xdr:row>2</xdr:row>
      <xdr:rowOff>6526</xdr:rowOff>
    </xdr:to>
    <xdr:pic>
      <xdr:nvPicPr>
        <xdr:cNvPr id="148" name="Picture 147">
          <a:extLst>
            <a:ext uri="{FF2B5EF4-FFF2-40B4-BE49-F238E27FC236}">
              <a16:creationId xmlns:a16="http://schemas.microsoft.com/office/drawing/2014/main" id="{D3CC41E3-4946-904B-8C64-2FBE82DEB7B3}"/>
            </a:ext>
          </a:extLst>
        </xdr:cNvPr>
        <xdr:cNvPicPr>
          <a:picLocks noChangeAspect="1"/>
        </xdr:cNvPicPr>
      </xdr:nvPicPr>
      <xdr:blipFill>
        <a:blip xmlns:r="http://schemas.openxmlformats.org/officeDocument/2006/relationships" r:embed="rId2"/>
        <a:stretch>
          <a:fillRect/>
        </a:stretch>
      </xdr:blipFill>
      <xdr:spPr>
        <a:xfrm>
          <a:off x="1124455" y="731562"/>
          <a:ext cx="592170" cy="671964"/>
        </a:xfrm>
        <a:prstGeom prst="rect">
          <a:avLst/>
        </a:prstGeom>
      </xdr:spPr>
    </xdr:pic>
    <xdr:clientData/>
  </xdr:twoCellAnchor>
  <xdr:twoCellAnchor>
    <xdr:from>
      <xdr:col>1</xdr:col>
      <xdr:colOff>137283</xdr:colOff>
      <xdr:row>4</xdr:row>
      <xdr:rowOff>27617</xdr:rowOff>
    </xdr:from>
    <xdr:to>
      <xdr:col>1</xdr:col>
      <xdr:colOff>734550</xdr:colOff>
      <xdr:row>4</xdr:row>
      <xdr:rowOff>614796</xdr:rowOff>
    </xdr:to>
    <xdr:pic>
      <xdr:nvPicPr>
        <xdr:cNvPr id="149" name="Picture 148">
          <a:extLst>
            <a:ext uri="{FF2B5EF4-FFF2-40B4-BE49-F238E27FC236}">
              <a16:creationId xmlns:a16="http://schemas.microsoft.com/office/drawing/2014/main" id="{1C3EC98A-DBCB-5840-9B42-D3737CCACB01}"/>
            </a:ext>
          </a:extLst>
        </xdr:cNvPr>
        <xdr:cNvPicPr>
          <a:picLocks noChangeAspect="1"/>
        </xdr:cNvPicPr>
      </xdr:nvPicPr>
      <xdr:blipFill>
        <a:blip xmlns:r="http://schemas.openxmlformats.org/officeDocument/2006/relationships" r:embed="rId3"/>
        <a:stretch>
          <a:fillRect/>
        </a:stretch>
      </xdr:blipFill>
      <xdr:spPr>
        <a:xfrm>
          <a:off x="1089783" y="2821617"/>
          <a:ext cx="597267" cy="587179"/>
        </a:xfrm>
        <a:prstGeom prst="rect">
          <a:avLst/>
        </a:prstGeom>
      </xdr:spPr>
    </xdr:pic>
    <xdr:clientData/>
  </xdr:twoCellAnchor>
  <xdr:twoCellAnchor>
    <xdr:from>
      <xdr:col>1</xdr:col>
      <xdr:colOff>137281</xdr:colOff>
      <xdr:row>5</xdr:row>
      <xdr:rowOff>78417</xdr:rowOff>
    </xdr:from>
    <xdr:to>
      <xdr:col>1</xdr:col>
      <xdr:colOff>734548</xdr:colOff>
      <xdr:row>5</xdr:row>
      <xdr:rowOff>665596</xdr:rowOff>
    </xdr:to>
    <xdr:pic>
      <xdr:nvPicPr>
        <xdr:cNvPr id="150" name="Picture 149">
          <a:extLst>
            <a:ext uri="{FF2B5EF4-FFF2-40B4-BE49-F238E27FC236}">
              <a16:creationId xmlns:a16="http://schemas.microsoft.com/office/drawing/2014/main" id="{02A82092-717D-214F-89A2-265E824ADF73}"/>
            </a:ext>
          </a:extLst>
        </xdr:cNvPr>
        <xdr:cNvPicPr>
          <a:picLocks noChangeAspect="1"/>
        </xdr:cNvPicPr>
      </xdr:nvPicPr>
      <xdr:blipFill>
        <a:blip xmlns:r="http://schemas.openxmlformats.org/officeDocument/2006/relationships" r:embed="rId3"/>
        <a:stretch>
          <a:fillRect/>
        </a:stretch>
      </xdr:blipFill>
      <xdr:spPr>
        <a:xfrm>
          <a:off x="1089781" y="3570917"/>
          <a:ext cx="597267" cy="587179"/>
        </a:xfrm>
        <a:prstGeom prst="rect">
          <a:avLst/>
        </a:prstGeom>
      </xdr:spPr>
    </xdr:pic>
    <xdr:clientData/>
  </xdr:twoCellAnchor>
  <xdr:twoCellAnchor>
    <xdr:from>
      <xdr:col>1</xdr:col>
      <xdr:colOff>112285</xdr:colOff>
      <xdr:row>8</xdr:row>
      <xdr:rowOff>71160</xdr:rowOff>
    </xdr:from>
    <xdr:to>
      <xdr:col>1</xdr:col>
      <xdr:colOff>694474</xdr:colOff>
      <xdr:row>9</xdr:row>
      <xdr:rowOff>48707</xdr:rowOff>
    </xdr:to>
    <xdr:pic>
      <xdr:nvPicPr>
        <xdr:cNvPr id="152" name="Picture 151">
          <a:extLst>
            <a:ext uri="{FF2B5EF4-FFF2-40B4-BE49-F238E27FC236}">
              <a16:creationId xmlns:a16="http://schemas.microsoft.com/office/drawing/2014/main" id="{B67AC938-1077-0146-AE9B-D97D033BE3EE}"/>
            </a:ext>
          </a:extLst>
        </xdr:cNvPr>
        <xdr:cNvPicPr>
          <a:picLocks noChangeAspect="1"/>
        </xdr:cNvPicPr>
      </xdr:nvPicPr>
      <xdr:blipFill>
        <a:blip xmlns:r="http://schemas.openxmlformats.org/officeDocument/2006/relationships" r:embed="rId4"/>
        <a:stretch>
          <a:fillRect/>
        </a:stretch>
      </xdr:blipFill>
      <xdr:spPr>
        <a:xfrm>
          <a:off x="1064785" y="5659160"/>
          <a:ext cx="582189" cy="676047"/>
        </a:xfrm>
        <a:prstGeom prst="rect">
          <a:avLst/>
        </a:prstGeom>
      </xdr:spPr>
    </xdr:pic>
    <xdr:clientData/>
  </xdr:twoCellAnchor>
  <xdr:twoCellAnchor>
    <xdr:from>
      <xdr:col>1</xdr:col>
      <xdr:colOff>132443</xdr:colOff>
      <xdr:row>9</xdr:row>
      <xdr:rowOff>71160</xdr:rowOff>
    </xdr:from>
    <xdr:to>
      <xdr:col>1</xdr:col>
      <xdr:colOff>688434</xdr:colOff>
      <xdr:row>10</xdr:row>
      <xdr:rowOff>48707</xdr:rowOff>
    </xdr:to>
    <xdr:pic>
      <xdr:nvPicPr>
        <xdr:cNvPr id="154" name="Picture 153">
          <a:extLst>
            <a:ext uri="{FF2B5EF4-FFF2-40B4-BE49-F238E27FC236}">
              <a16:creationId xmlns:a16="http://schemas.microsoft.com/office/drawing/2014/main" id="{93835243-FA43-1944-A418-101FFACC2DD7}"/>
            </a:ext>
          </a:extLst>
        </xdr:cNvPr>
        <xdr:cNvPicPr>
          <a:picLocks noChangeAspect="1"/>
        </xdr:cNvPicPr>
      </xdr:nvPicPr>
      <xdr:blipFill>
        <a:blip xmlns:r="http://schemas.openxmlformats.org/officeDocument/2006/relationships" r:embed="rId4"/>
        <a:stretch>
          <a:fillRect/>
        </a:stretch>
      </xdr:blipFill>
      <xdr:spPr>
        <a:xfrm>
          <a:off x="1084943" y="6357660"/>
          <a:ext cx="555991" cy="676047"/>
        </a:xfrm>
        <a:prstGeom prst="rect">
          <a:avLst/>
        </a:prstGeom>
      </xdr:spPr>
    </xdr:pic>
    <xdr:clientData/>
  </xdr:twoCellAnchor>
  <xdr:twoCellAnchor>
    <xdr:from>
      <xdr:col>1</xdr:col>
      <xdr:colOff>116315</xdr:colOff>
      <xdr:row>10</xdr:row>
      <xdr:rowOff>76805</xdr:rowOff>
    </xdr:from>
    <xdr:to>
      <xdr:col>1</xdr:col>
      <xdr:colOff>653800</xdr:colOff>
      <xdr:row>10</xdr:row>
      <xdr:rowOff>671192</xdr:rowOff>
    </xdr:to>
    <xdr:pic>
      <xdr:nvPicPr>
        <xdr:cNvPr id="155" name="Picture 154">
          <a:extLst>
            <a:ext uri="{FF2B5EF4-FFF2-40B4-BE49-F238E27FC236}">
              <a16:creationId xmlns:a16="http://schemas.microsoft.com/office/drawing/2014/main" id="{72BC6AD2-7B8F-0146-8B77-1536E69E8496}"/>
            </a:ext>
          </a:extLst>
        </xdr:cNvPr>
        <xdr:cNvPicPr>
          <a:picLocks noChangeAspect="1"/>
        </xdr:cNvPicPr>
      </xdr:nvPicPr>
      <xdr:blipFill>
        <a:blip xmlns:r="http://schemas.openxmlformats.org/officeDocument/2006/relationships" r:embed="rId5"/>
        <a:stretch>
          <a:fillRect/>
        </a:stretch>
      </xdr:blipFill>
      <xdr:spPr>
        <a:xfrm>
          <a:off x="1068815" y="7061805"/>
          <a:ext cx="537485" cy="594387"/>
        </a:xfrm>
        <a:prstGeom prst="rect">
          <a:avLst/>
        </a:prstGeom>
      </xdr:spPr>
    </xdr:pic>
    <xdr:clientData/>
  </xdr:twoCellAnchor>
  <xdr:twoCellAnchor>
    <xdr:from>
      <xdr:col>1</xdr:col>
      <xdr:colOff>165501</xdr:colOff>
      <xdr:row>11</xdr:row>
      <xdr:rowOff>37005</xdr:rowOff>
    </xdr:from>
    <xdr:to>
      <xdr:col>1</xdr:col>
      <xdr:colOff>679076</xdr:colOff>
      <xdr:row>12</xdr:row>
      <xdr:rowOff>2415</xdr:rowOff>
    </xdr:to>
    <xdr:pic>
      <xdr:nvPicPr>
        <xdr:cNvPr id="156" name="Picture 155">
          <a:extLst>
            <a:ext uri="{FF2B5EF4-FFF2-40B4-BE49-F238E27FC236}">
              <a16:creationId xmlns:a16="http://schemas.microsoft.com/office/drawing/2014/main" id="{85D8231B-410A-F844-9513-E7E21424D8BD}"/>
            </a:ext>
          </a:extLst>
        </xdr:cNvPr>
        <xdr:cNvPicPr>
          <a:picLocks noChangeAspect="1"/>
        </xdr:cNvPicPr>
      </xdr:nvPicPr>
      <xdr:blipFill>
        <a:blip xmlns:r="http://schemas.openxmlformats.org/officeDocument/2006/relationships" r:embed="rId6"/>
        <a:stretch>
          <a:fillRect/>
        </a:stretch>
      </xdr:blipFill>
      <xdr:spPr>
        <a:xfrm>
          <a:off x="1118001" y="7720505"/>
          <a:ext cx="513575" cy="663910"/>
        </a:xfrm>
        <a:prstGeom prst="rect">
          <a:avLst/>
        </a:prstGeom>
      </xdr:spPr>
    </xdr:pic>
    <xdr:clientData/>
  </xdr:twoCellAnchor>
  <xdr:twoCellAnchor>
    <xdr:from>
      <xdr:col>1</xdr:col>
      <xdr:colOff>171955</xdr:colOff>
      <xdr:row>6</xdr:row>
      <xdr:rowOff>66925</xdr:rowOff>
    </xdr:from>
    <xdr:to>
      <xdr:col>1</xdr:col>
      <xdr:colOff>726459</xdr:colOff>
      <xdr:row>6</xdr:row>
      <xdr:rowOff>658473</xdr:rowOff>
    </xdr:to>
    <xdr:pic>
      <xdr:nvPicPr>
        <xdr:cNvPr id="410" name="Picture 409">
          <a:extLst>
            <a:ext uri="{FF2B5EF4-FFF2-40B4-BE49-F238E27FC236}">
              <a16:creationId xmlns:a16="http://schemas.microsoft.com/office/drawing/2014/main" id="{7315E005-F33E-9649-922D-D57825047233}"/>
            </a:ext>
          </a:extLst>
        </xdr:cNvPr>
        <xdr:cNvPicPr>
          <a:picLocks noChangeAspect="1"/>
        </xdr:cNvPicPr>
      </xdr:nvPicPr>
      <xdr:blipFill>
        <a:blip xmlns:r="http://schemas.openxmlformats.org/officeDocument/2006/relationships" r:embed="rId7"/>
        <a:stretch>
          <a:fillRect/>
        </a:stretch>
      </xdr:blipFill>
      <xdr:spPr>
        <a:xfrm>
          <a:off x="1124455" y="4257925"/>
          <a:ext cx="554504" cy="591548"/>
        </a:xfrm>
        <a:prstGeom prst="rect">
          <a:avLst/>
        </a:prstGeom>
      </xdr:spPr>
    </xdr:pic>
    <xdr:clientData/>
  </xdr:twoCellAnchor>
  <xdr:twoCellAnchor>
    <xdr:from>
      <xdr:col>1</xdr:col>
      <xdr:colOff>148570</xdr:colOff>
      <xdr:row>7</xdr:row>
      <xdr:rowOff>49389</xdr:rowOff>
    </xdr:from>
    <xdr:to>
      <xdr:col>1</xdr:col>
      <xdr:colOff>730759</xdr:colOff>
      <xdr:row>8</xdr:row>
      <xdr:rowOff>53134</xdr:rowOff>
    </xdr:to>
    <xdr:pic>
      <xdr:nvPicPr>
        <xdr:cNvPr id="412" name="Picture 411">
          <a:extLst>
            <a:ext uri="{FF2B5EF4-FFF2-40B4-BE49-F238E27FC236}">
              <a16:creationId xmlns:a16="http://schemas.microsoft.com/office/drawing/2014/main" id="{97A8FD96-3197-BD42-B6A3-2FBADFB2ADEB}"/>
            </a:ext>
          </a:extLst>
        </xdr:cNvPr>
        <xdr:cNvPicPr>
          <a:picLocks noChangeAspect="1"/>
        </xdr:cNvPicPr>
      </xdr:nvPicPr>
      <xdr:blipFill>
        <a:blip xmlns:r="http://schemas.openxmlformats.org/officeDocument/2006/relationships" r:embed="rId4"/>
        <a:stretch>
          <a:fillRect/>
        </a:stretch>
      </xdr:blipFill>
      <xdr:spPr>
        <a:xfrm>
          <a:off x="1101070" y="4938889"/>
          <a:ext cx="582189" cy="702245"/>
        </a:xfrm>
        <a:prstGeom prst="rect">
          <a:avLst/>
        </a:prstGeom>
      </xdr:spPr>
    </xdr:pic>
    <xdr:clientData/>
  </xdr:twoCellAnchor>
  <xdr:twoCellAnchor>
    <xdr:from>
      <xdr:col>1</xdr:col>
      <xdr:colOff>127604</xdr:colOff>
      <xdr:row>12</xdr:row>
      <xdr:rowOff>35391</xdr:rowOff>
    </xdr:from>
    <xdr:to>
      <xdr:col>1</xdr:col>
      <xdr:colOff>654279</xdr:colOff>
      <xdr:row>13</xdr:row>
      <xdr:rowOff>801</xdr:rowOff>
    </xdr:to>
    <xdr:pic>
      <xdr:nvPicPr>
        <xdr:cNvPr id="416" name="Picture 415">
          <a:extLst>
            <a:ext uri="{FF2B5EF4-FFF2-40B4-BE49-F238E27FC236}">
              <a16:creationId xmlns:a16="http://schemas.microsoft.com/office/drawing/2014/main" id="{2D6FC71D-8462-A742-B133-403AF8C439D1}"/>
            </a:ext>
          </a:extLst>
        </xdr:cNvPr>
        <xdr:cNvPicPr>
          <a:picLocks noChangeAspect="1"/>
        </xdr:cNvPicPr>
      </xdr:nvPicPr>
      <xdr:blipFill>
        <a:blip xmlns:r="http://schemas.openxmlformats.org/officeDocument/2006/relationships" r:embed="rId6"/>
        <a:stretch>
          <a:fillRect/>
        </a:stretch>
      </xdr:blipFill>
      <xdr:spPr>
        <a:xfrm>
          <a:off x="1080104" y="8417391"/>
          <a:ext cx="526675" cy="663910"/>
        </a:xfrm>
        <a:prstGeom prst="rect">
          <a:avLst/>
        </a:prstGeom>
      </xdr:spPr>
    </xdr:pic>
    <xdr:clientData/>
  </xdr:twoCellAnchor>
  <xdr:twoCellAnchor>
    <xdr:from>
      <xdr:col>1</xdr:col>
      <xdr:colOff>123573</xdr:colOff>
      <xdr:row>13</xdr:row>
      <xdr:rowOff>38703</xdr:rowOff>
    </xdr:from>
    <xdr:to>
      <xdr:col>1</xdr:col>
      <xdr:colOff>657940</xdr:colOff>
      <xdr:row>13</xdr:row>
      <xdr:rowOff>631080</xdr:rowOff>
    </xdr:to>
    <xdr:pic>
      <xdr:nvPicPr>
        <xdr:cNvPr id="417" name="Picture 416">
          <a:extLst>
            <a:ext uri="{FF2B5EF4-FFF2-40B4-BE49-F238E27FC236}">
              <a16:creationId xmlns:a16="http://schemas.microsoft.com/office/drawing/2014/main" id="{B7316B08-6311-9F4C-A9EA-8A65F06A66FC}"/>
            </a:ext>
          </a:extLst>
        </xdr:cNvPr>
        <xdr:cNvPicPr>
          <a:picLocks noChangeAspect="1"/>
        </xdr:cNvPicPr>
      </xdr:nvPicPr>
      <xdr:blipFill>
        <a:blip xmlns:r="http://schemas.openxmlformats.org/officeDocument/2006/relationships" r:embed="rId8"/>
        <a:stretch>
          <a:fillRect/>
        </a:stretch>
      </xdr:blipFill>
      <xdr:spPr>
        <a:xfrm>
          <a:off x="1076073" y="9119203"/>
          <a:ext cx="534367" cy="592377"/>
        </a:xfrm>
        <a:prstGeom prst="rect">
          <a:avLst/>
        </a:prstGeom>
      </xdr:spPr>
    </xdr:pic>
    <xdr:clientData/>
  </xdr:twoCellAnchor>
  <xdr:twoCellAnchor>
    <xdr:from>
      <xdr:col>1</xdr:col>
      <xdr:colOff>117928</xdr:colOff>
      <xdr:row>14</xdr:row>
      <xdr:rowOff>31447</xdr:rowOff>
    </xdr:from>
    <xdr:to>
      <xdr:col>1</xdr:col>
      <xdr:colOff>672916</xdr:colOff>
      <xdr:row>14</xdr:row>
      <xdr:rowOff>619667</xdr:rowOff>
    </xdr:to>
    <xdr:pic>
      <xdr:nvPicPr>
        <xdr:cNvPr id="418" name="Picture 417">
          <a:extLst>
            <a:ext uri="{FF2B5EF4-FFF2-40B4-BE49-F238E27FC236}">
              <a16:creationId xmlns:a16="http://schemas.microsoft.com/office/drawing/2014/main" id="{40802FA4-F07E-C447-8B46-7434FAEB3CF8}"/>
            </a:ext>
          </a:extLst>
        </xdr:cNvPr>
        <xdr:cNvPicPr>
          <a:picLocks noChangeAspect="1"/>
        </xdr:cNvPicPr>
      </xdr:nvPicPr>
      <xdr:blipFill>
        <a:blip xmlns:r="http://schemas.openxmlformats.org/officeDocument/2006/relationships" r:embed="rId9"/>
        <a:stretch>
          <a:fillRect/>
        </a:stretch>
      </xdr:blipFill>
      <xdr:spPr>
        <a:xfrm>
          <a:off x="1070428" y="9810447"/>
          <a:ext cx="554988" cy="588220"/>
        </a:xfrm>
        <a:prstGeom prst="rect">
          <a:avLst/>
        </a:prstGeom>
      </xdr:spPr>
    </xdr:pic>
    <xdr:clientData/>
  </xdr:twoCellAnchor>
  <xdr:twoCellAnchor>
    <xdr:from>
      <xdr:col>1</xdr:col>
      <xdr:colOff>168728</xdr:colOff>
      <xdr:row>15</xdr:row>
      <xdr:rowOff>45620</xdr:rowOff>
    </xdr:from>
    <xdr:to>
      <xdr:col>1</xdr:col>
      <xdr:colOff>670243</xdr:colOff>
      <xdr:row>16</xdr:row>
      <xdr:rowOff>971</xdr:rowOff>
    </xdr:to>
    <xdr:pic>
      <xdr:nvPicPr>
        <xdr:cNvPr id="419" name="Picture 418">
          <a:extLst>
            <a:ext uri="{FF2B5EF4-FFF2-40B4-BE49-F238E27FC236}">
              <a16:creationId xmlns:a16="http://schemas.microsoft.com/office/drawing/2014/main" id="{E62A763E-723A-A948-BD8F-E87950E8D744}"/>
            </a:ext>
          </a:extLst>
        </xdr:cNvPr>
        <xdr:cNvPicPr>
          <a:picLocks noChangeAspect="1"/>
        </xdr:cNvPicPr>
      </xdr:nvPicPr>
      <xdr:blipFill>
        <a:blip xmlns:r="http://schemas.openxmlformats.org/officeDocument/2006/relationships" r:embed="rId10"/>
        <a:stretch>
          <a:fillRect/>
        </a:stretch>
      </xdr:blipFill>
      <xdr:spPr>
        <a:xfrm>
          <a:off x="1121228" y="10523120"/>
          <a:ext cx="501515" cy="653851"/>
        </a:xfrm>
        <a:prstGeom prst="rect">
          <a:avLst/>
        </a:prstGeom>
      </xdr:spPr>
    </xdr:pic>
    <xdr:clientData/>
  </xdr:twoCellAnchor>
  <xdr:twoCellAnchor>
    <xdr:from>
      <xdr:col>1</xdr:col>
      <xdr:colOff>172760</xdr:colOff>
      <xdr:row>16</xdr:row>
      <xdr:rowOff>45798</xdr:rowOff>
    </xdr:from>
    <xdr:to>
      <xdr:col>1</xdr:col>
      <xdr:colOff>677602</xdr:colOff>
      <xdr:row>17</xdr:row>
      <xdr:rowOff>9698</xdr:rowOff>
    </xdr:to>
    <xdr:pic>
      <xdr:nvPicPr>
        <xdr:cNvPr id="420" name="Picture 419">
          <a:extLst>
            <a:ext uri="{FF2B5EF4-FFF2-40B4-BE49-F238E27FC236}">
              <a16:creationId xmlns:a16="http://schemas.microsoft.com/office/drawing/2014/main" id="{DAE66FC8-8489-044B-868B-9F24254CB491}"/>
            </a:ext>
          </a:extLst>
        </xdr:cNvPr>
        <xdr:cNvPicPr>
          <a:picLocks noChangeAspect="1"/>
        </xdr:cNvPicPr>
      </xdr:nvPicPr>
      <xdr:blipFill>
        <a:blip xmlns:r="http://schemas.openxmlformats.org/officeDocument/2006/relationships" r:embed="rId10"/>
        <a:stretch>
          <a:fillRect/>
        </a:stretch>
      </xdr:blipFill>
      <xdr:spPr>
        <a:xfrm>
          <a:off x="1125260" y="11221798"/>
          <a:ext cx="504842" cy="662400"/>
        </a:xfrm>
        <a:prstGeom prst="rect">
          <a:avLst/>
        </a:prstGeom>
      </xdr:spPr>
    </xdr:pic>
    <xdr:clientData/>
  </xdr:twoCellAnchor>
  <xdr:twoCellAnchor>
    <xdr:from>
      <xdr:col>1</xdr:col>
      <xdr:colOff>152604</xdr:colOff>
      <xdr:row>17</xdr:row>
      <xdr:rowOff>27417</xdr:rowOff>
    </xdr:from>
    <xdr:to>
      <xdr:col>1</xdr:col>
      <xdr:colOff>653921</xdr:colOff>
      <xdr:row>17</xdr:row>
      <xdr:rowOff>612933</xdr:rowOff>
    </xdr:to>
    <xdr:pic>
      <xdr:nvPicPr>
        <xdr:cNvPr id="421" name="Picture 420">
          <a:extLst>
            <a:ext uri="{FF2B5EF4-FFF2-40B4-BE49-F238E27FC236}">
              <a16:creationId xmlns:a16="http://schemas.microsoft.com/office/drawing/2014/main" id="{C9595487-36B3-E940-9AE3-67978A6BB371}"/>
            </a:ext>
          </a:extLst>
        </xdr:cNvPr>
        <xdr:cNvPicPr>
          <a:picLocks noChangeAspect="1"/>
        </xdr:cNvPicPr>
      </xdr:nvPicPr>
      <xdr:blipFill>
        <a:blip xmlns:r="http://schemas.openxmlformats.org/officeDocument/2006/relationships" r:embed="rId11"/>
        <a:stretch>
          <a:fillRect/>
        </a:stretch>
      </xdr:blipFill>
      <xdr:spPr>
        <a:xfrm>
          <a:off x="1105104" y="11901917"/>
          <a:ext cx="501317" cy="585516"/>
        </a:xfrm>
        <a:prstGeom prst="rect">
          <a:avLst/>
        </a:prstGeom>
      </xdr:spPr>
    </xdr:pic>
    <xdr:clientData/>
  </xdr:twoCellAnchor>
  <xdr:twoCellAnchor>
    <xdr:from>
      <xdr:col>1</xdr:col>
      <xdr:colOff>145344</xdr:colOff>
      <xdr:row>18</xdr:row>
      <xdr:rowOff>25802</xdr:rowOff>
    </xdr:from>
    <xdr:to>
      <xdr:col>1</xdr:col>
      <xdr:colOff>685116</xdr:colOff>
      <xdr:row>19</xdr:row>
      <xdr:rowOff>4153</xdr:rowOff>
    </xdr:to>
    <xdr:pic>
      <xdr:nvPicPr>
        <xdr:cNvPr id="422" name="Picture 421">
          <a:extLst>
            <a:ext uri="{FF2B5EF4-FFF2-40B4-BE49-F238E27FC236}">
              <a16:creationId xmlns:a16="http://schemas.microsoft.com/office/drawing/2014/main" id="{89A23C6F-3516-6446-9410-0F830412CAD3}"/>
            </a:ext>
          </a:extLst>
        </xdr:cNvPr>
        <xdr:cNvPicPr>
          <a:picLocks noChangeAspect="1"/>
        </xdr:cNvPicPr>
      </xdr:nvPicPr>
      <xdr:blipFill>
        <a:blip xmlns:r="http://schemas.openxmlformats.org/officeDocument/2006/relationships" r:embed="rId12"/>
        <a:stretch>
          <a:fillRect/>
        </a:stretch>
      </xdr:blipFill>
      <xdr:spPr>
        <a:xfrm>
          <a:off x="1097844" y="12598802"/>
          <a:ext cx="539772" cy="676851"/>
        </a:xfrm>
        <a:prstGeom prst="rect">
          <a:avLst/>
        </a:prstGeom>
      </xdr:spPr>
    </xdr:pic>
    <xdr:clientData/>
  </xdr:twoCellAnchor>
  <xdr:twoCellAnchor>
    <xdr:from>
      <xdr:col>1</xdr:col>
      <xdr:colOff>185662</xdr:colOff>
      <xdr:row>19</xdr:row>
      <xdr:rowOff>55234</xdr:rowOff>
    </xdr:from>
    <xdr:to>
      <xdr:col>1</xdr:col>
      <xdr:colOff>712335</xdr:colOff>
      <xdr:row>19</xdr:row>
      <xdr:rowOff>655486</xdr:rowOff>
    </xdr:to>
    <xdr:pic>
      <xdr:nvPicPr>
        <xdr:cNvPr id="423" name="Picture 422">
          <a:extLst>
            <a:ext uri="{FF2B5EF4-FFF2-40B4-BE49-F238E27FC236}">
              <a16:creationId xmlns:a16="http://schemas.microsoft.com/office/drawing/2014/main" id="{70919DF1-75A3-6541-859F-DED748A8885D}"/>
            </a:ext>
          </a:extLst>
        </xdr:cNvPr>
        <xdr:cNvPicPr>
          <a:picLocks noChangeAspect="1"/>
        </xdr:cNvPicPr>
      </xdr:nvPicPr>
      <xdr:blipFill>
        <a:blip xmlns:r="http://schemas.openxmlformats.org/officeDocument/2006/relationships" r:embed="rId12"/>
        <a:stretch>
          <a:fillRect/>
        </a:stretch>
      </xdr:blipFill>
      <xdr:spPr>
        <a:xfrm>
          <a:off x="1138162" y="13326734"/>
          <a:ext cx="526673" cy="600252"/>
        </a:xfrm>
        <a:prstGeom prst="rect">
          <a:avLst/>
        </a:prstGeom>
      </xdr:spPr>
    </xdr:pic>
    <xdr:clientData/>
  </xdr:twoCellAnchor>
  <xdr:twoCellAnchor>
    <xdr:from>
      <xdr:col>1</xdr:col>
      <xdr:colOff>192920</xdr:colOff>
      <xdr:row>19</xdr:row>
      <xdr:rowOff>680760</xdr:rowOff>
    </xdr:from>
    <xdr:to>
      <xdr:col>1</xdr:col>
      <xdr:colOff>685703</xdr:colOff>
      <xdr:row>20</xdr:row>
      <xdr:rowOff>652912</xdr:rowOff>
    </xdr:to>
    <xdr:pic>
      <xdr:nvPicPr>
        <xdr:cNvPr id="424" name="Picture 423">
          <a:extLst>
            <a:ext uri="{FF2B5EF4-FFF2-40B4-BE49-F238E27FC236}">
              <a16:creationId xmlns:a16="http://schemas.microsoft.com/office/drawing/2014/main" id="{8D938DCD-122D-5A4D-AE25-276B0DCB6D99}"/>
            </a:ext>
          </a:extLst>
        </xdr:cNvPr>
        <xdr:cNvPicPr>
          <a:picLocks noChangeAspect="1"/>
        </xdr:cNvPicPr>
      </xdr:nvPicPr>
      <xdr:blipFill>
        <a:blip xmlns:r="http://schemas.openxmlformats.org/officeDocument/2006/relationships" r:embed="rId13"/>
        <a:stretch>
          <a:fillRect/>
        </a:stretch>
      </xdr:blipFill>
      <xdr:spPr>
        <a:xfrm>
          <a:off x="1145420" y="13952260"/>
          <a:ext cx="492783" cy="670652"/>
        </a:xfrm>
        <a:prstGeom prst="rect">
          <a:avLst/>
        </a:prstGeom>
      </xdr:spPr>
    </xdr:pic>
    <xdr:clientData/>
  </xdr:twoCellAnchor>
  <xdr:twoCellAnchor>
    <xdr:from>
      <xdr:col>1</xdr:col>
      <xdr:colOff>203400</xdr:colOff>
      <xdr:row>21</xdr:row>
      <xdr:rowOff>64104</xdr:rowOff>
    </xdr:from>
    <xdr:to>
      <xdr:col>1</xdr:col>
      <xdr:colOff>740885</xdr:colOff>
      <xdr:row>21</xdr:row>
      <xdr:rowOff>658491</xdr:rowOff>
    </xdr:to>
    <xdr:pic>
      <xdr:nvPicPr>
        <xdr:cNvPr id="425" name="Picture 424">
          <a:extLst>
            <a:ext uri="{FF2B5EF4-FFF2-40B4-BE49-F238E27FC236}">
              <a16:creationId xmlns:a16="http://schemas.microsoft.com/office/drawing/2014/main" id="{5AD35102-2B87-EA40-927A-8655D565ADA5}"/>
            </a:ext>
          </a:extLst>
        </xdr:cNvPr>
        <xdr:cNvPicPr>
          <a:picLocks noChangeAspect="1"/>
        </xdr:cNvPicPr>
      </xdr:nvPicPr>
      <xdr:blipFill>
        <a:blip xmlns:r="http://schemas.openxmlformats.org/officeDocument/2006/relationships" r:embed="rId5"/>
        <a:stretch>
          <a:fillRect/>
        </a:stretch>
      </xdr:blipFill>
      <xdr:spPr>
        <a:xfrm>
          <a:off x="1155900" y="14732604"/>
          <a:ext cx="537485" cy="594387"/>
        </a:xfrm>
        <a:prstGeom prst="rect">
          <a:avLst/>
        </a:prstGeom>
      </xdr:spPr>
    </xdr:pic>
    <xdr:clientData/>
  </xdr:twoCellAnchor>
  <xdr:twoCellAnchor>
    <xdr:from>
      <xdr:col>1</xdr:col>
      <xdr:colOff>168730</xdr:colOff>
      <xdr:row>22</xdr:row>
      <xdr:rowOff>51203</xdr:rowOff>
    </xdr:from>
    <xdr:to>
      <xdr:col>1</xdr:col>
      <xdr:colOff>680824</xdr:colOff>
      <xdr:row>22</xdr:row>
      <xdr:rowOff>673100</xdr:rowOff>
    </xdr:to>
    <xdr:pic>
      <xdr:nvPicPr>
        <xdr:cNvPr id="426" name="Picture 425">
          <a:extLst>
            <a:ext uri="{FF2B5EF4-FFF2-40B4-BE49-F238E27FC236}">
              <a16:creationId xmlns:a16="http://schemas.microsoft.com/office/drawing/2014/main" id="{75CC9DC9-DF3B-274D-B602-BE437CB4F949}"/>
            </a:ext>
          </a:extLst>
        </xdr:cNvPr>
        <xdr:cNvPicPr>
          <a:picLocks noChangeAspect="1"/>
        </xdr:cNvPicPr>
      </xdr:nvPicPr>
      <xdr:blipFill>
        <a:blip xmlns:r="http://schemas.openxmlformats.org/officeDocument/2006/relationships" r:embed="rId14"/>
        <a:stretch>
          <a:fillRect/>
        </a:stretch>
      </xdr:blipFill>
      <xdr:spPr>
        <a:xfrm>
          <a:off x="1121230" y="15418203"/>
          <a:ext cx="512094" cy="621897"/>
        </a:xfrm>
        <a:prstGeom prst="rect">
          <a:avLst/>
        </a:prstGeom>
      </xdr:spPr>
    </xdr:pic>
    <xdr:clientData/>
  </xdr:twoCellAnchor>
  <xdr:twoCellAnchor>
    <xdr:from>
      <xdr:col>1</xdr:col>
      <xdr:colOff>214691</xdr:colOff>
      <xdr:row>23</xdr:row>
      <xdr:rowOff>43946</xdr:rowOff>
    </xdr:from>
    <xdr:to>
      <xdr:col>1</xdr:col>
      <xdr:colOff>707474</xdr:colOff>
      <xdr:row>23</xdr:row>
      <xdr:rowOff>651098</xdr:rowOff>
    </xdr:to>
    <xdr:pic>
      <xdr:nvPicPr>
        <xdr:cNvPr id="427" name="Picture 426">
          <a:extLst>
            <a:ext uri="{FF2B5EF4-FFF2-40B4-BE49-F238E27FC236}">
              <a16:creationId xmlns:a16="http://schemas.microsoft.com/office/drawing/2014/main" id="{FBE28DA5-D7FD-D94B-A10C-171E781D360E}"/>
            </a:ext>
          </a:extLst>
        </xdr:cNvPr>
        <xdr:cNvPicPr>
          <a:picLocks noChangeAspect="1"/>
        </xdr:cNvPicPr>
      </xdr:nvPicPr>
      <xdr:blipFill>
        <a:blip xmlns:r="http://schemas.openxmlformats.org/officeDocument/2006/relationships" r:embed="rId13"/>
        <a:stretch>
          <a:fillRect/>
        </a:stretch>
      </xdr:blipFill>
      <xdr:spPr>
        <a:xfrm>
          <a:off x="1167191" y="16109446"/>
          <a:ext cx="492783" cy="607152"/>
        </a:xfrm>
        <a:prstGeom prst="rect">
          <a:avLst/>
        </a:prstGeom>
      </xdr:spPr>
    </xdr:pic>
    <xdr:clientData/>
  </xdr:twoCellAnchor>
  <xdr:twoCellAnchor>
    <xdr:from>
      <xdr:col>1</xdr:col>
      <xdr:colOff>232430</xdr:colOff>
      <xdr:row>24</xdr:row>
      <xdr:rowOff>56847</xdr:rowOff>
    </xdr:from>
    <xdr:to>
      <xdr:col>1</xdr:col>
      <xdr:colOff>766797</xdr:colOff>
      <xdr:row>24</xdr:row>
      <xdr:rowOff>649224</xdr:rowOff>
    </xdr:to>
    <xdr:pic>
      <xdr:nvPicPr>
        <xdr:cNvPr id="428" name="Picture 427">
          <a:extLst>
            <a:ext uri="{FF2B5EF4-FFF2-40B4-BE49-F238E27FC236}">
              <a16:creationId xmlns:a16="http://schemas.microsoft.com/office/drawing/2014/main" id="{2149F507-AEB8-5D4B-8722-54705B4A21B0}"/>
            </a:ext>
          </a:extLst>
        </xdr:cNvPr>
        <xdr:cNvPicPr>
          <a:picLocks noChangeAspect="1"/>
        </xdr:cNvPicPr>
      </xdr:nvPicPr>
      <xdr:blipFill>
        <a:blip xmlns:r="http://schemas.openxmlformats.org/officeDocument/2006/relationships" r:embed="rId8"/>
        <a:stretch>
          <a:fillRect/>
        </a:stretch>
      </xdr:blipFill>
      <xdr:spPr>
        <a:xfrm>
          <a:off x="1184930" y="16820847"/>
          <a:ext cx="534367" cy="592377"/>
        </a:xfrm>
        <a:prstGeom prst="rect">
          <a:avLst/>
        </a:prstGeom>
      </xdr:spPr>
    </xdr:pic>
    <xdr:clientData/>
  </xdr:twoCellAnchor>
  <xdr:twoCellAnchor>
    <xdr:from>
      <xdr:col>1</xdr:col>
      <xdr:colOff>139700</xdr:colOff>
      <xdr:row>25</xdr:row>
      <xdr:rowOff>62288</xdr:rowOff>
    </xdr:from>
    <xdr:to>
      <xdr:col>1</xdr:col>
      <xdr:colOff>645443</xdr:colOff>
      <xdr:row>25</xdr:row>
      <xdr:rowOff>660400</xdr:rowOff>
    </xdr:to>
    <xdr:pic>
      <xdr:nvPicPr>
        <xdr:cNvPr id="429" name="Picture 428">
          <a:extLst>
            <a:ext uri="{FF2B5EF4-FFF2-40B4-BE49-F238E27FC236}">
              <a16:creationId xmlns:a16="http://schemas.microsoft.com/office/drawing/2014/main" id="{EC4F587B-C862-434D-BA56-D0E06699DD02}"/>
            </a:ext>
          </a:extLst>
        </xdr:cNvPr>
        <xdr:cNvPicPr>
          <a:picLocks noChangeAspect="1"/>
        </xdr:cNvPicPr>
      </xdr:nvPicPr>
      <xdr:blipFill>
        <a:blip xmlns:r="http://schemas.openxmlformats.org/officeDocument/2006/relationships" r:embed="rId15"/>
        <a:stretch>
          <a:fillRect/>
        </a:stretch>
      </xdr:blipFill>
      <xdr:spPr>
        <a:xfrm>
          <a:off x="1092200" y="17524788"/>
          <a:ext cx="505743" cy="598112"/>
        </a:xfrm>
        <a:prstGeom prst="rect">
          <a:avLst/>
        </a:prstGeom>
      </xdr:spPr>
    </xdr:pic>
    <xdr:clientData/>
  </xdr:twoCellAnchor>
  <xdr:twoCellAnchor>
    <xdr:from>
      <xdr:col>1</xdr:col>
      <xdr:colOff>248557</xdr:colOff>
      <xdr:row>26</xdr:row>
      <xdr:rowOff>76803</xdr:rowOff>
    </xdr:from>
    <xdr:to>
      <xdr:col>1</xdr:col>
      <xdr:colOff>742027</xdr:colOff>
      <xdr:row>26</xdr:row>
      <xdr:rowOff>660400</xdr:rowOff>
    </xdr:to>
    <xdr:pic>
      <xdr:nvPicPr>
        <xdr:cNvPr id="430" name="Picture 429">
          <a:extLst>
            <a:ext uri="{FF2B5EF4-FFF2-40B4-BE49-F238E27FC236}">
              <a16:creationId xmlns:a16="http://schemas.microsoft.com/office/drawing/2014/main" id="{D78F7D7F-A4CC-2F4A-84F0-67A7CD03E342}"/>
            </a:ext>
          </a:extLst>
        </xdr:cNvPr>
        <xdr:cNvPicPr>
          <a:picLocks noChangeAspect="1"/>
        </xdr:cNvPicPr>
      </xdr:nvPicPr>
      <xdr:blipFill>
        <a:blip xmlns:r="http://schemas.openxmlformats.org/officeDocument/2006/relationships" r:embed="rId15"/>
        <a:stretch>
          <a:fillRect/>
        </a:stretch>
      </xdr:blipFill>
      <xdr:spPr>
        <a:xfrm>
          <a:off x="1201057" y="18237803"/>
          <a:ext cx="493470" cy="583597"/>
        </a:xfrm>
        <a:prstGeom prst="rect">
          <a:avLst/>
        </a:prstGeom>
      </xdr:spPr>
    </xdr:pic>
    <xdr:clientData/>
  </xdr:twoCellAnchor>
  <xdr:twoCellAnchor>
    <xdr:from>
      <xdr:col>1</xdr:col>
      <xdr:colOff>288875</xdr:colOff>
      <xdr:row>27</xdr:row>
      <xdr:rowOff>85877</xdr:rowOff>
    </xdr:from>
    <xdr:to>
      <xdr:col>1</xdr:col>
      <xdr:colOff>774701</xdr:colOff>
      <xdr:row>28</xdr:row>
      <xdr:rowOff>1954</xdr:rowOff>
    </xdr:to>
    <xdr:pic>
      <xdr:nvPicPr>
        <xdr:cNvPr id="431" name="Picture 430">
          <a:extLst>
            <a:ext uri="{FF2B5EF4-FFF2-40B4-BE49-F238E27FC236}">
              <a16:creationId xmlns:a16="http://schemas.microsoft.com/office/drawing/2014/main" id="{6B85DB1C-D9D6-CE4C-9315-5A13BD5B896F}"/>
            </a:ext>
          </a:extLst>
        </xdr:cNvPr>
        <xdr:cNvPicPr>
          <a:picLocks noChangeAspect="1"/>
        </xdr:cNvPicPr>
      </xdr:nvPicPr>
      <xdr:blipFill>
        <a:blip xmlns:r="http://schemas.openxmlformats.org/officeDocument/2006/relationships" r:embed="rId16"/>
        <a:stretch>
          <a:fillRect/>
        </a:stretch>
      </xdr:blipFill>
      <xdr:spPr>
        <a:xfrm>
          <a:off x="1241375" y="18945377"/>
          <a:ext cx="485826" cy="614577"/>
        </a:xfrm>
        <a:prstGeom prst="rect">
          <a:avLst/>
        </a:prstGeom>
      </xdr:spPr>
    </xdr:pic>
    <xdr:clientData/>
  </xdr:twoCellAnchor>
  <xdr:twoCellAnchor>
    <xdr:from>
      <xdr:col>1</xdr:col>
      <xdr:colOff>329193</xdr:colOff>
      <xdr:row>28</xdr:row>
      <xdr:rowOff>43875</xdr:rowOff>
    </xdr:from>
    <xdr:to>
      <xdr:col>1</xdr:col>
      <xdr:colOff>749625</xdr:colOff>
      <xdr:row>28</xdr:row>
      <xdr:rowOff>673100</xdr:rowOff>
    </xdr:to>
    <xdr:pic>
      <xdr:nvPicPr>
        <xdr:cNvPr id="432" name="Picture 431">
          <a:extLst>
            <a:ext uri="{FF2B5EF4-FFF2-40B4-BE49-F238E27FC236}">
              <a16:creationId xmlns:a16="http://schemas.microsoft.com/office/drawing/2014/main" id="{D895649F-0FA7-3E42-8718-C28EB867EF8F}"/>
            </a:ext>
          </a:extLst>
        </xdr:cNvPr>
        <xdr:cNvPicPr>
          <a:picLocks noChangeAspect="1"/>
        </xdr:cNvPicPr>
      </xdr:nvPicPr>
      <xdr:blipFill>
        <a:blip xmlns:r="http://schemas.openxmlformats.org/officeDocument/2006/relationships" r:embed="rId17"/>
        <a:stretch>
          <a:fillRect/>
        </a:stretch>
      </xdr:blipFill>
      <xdr:spPr>
        <a:xfrm>
          <a:off x="1281693" y="19601875"/>
          <a:ext cx="420432" cy="629225"/>
        </a:xfrm>
        <a:prstGeom prst="rect">
          <a:avLst/>
        </a:prstGeom>
      </xdr:spPr>
    </xdr:pic>
    <xdr:clientData/>
  </xdr:twoCellAnchor>
  <xdr:twoCellAnchor>
    <xdr:from>
      <xdr:col>1</xdr:col>
      <xdr:colOff>309032</xdr:colOff>
      <xdr:row>29</xdr:row>
      <xdr:rowOff>25401</xdr:rowOff>
    </xdr:from>
    <xdr:to>
      <xdr:col>1</xdr:col>
      <xdr:colOff>747611</xdr:colOff>
      <xdr:row>29</xdr:row>
      <xdr:rowOff>673101</xdr:rowOff>
    </xdr:to>
    <xdr:pic>
      <xdr:nvPicPr>
        <xdr:cNvPr id="433" name="Picture 432">
          <a:extLst>
            <a:ext uri="{FF2B5EF4-FFF2-40B4-BE49-F238E27FC236}">
              <a16:creationId xmlns:a16="http://schemas.microsoft.com/office/drawing/2014/main" id="{18ECF257-A465-FC40-B7E3-24810C3B454C}"/>
            </a:ext>
          </a:extLst>
        </xdr:cNvPr>
        <xdr:cNvPicPr>
          <a:picLocks noChangeAspect="1"/>
        </xdr:cNvPicPr>
      </xdr:nvPicPr>
      <xdr:blipFill>
        <a:blip xmlns:r="http://schemas.openxmlformats.org/officeDocument/2006/relationships" r:embed="rId18"/>
        <a:stretch>
          <a:fillRect/>
        </a:stretch>
      </xdr:blipFill>
      <xdr:spPr>
        <a:xfrm>
          <a:off x="1261532" y="20281901"/>
          <a:ext cx="438579" cy="647700"/>
        </a:xfrm>
        <a:prstGeom prst="rect">
          <a:avLst/>
        </a:prstGeom>
      </xdr:spPr>
    </xdr:pic>
    <xdr:clientData/>
  </xdr:twoCellAnchor>
  <xdr:twoCellAnchor>
    <xdr:from>
      <xdr:col>1</xdr:col>
      <xdr:colOff>312260</xdr:colOff>
      <xdr:row>30</xdr:row>
      <xdr:rowOff>37093</xdr:rowOff>
    </xdr:from>
    <xdr:to>
      <xdr:col>1</xdr:col>
      <xdr:colOff>745066</xdr:colOff>
      <xdr:row>30</xdr:row>
      <xdr:rowOff>673893</xdr:rowOff>
    </xdr:to>
    <xdr:pic>
      <xdr:nvPicPr>
        <xdr:cNvPr id="434" name="Picture 433">
          <a:extLst>
            <a:ext uri="{FF2B5EF4-FFF2-40B4-BE49-F238E27FC236}">
              <a16:creationId xmlns:a16="http://schemas.microsoft.com/office/drawing/2014/main" id="{A45FE74A-2A04-E44C-ABBD-2207B08E1FAC}"/>
            </a:ext>
          </a:extLst>
        </xdr:cNvPr>
        <xdr:cNvPicPr>
          <a:picLocks noChangeAspect="1"/>
        </xdr:cNvPicPr>
      </xdr:nvPicPr>
      <xdr:blipFill>
        <a:blip xmlns:r="http://schemas.openxmlformats.org/officeDocument/2006/relationships" r:embed="rId19"/>
        <a:stretch>
          <a:fillRect/>
        </a:stretch>
      </xdr:blipFill>
      <xdr:spPr>
        <a:xfrm>
          <a:off x="1260527" y="20865093"/>
          <a:ext cx="432806" cy="636800"/>
        </a:xfrm>
        <a:prstGeom prst="rect">
          <a:avLst/>
        </a:prstGeom>
      </xdr:spPr>
    </xdr:pic>
    <xdr:clientData/>
  </xdr:twoCellAnchor>
  <xdr:twoCellAnchor>
    <xdr:from>
      <xdr:col>1</xdr:col>
      <xdr:colOff>315083</xdr:colOff>
      <xdr:row>31</xdr:row>
      <xdr:rowOff>31448</xdr:rowOff>
    </xdr:from>
    <xdr:to>
      <xdr:col>1</xdr:col>
      <xdr:colOff>750379</xdr:colOff>
      <xdr:row>31</xdr:row>
      <xdr:rowOff>685801</xdr:rowOff>
    </xdr:to>
    <xdr:pic>
      <xdr:nvPicPr>
        <xdr:cNvPr id="435" name="Picture 434">
          <a:extLst>
            <a:ext uri="{FF2B5EF4-FFF2-40B4-BE49-F238E27FC236}">
              <a16:creationId xmlns:a16="http://schemas.microsoft.com/office/drawing/2014/main" id="{F1EAB777-F6E7-E845-8DAA-0932D0D854A9}"/>
            </a:ext>
          </a:extLst>
        </xdr:cNvPr>
        <xdr:cNvPicPr>
          <a:picLocks noChangeAspect="1"/>
        </xdr:cNvPicPr>
      </xdr:nvPicPr>
      <xdr:blipFill>
        <a:blip xmlns:r="http://schemas.openxmlformats.org/officeDocument/2006/relationships" r:embed="rId19"/>
        <a:stretch>
          <a:fillRect/>
        </a:stretch>
      </xdr:blipFill>
      <xdr:spPr>
        <a:xfrm>
          <a:off x="1271816" y="21816181"/>
          <a:ext cx="435296" cy="654353"/>
        </a:xfrm>
        <a:prstGeom prst="rect">
          <a:avLst/>
        </a:prstGeom>
      </xdr:spPr>
    </xdr:pic>
    <xdr:clientData/>
  </xdr:twoCellAnchor>
  <xdr:twoCellAnchor>
    <xdr:from>
      <xdr:col>1</xdr:col>
      <xdr:colOff>314679</xdr:colOff>
      <xdr:row>32</xdr:row>
      <xdr:rowOff>34269</xdr:rowOff>
    </xdr:from>
    <xdr:to>
      <xdr:col>1</xdr:col>
      <xdr:colOff>762399</xdr:colOff>
      <xdr:row>32</xdr:row>
      <xdr:rowOff>678165</xdr:rowOff>
    </xdr:to>
    <xdr:pic>
      <xdr:nvPicPr>
        <xdr:cNvPr id="436" name="Picture 435">
          <a:extLst>
            <a:ext uri="{FF2B5EF4-FFF2-40B4-BE49-F238E27FC236}">
              <a16:creationId xmlns:a16="http://schemas.microsoft.com/office/drawing/2014/main" id="{9675F53B-3DE9-384D-9C23-B3BD9192FA8F}"/>
            </a:ext>
          </a:extLst>
        </xdr:cNvPr>
        <xdr:cNvPicPr>
          <a:picLocks noChangeAspect="1"/>
        </xdr:cNvPicPr>
      </xdr:nvPicPr>
      <xdr:blipFill>
        <a:blip xmlns:r="http://schemas.openxmlformats.org/officeDocument/2006/relationships" r:embed="rId19"/>
        <a:stretch>
          <a:fillRect/>
        </a:stretch>
      </xdr:blipFill>
      <xdr:spPr>
        <a:xfrm>
          <a:off x="1271412" y="22521736"/>
          <a:ext cx="447720" cy="643896"/>
        </a:xfrm>
        <a:prstGeom prst="rect">
          <a:avLst/>
        </a:prstGeom>
      </xdr:spPr>
    </xdr:pic>
    <xdr:clientData/>
  </xdr:twoCellAnchor>
  <xdr:twoCellAnchor>
    <xdr:from>
      <xdr:col>1</xdr:col>
      <xdr:colOff>292101</xdr:colOff>
      <xdr:row>33</xdr:row>
      <xdr:rowOff>31850</xdr:rowOff>
    </xdr:from>
    <xdr:to>
      <xdr:col>1</xdr:col>
      <xdr:colOff>759545</xdr:colOff>
      <xdr:row>33</xdr:row>
      <xdr:rowOff>672031</xdr:rowOff>
    </xdr:to>
    <xdr:pic>
      <xdr:nvPicPr>
        <xdr:cNvPr id="437" name="Picture 436">
          <a:extLst>
            <a:ext uri="{FF2B5EF4-FFF2-40B4-BE49-F238E27FC236}">
              <a16:creationId xmlns:a16="http://schemas.microsoft.com/office/drawing/2014/main" id="{77449C96-6AA0-9043-A6B3-88E4C9D818A3}"/>
            </a:ext>
          </a:extLst>
        </xdr:cNvPr>
        <xdr:cNvPicPr>
          <a:picLocks noChangeAspect="1"/>
        </xdr:cNvPicPr>
      </xdr:nvPicPr>
      <xdr:blipFill>
        <a:blip xmlns:r="http://schemas.openxmlformats.org/officeDocument/2006/relationships" r:embed="rId13"/>
        <a:stretch>
          <a:fillRect/>
        </a:stretch>
      </xdr:blipFill>
      <xdr:spPr>
        <a:xfrm>
          <a:off x="1248834" y="23222050"/>
          <a:ext cx="467444" cy="640181"/>
        </a:xfrm>
        <a:prstGeom prst="rect">
          <a:avLst/>
        </a:prstGeom>
      </xdr:spPr>
    </xdr:pic>
    <xdr:clientData/>
  </xdr:twoCellAnchor>
  <xdr:twoCellAnchor>
    <xdr:from>
      <xdr:col>1</xdr:col>
      <xdr:colOff>312258</xdr:colOff>
      <xdr:row>34</xdr:row>
      <xdr:rowOff>31848</xdr:rowOff>
    </xdr:from>
    <xdr:to>
      <xdr:col>1</xdr:col>
      <xdr:colOff>756043</xdr:colOff>
      <xdr:row>34</xdr:row>
      <xdr:rowOff>677334</xdr:rowOff>
    </xdr:to>
    <xdr:pic>
      <xdr:nvPicPr>
        <xdr:cNvPr id="438" name="Picture 437">
          <a:extLst>
            <a:ext uri="{FF2B5EF4-FFF2-40B4-BE49-F238E27FC236}">
              <a16:creationId xmlns:a16="http://schemas.microsoft.com/office/drawing/2014/main" id="{9C0E0C8D-EEA8-8346-B987-9C5A63B85A48}"/>
            </a:ext>
          </a:extLst>
        </xdr:cNvPr>
        <xdr:cNvPicPr>
          <a:picLocks noChangeAspect="1"/>
        </xdr:cNvPicPr>
      </xdr:nvPicPr>
      <xdr:blipFill>
        <a:blip xmlns:r="http://schemas.openxmlformats.org/officeDocument/2006/relationships" r:embed="rId20"/>
        <a:stretch>
          <a:fillRect/>
        </a:stretch>
      </xdr:blipFill>
      <xdr:spPr>
        <a:xfrm>
          <a:off x="1268991" y="23924781"/>
          <a:ext cx="443785" cy="645486"/>
        </a:xfrm>
        <a:prstGeom prst="rect">
          <a:avLst/>
        </a:prstGeom>
      </xdr:spPr>
    </xdr:pic>
    <xdr:clientData/>
  </xdr:twoCellAnchor>
  <xdr:twoCellAnchor>
    <xdr:from>
      <xdr:col>1</xdr:col>
      <xdr:colOff>196143</xdr:colOff>
      <xdr:row>35</xdr:row>
      <xdr:rowOff>78176</xdr:rowOff>
    </xdr:from>
    <xdr:to>
      <xdr:col>1</xdr:col>
      <xdr:colOff>671460</xdr:colOff>
      <xdr:row>35</xdr:row>
      <xdr:rowOff>613834</xdr:rowOff>
    </xdr:to>
    <xdr:pic>
      <xdr:nvPicPr>
        <xdr:cNvPr id="439" name="Picture 438">
          <a:extLst>
            <a:ext uri="{FF2B5EF4-FFF2-40B4-BE49-F238E27FC236}">
              <a16:creationId xmlns:a16="http://schemas.microsoft.com/office/drawing/2014/main" id="{4F3E6BE2-A21A-314D-AAD8-0607144B549F}"/>
            </a:ext>
          </a:extLst>
        </xdr:cNvPr>
        <xdr:cNvPicPr>
          <a:picLocks noChangeAspect="1"/>
        </xdr:cNvPicPr>
      </xdr:nvPicPr>
      <xdr:blipFill>
        <a:blip xmlns:r="http://schemas.openxmlformats.org/officeDocument/2006/relationships" r:embed="rId21"/>
        <a:stretch>
          <a:fillRect/>
        </a:stretch>
      </xdr:blipFill>
      <xdr:spPr>
        <a:xfrm>
          <a:off x="1144410" y="24377509"/>
          <a:ext cx="475317" cy="535658"/>
        </a:xfrm>
        <a:prstGeom prst="rect">
          <a:avLst/>
        </a:prstGeom>
      </xdr:spPr>
    </xdr:pic>
    <xdr:clientData/>
  </xdr:twoCellAnchor>
  <xdr:twoCellAnchor>
    <xdr:from>
      <xdr:col>1</xdr:col>
      <xdr:colOff>217914</xdr:colOff>
      <xdr:row>36</xdr:row>
      <xdr:rowOff>78176</xdr:rowOff>
    </xdr:from>
    <xdr:to>
      <xdr:col>1</xdr:col>
      <xdr:colOff>693231</xdr:colOff>
      <xdr:row>36</xdr:row>
      <xdr:rowOff>606348</xdr:rowOff>
    </xdr:to>
    <xdr:pic>
      <xdr:nvPicPr>
        <xdr:cNvPr id="440" name="Picture 439">
          <a:extLst>
            <a:ext uri="{FF2B5EF4-FFF2-40B4-BE49-F238E27FC236}">
              <a16:creationId xmlns:a16="http://schemas.microsoft.com/office/drawing/2014/main" id="{3A13E1BB-F24F-294B-89E7-5E445619B59F}"/>
            </a:ext>
          </a:extLst>
        </xdr:cNvPr>
        <xdr:cNvPicPr>
          <a:picLocks noChangeAspect="1"/>
        </xdr:cNvPicPr>
      </xdr:nvPicPr>
      <xdr:blipFill>
        <a:blip xmlns:r="http://schemas.openxmlformats.org/officeDocument/2006/relationships" r:embed="rId21"/>
        <a:stretch>
          <a:fillRect/>
        </a:stretch>
      </xdr:blipFill>
      <xdr:spPr>
        <a:xfrm>
          <a:off x="1166181" y="25071776"/>
          <a:ext cx="475317" cy="528172"/>
        </a:xfrm>
        <a:prstGeom prst="rect">
          <a:avLst/>
        </a:prstGeom>
      </xdr:spPr>
    </xdr:pic>
    <xdr:clientData/>
  </xdr:twoCellAnchor>
  <xdr:twoCellAnchor>
    <xdr:from>
      <xdr:col>1</xdr:col>
      <xdr:colOff>292100</xdr:colOff>
      <xdr:row>37</xdr:row>
      <xdr:rowOff>33822</xdr:rowOff>
    </xdr:from>
    <xdr:to>
      <xdr:col>1</xdr:col>
      <xdr:colOff>745402</xdr:colOff>
      <xdr:row>37</xdr:row>
      <xdr:rowOff>681142</xdr:rowOff>
    </xdr:to>
    <xdr:pic>
      <xdr:nvPicPr>
        <xdr:cNvPr id="441" name="Picture 440">
          <a:extLst>
            <a:ext uri="{FF2B5EF4-FFF2-40B4-BE49-F238E27FC236}">
              <a16:creationId xmlns:a16="http://schemas.microsoft.com/office/drawing/2014/main" id="{C754DB32-6E24-4948-A918-4E685A73B229}"/>
            </a:ext>
          </a:extLst>
        </xdr:cNvPr>
        <xdr:cNvPicPr>
          <a:picLocks noChangeAspect="1"/>
        </xdr:cNvPicPr>
      </xdr:nvPicPr>
      <xdr:blipFill>
        <a:blip xmlns:r="http://schemas.openxmlformats.org/officeDocument/2006/relationships" r:embed="rId22"/>
        <a:stretch>
          <a:fillRect/>
        </a:stretch>
      </xdr:blipFill>
      <xdr:spPr>
        <a:xfrm>
          <a:off x="1248833" y="26034955"/>
          <a:ext cx="453302" cy="647320"/>
        </a:xfrm>
        <a:prstGeom prst="rect">
          <a:avLst/>
        </a:prstGeom>
      </xdr:spPr>
    </xdr:pic>
    <xdr:clientData/>
  </xdr:twoCellAnchor>
  <xdr:twoCellAnchor>
    <xdr:from>
      <xdr:col>1</xdr:col>
      <xdr:colOff>292100</xdr:colOff>
      <xdr:row>38</xdr:row>
      <xdr:rowOff>33823</xdr:rowOff>
    </xdr:from>
    <xdr:to>
      <xdr:col>1</xdr:col>
      <xdr:colOff>745403</xdr:colOff>
      <xdr:row>38</xdr:row>
      <xdr:rowOff>679238</xdr:rowOff>
    </xdr:to>
    <xdr:pic>
      <xdr:nvPicPr>
        <xdr:cNvPr id="442" name="Picture 441">
          <a:extLst>
            <a:ext uri="{FF2B5EF4-FFF2-40B4-BE49-F238E27FC236}">
              <a16:creationId xmlns:a16="http://schemas.microsoft.com/office/drawing/2014/main" id="{9835CB63-A534-FA40-8B3D-A5AB002F0657}"/>
            </a:ext>
          </a:extLst>
        </xdr:cNvPr>
        <xdr:cNvPicPr>
          <a:picLocks noChangeAspect="1"/>
        </xdr:cNvPicPr>
      </xdr:nvPicPr>
      <xdr:blipFill>
        <a:blip xmlns:r="http://schemas.openxmlformats.org/officeDocument/2006/relationships" r:embed="rId22"/>
        <a:stretch>
          <a:fillRect/>
        </a:stretch>
      </xdr:blipFill>
      <xdr:spPr>
        <a:xfrm>
          <a:off x="1248833" y="26737690"/>
          <a:ext cx="453303" cy="645415"/>
        </a:xfrm>
        <a:prstGeom prst="rect">
          <a:avLst/>
        </a:prstGeom>
      </xdr:spPr>
    </xdr:pic>
    <xdr:clientData/>
  </xdr:twoCellAnchor>
  <xdr:twoCellAnchor>
    <xdr:from>
      <xdr:col>1</xdr:col>
      <xdr:colOff>283229</xdr:colOff>
      <xdr:row>39</xdr:row>
      <xdr:rowOff>44753</xdr:rowOff>
    </xdr:from>
    <xdr:to>
      <xdr:col>1</xdr:col>
      <xdr:colOff>748527</xdr:colOff>
      <xdr:row>39</xdr:row>
      <xdr:rowOff>677351</xdr:rowOff>
    </xdr:to>
    <xdr:pic>
      <xdr:nvPicPr>
        <xdr:cNvPr id="444" name="Picture 443">
          <a:extLst>
            <a:ext uri="{FF2B5EF4-FFF2-40B4-BE49-F238E27FC236}">
              <a16:creationId xmlns:a16="http://schemas.microsoft.com/office/drawing/2014/main" id="{3BE7F464-5459-EE4A-8CD4-2175E2745007}"/>
            </a:ext>
          </a:extLst>
        </xdr:cNvPr>
        <xdr:cNvPicPr>
          <a:picLocks noChangeAspect="1"/>
        </xdr:cNvPicPr>
      </xdr:nvPicPr>
      <xdr:blipFill>
        <a:blip xmlns:r="http://schemas.openxmlformats.org/officeDocument/2006/relationships" r:embed="rId1"/>
        <a:stretch>
          <a:fillRect/>
        </a:stretch>
      </xdr:blipFill>
      <xdr:spPr>
        <a:xfrm>
          <a:off x="1239962" y="27451353"/>
          <a:ext cx="465298" cy="632598"/>
        </a:xfrm>
        <a:prstGeom prst="rect">
          <a:avLst/>
        </a:prstGeom>
      </xdr:spPr>
    </xdr:pic>
    <xdr:clientData/>
  </xdr:twoCellAnchor>
  <xdr:twoCellAnchor>
    <xdr:from>
      <xdr:col>1</xdr:col>
      <xdr:colOff>271941</xdr:colOff>
      <xdr:row>40</xdr:row>
      <xdr:rowOff>57251</xdr:rowOff>
    </xdr:from>
    <xdr:to>
      <xdr:col>1</xdr:col>
      <xdr:colOff>740095</xdr:colOff>
      <xdr:row>40</xdr:row>
      <xdr:rowOff>685800</xdr:rowOff>
    </xdr:to>
    <xdr:pic>
      <xdr:nvPicPr>
        <xdr:cNvPr id="445" name="Picture 444">
          <a:extLst>
            <a:ext uri="{FF2B5EF4-FFF2-40B4-BE49-F238E27FC236}">
              <a16:creationId xmlns:a16="http://schemas.microsoft.com/office/drawing/2014/main" id="{48241BFD-925E-1D45-8391-070BA8F0BA49}"/>
            </a:ext>
          </a:extLst>
        </xdr:cNvPr>
        <xdr:cNvPicPr>
          <a:picLocks noChangeAspect="1"/>
        </xdr:cNvPicPr>
      </xdr:nvPicPr>
      <xdr:blipFill>
        <a:blip xmlns:r="http://schemas.openxmlformats.org/officeDocument/2006/relationships" r:embed="rId23"/>
        <a:stretch>
          <a:fillRect/>
        </a:stretch>
      </xdr:blipFill>
      <xdr:spPr>
        <a:xfrm>
          <a:off x="1228674" y="28166584"/>
          <a:ext cx="468154" cy="628549"/>
        </a:xfrm>
        <a:prstGeom prst="rect">
          <a:avLst/>
        </a:prstGeom>
      </xdr:spPr>
    </xdr:pic>
    <xdr:clientData/>
  </xdr:twoCellAnchor>
  <xdr:twoCellAnchor>
    <xdr:from>
      <xdr:col>1</xdr:col>
      <xdr:colOff>113091</xdr:colOff>
      <xdr:row>41</xdr:row>
      <xdr:rowOff>46063</xdr:rowOff>
    </xdr:from>
    <xdr:to>
      <xdr:col>1</xdr:col>
      <xdr:colOff>698753</xdr:colOff>
      <xdr:row>41</xdr:row>
      <xdr:rowOff>629814</xdr:rowOff>
    </xdr:to>
    <xdr:pic>
      <xdr:nvPicPr>
        <xdr:cNvPr id="446" name="Picture 445">
          <a:extLst>
            <a:ext uri="{FF2B5EF4-FFF2-40B4-BE49-F238E27FC236}">
              <a16:creationId xmlns:a16="http://schemas.microsoft.com/office/drawing/2014/main" id="{5C03E9E7-833F-E14C-B616-1AFE8D656394}"/>
            </a:ext>
          </a:extLst>
        </xdr:cNvPr>
        <xdr:cNvPicPr>
          <a:picLocks noChangeAspect="1"/>
        </xdr:cNvPicPr>
      </xdr:nvPicPr>
      <xdr:blipFill>
        <a:blip xmlns:r="http://schemas.openxmlformats.org/officeDocument/2006/relationships" r:embed="rId24"/>
        <a:stretch>
          <a:fillRect/>
        </a:stretch>
      </xdr:blipFill>
      <xdr:spPr>
        <a:xfrm>
          <a:off x="1061358" y="28510996"/>
          <a:ext cx="585662" cy="583751"/>
        </a:xfrm>
        <a:prstGeom prst="rect">
          <a:avLst/>
        </a:prstGeom>
      </xdr:spPr>
    </xdr:pic>
    <xdr:clientData/>
  </xdr:twoCellAnchor>
  <xdr:twoCellAnchor>
    <xdr:from>
      <xdr:col>1</xdr:col>
      <xdr:colOff>178404</xdr:colOff>
      <xdr:row>42</xdr:row>
      <xdr:rowOff>81675</xdr:rowOff>
    </xdr:from>
    <xdr:to>
      <xdr:col>1</xdr:col>
      <xdr:colOff>674927</xdr:colOff>
      <xdr:row>42</xdr:row>
      <xdr:rowOff>623234</xdr:rowOff>
    </xdr:to>
    <xdr:pic>
      <xdr:nvPicPr>
        <xdr:cNvPr id="447" name="Picture 446">
          <a:extLst>
            <a:ext uri="{FF2B5EF4-FFF2-40B4-BE49-F238E27FC236}">
              <a16:creationId xmlns:a16="http://schemas.microsoft.com/office/drawing/2014/main" id="{EF0562C2-7651-C64E-BB09-1B5498E33611}"/>
            </a:ext>
          </a:extLst>
        </xdr:cNvPr>
        <xdr:cNvPicPr>
          <a:picLocks noChangeAspect="1"/>
        </xdr:cNvPicPr>
      </xdr:nvPicPr>
      <xdr:blipFill>
        <a:blip xmlns:r="http://schemas.openxmlformats.org/officeDocument/2006/relationships" r:embed="rId25"/>
        <a:stretch>
          <a:fillRect/>
        </a:stretch>
      </xdr:blipFill>
      <xdr:spPr>
        <a:xfrm>
          <a:off x="1126671" y="29240875"/>
          <a:ext cx="496523" cy="541559"/>
        </a:xfrm>
        <a:prstGeom prst="rect">
          <a:avLst/>
        </a:prstGeom>
      </xdr:spPr>
    </xdr:pic>
    <xdr:clientData/>
  </xdr:twoCellAnchor>
  <xdr:twoCellAnchor>
    <xdr:from>
      <xdr:col>1</xdr:col>
      <xdr:colOff>231624</xdr:colOff>
      <xdr:row>43</xdr:row>
      <xdr:rowOff>74050</xdr:rowOff>
    </xdr:from>
    <xdr:to>
      <xdr:col>1</xdr:col>
      <xdr:colOff>731138</xdr:colOff>
      <xdr:row>43</xdr:row>
      <xdr:rowOff>613962</xdr:rowOff>
    </xdr:to>
    <xdr:pic>
      <xdr:nvPicPr>
        <xdr:cNvPr id="448" name="Picture 447">
          <a:extLst>
            <a:ext uri="{FF2B5EF4-FFF2-40B4-BE49-F238E27FC236}">
              <a16:creationId xmlns:a16="http://schemas.microsoft.com/office/drawing/2014/main" id="{81824910-E071-B043-A601-EC45C354C2F4}"/>
            </a:ext>
          </a:extLst>
        </xdr:cNvPr>
        <xdr:cNvPicPr>
          <a:picLocks noChangeAspect="1"/>
        </xdr:cNvPicPr>
      </xdr:nvPicPr>
      <xdr:blipFill>
        <a:blip xmlns:r="http://schemas.openxmlformats.org/officeDocument/2006/relationships" r:embed="rId26"/>
        <a:stretch>
          <a:fillRect/>
        </a:stretch>
      </xdr:blipFill>
      <xdr:spPr>
        <a:xfrm>
          <a:off x="1179891" y="29927517"/>
          <a:ext cx="499514" cy="539912"/>
        </a:xfrm>
        <a:prstGeom prst="rect">
          <a:avLst/>
        </a:prstGeom>
      </xdr:spPr>
    </xdr:pic>
    <xdr:clientData/>
  </xdr:twoCellAnchor>
  <xdr:twoCellAnchor>
    <xdr:from>
      <xdr:col>1</xdr:col>
      <xdr:colOff>140507</xdr:colOff>
      <xdr:row>44</xdr:row>
      <xdr:rowOff>108046</xdr:rowOff>
    </xdr:from>
    <xdr:to>
      <xdr:col>1</xdr:col>
      <xdr:colOff>615685</xdr:colOff>
      <xdr:row>44</xdr:row>
      <xdr:rowOff>615421</xdr:rowOff>
    </xdr:to>
    <xdr:pic>
      <xdr:nvPicPr>
        <xdr:cNvPr id="449" name="Picture 448">
          <a:extLst>
            <a:ext uri="{FF2B5EF4-FFF2-40B4-BE49-F238E27FC236}">
              <a16:creationId xmlns:a16="http://schemas.microsoft.com/office/drawing/2014/main" id="{80EE1023-7256-6C43-98E7-C0F80BC39B51}"/>
            </a:ext>
          </a:extLst>
        </xdr:cNvPr>
        <xdr:cNvPicPr>
          <a:picLocks noChangeAspect="1"/>
        </xdr:cNvPicPr>
      </xdr:nvPicPr>
      <xdr:blipFill>
        <a:blip xmlns:r="http://schemas.openxmlformats.org/officeDocument/2006/relationships" r:embed="rId27"/>
        <a:stretch>
          <a:fillRect/>
        </a:stretch>
      </xdr:blipFill>
      <xdr:spPr>
        <a:xfrm>
          <a:off x="1088774" y="30655779"/>
          <a:ext cx="475178" cy="507375"/>
        </a:xfrm>
        <a:prstGeom prst="rect">
          <a:avLst/>
        </a:prstGeom>
      </xdr:spPr>
    </xdr:pic>
    <xdr:clientData/>
  </xdr:twoCellAnchor>
  <xdr:twoCellAnchor>
    <xdr:from>
      <xdr:col>1</xdr:col>
      <xdr:colOff>200981</xdr:colOff>
      <xdr:row>45</xdr:row>
      <xdr:rowOff>118943</xdr:rowOff>
    </xdr:from>
    <xdr:to>
      <xdr:col>1</xdr:col>
      <xdr:colOff>672320</xdr:colOff>
      <xdr:row>46</xdr:row>
      <xdr:rowOff>4111</xdr:rowOff>
    </xdr:to>
    <xdr:pic>
      <xdr:nvPicPr>
        <xdr:cNvPr id="450" name="Picture 449">
          <a:extLst>
            <a:ext uri="{FF2B5EF4-FFF2-40B4-BE49-F238E27FC236}">
              <a16:creationId xmlns:a16="http://schemas.microsoft.com/office/drawing/2014/main" id="{ED24F72D-77E3-924A-AA51-B5F2C59FA263}"/>
            </a:ext>
          </a:extLst>
        </xdr:cNvPr>
        <xdr:cNvPicPr>
          <a:picLocks noChangeAspect="1"/>
        </xdr:cNvPicPr>
      </xdr:nvPicPr>
      <xdr:blipFill>
        <a:blip xmlns:r="http://schemas.openxmlformats.org/officeDocument/2006/relationships" r:embed="rId28"/>
        <a:stretch>
          <a:fillRect/>
        </a:stretch>
      </xdr:blipFill>
      <xdr:spPr>
        <a:xfrm>
          <a:off x="1149248" y="31360943"/>
          <a:ext cx="471339" cy="579435"/>
        </a:xfrm>
        <a:prstGeom prst="rect">
          <a:avLst/>
        </a:prstGeom>
      </xdr:spPr>
    </xdr:pic>
    <xdr:clientData/>
  </xdr:twoCellAnchor>
  <xdr:twoCellAnchor>
    <xdr:from>
      <xdr:col>1</xdr:col>
      <xdr:colOff>200983</xdr:colOff>
      <xdr:row>46</xdr:row>
      <xdr:rowOff>124849</xdr:rowOff>
    </xdr:from>
    <xdr:to>
      <xdr:col>1</xdr:col>
      <xdr:colOff>665588</xdr:colOff>
      <xdr:row>47</xdr:row>
      <xdr:rowOff>9420</xdr:rowOff>
    </xdr:to>
    <xdr:pic>
      <xdr:nvPicPr>
        <xdr:cNvPr id="451" name="Picture 450">
          <a:extLst>
            <a:ext uri="{FF2B5EF4-FFF2-40B4-BE49-F238E27FC236}">
              <a16:creationId xmlns:a16="http://schemas.microsoft.com/office/drawing/2014/main" id="{B433FCC1-BA50-434C-842F-AD061BB82282}"/>
            </a:ext>
          </a:extLst>
        </xdr:cNvPr>
        <xdr:cNvPicPr>
          <a:picLocks noChangeAspect="1"/>
        </xdr:cNvPicPr>
      </xdr:nvPicPr>
      <xdr:blipFill>
        <a:blip xmlns:r="http://schemas.openxmlformats.org/officeDocument/2006/relationships" r:embed="rId29"/>
        <a:stretch>
          <a:fillRect/>
        </a:stretch>
      </xdr:blipFill>
      <xdr:spPr>
        <a:xfrm>
          <a:off x="1149250" y="32061116"/>
          <a:ext cx="464605" cy="578837"/>
        </a:xfrm>
        <a:prstGeom prst="rect">
          <a:avLst/>
        </a:prstGeom>
      </xdr:spPr>
    </xdr:pic>
    <xdr:clientData/>
  </xdr:twoCellAnchor>
  <xdr:twoCellAnchor>
    <xdr:from>
      <xdr:col>1</xdr:col>
      <xdr:colOff>169829</xdr:colOff>
      <xdr:row>47</xdr:row>
      <xdr:rowOff>128210</xdr:rowOff>
    </xdr:from>
    <xdr:to>
      <xdr:col>1</xdr:col>
      <xdr:colOff>667292</xdr:colOff>
      <xdr:row>48</xdr:row>
      <xdr:rowOff>9749</xdr:rowOff>
    </xdr:to>
    <xdr:pic>
      <xdr:nvPicPr>
        <xdr:cNvPr id="452" name="Picture 451">
          <a:extLst>
            <a:ext uri="{FF2B5EF4-FFF2-40B4-BE49-F238E27FC236}">
              <a16:creationId xmlns:a16="http://schemas.microsoft.com/office/drawing/2014/main" id="{81B77ECA-9A6B-0C4C-A9B8-B9D801D0A970}"/>
            </a:ext>
          </a:extLst>
        </xdr:cNvPr>
        <xdr:cNvPicPr>
          <a:picLocks noChangeAspect="1"/>
        </xdr:cNvPicPr>
      </xdr:nvPicPr>
      <xdr:blipFill>
        <a:blip xmlns:r="http://schemas.openxmlformats.org/officeDocument/2006/relationships" r:embed="rId30"/>
        <a:stretch>
          <a:fillRect/>
        </a:stretch>
      </xdr:blipFill>
      <xdr:spPr>
        <a:xfrm>
          <a:off x="1118096" y="32758743"/>
          <a:ext cx="497463" cy="575806"/>
        </a:xfrm>
        <a:prstGeom prst="rect">
          <a:avLst/>
        </a:prstGeom>
      </xdr:spPr>
    </xdr:pic>
    <xdr:clientData/>
  </xdr:twoCellAnchor>
  <xdr:twoCellAnchor>
    <xdr:from>
      <xdr:col>1</xdr:col>
      <xdr:colOff>200984</xdr:colOff>
      <xdr:row>48</xdr:row>
      <xdr:rowOff>93650</xdr:rowOff>
    </xdr:from>
    <xdr:to>
      <xdr:col>1</xdr:col>
      <xdr:colOff>671412</xdr:colOff>
      <xdr:row>48</xdr:row>
      <xdr:rowOff>693085</xdr:rowOff>
    </xdr:to>
    <xdr:pic>
      <xdr:nvPicPr>
        <xdr:cNvPr id="453" name="Picture 452">
          <a:extLst>
            <a:ext uri="{FF2B5EF4-FFF2-40B4-BE49-F238E27FC236}">
              <a16:creationId xmlns:a16="http://schemas.microsoft.com/office/drawing/2014/main" id="{39942F44-3361-8E4C-84CB-A9427969E3F5}"/>
            </a:ext>
          </a:extLst>
        </xdr:cNvPr>
        <xdr:cNvPicPr>
          <a:picLocks noChangeAspect="1"/>
        </xdr:cNvPicPr>
      </xdr:nvPicPr>
      <xdr:blipFill>
        <a:blip xmlns:r="http://schemas.openxmlformats.org/officeDocument/2006/relationships" r:embed="rId31"/>
        <a:stretch>
          <a:fillRect/>
        </a:stretch>
      </xdr:blipFill>
      <xdr:spPr>
        <a:xfrm>
          <a:off x="1149251" y="33418450"/>
          <a:ext cx="470428" cy="599435"/>
        </a:xfrm>
        <a:prstGeom prst="rect">
          <a:avLst/>
        </a:prstGeom>
      </xdr:spPr>
    </xdr:pic>
    <xdr:clientData/>
  </xdr:twoCellAnchor>
  <xdr:twoCellAnchor>
    <xdr:from>
      <xdr:col>1</xdr:col>
      <xdr:colOff>221141</xdr:colOff>
      <xdr:row>49</xdr:row>
      <xdr:rowOff>87890</xdr:rowOff>
    </xdr:from>
    <xdr:to>
      <xdr:col>1</xdr:col>
      <xdr:colOff>675373</xdr:colOff>
      <xdr:row>49</xdr:row>
      <xdr:rowOff>693593</xdr:rowOff>
    </xdr:to>
    <xdr:pic>
      <xdr:nvPicPr>
        <xdr:cNvPr id="454" name="Picture 453">
          <a:extLst>
            <a:ext uri="{FF2B5EF4-FFF2-40B4-BE49-F238E27FC236}">
              <a16:creationId xmlns:a16="http://schemas.microsoft.com/office/drawing/2014/main" id="{07798321-9102-C646-AA8F-16F610396699}"/>
            </a:ext>
          </a:extLst>
        </xdr:cNvPr>
        <xdr:cNvPicPr>
          <a:picLocks noChangeAspect="1"/>
        </xdr:cNvPicPr>
      </xdr:nvPicPr>
      <xdr:blipFill>
        <a:blip xmlns:r="http://schemas.openxmlformats.org/officeDocument/2006/relationships" r:embed="rId32"/>
        <a:stretch>
          <a:fillRect/>
        </a:stretch>
      </xdr:blipFill>
      <xdr:spPr>
        <a:xfrm>
          <a:off x="1169408" y="34106957"/>
          <a:ext cx="454232" cy="605703"/>
        </a:xfrm>
        <a:prstGeom prst="rect">
          <a:avLst/>
        </a:prstGeom>
      </xdr:spPr>
    </xdr:pic>
    <xdr:clientData/>
  </xdr:twoCellAnchor>
  <xdr:twoCellAnchor>
    <xdr:from>
      <xdr:col>1</xdr:col>
      <xdr:colOff>180825</xdr:colOff>
      <xdr:row>50</xdr:row>
      <xdr:rowOff>92325</xdr:rowOff>
    </xdr:from>
    <xdr:to>
      <xdr:col>1</xdr:col>
      <xdr:colOff>661992</xdr:colOff>
      <xdr:row>51</xdr:row>
      <xdr:rowOff>1525</xdr:rowOff>
    </xdr:to>
    <xdr:pic>
      <xdr:nvPicPr>
        <xdr:cNvPr id="455" name="Picture 454">
          <a:extLst>
            <a:ext uri="{FF2B5EF4-FFF2-40B4-BE49-F238E27FC236}">
              <a16:creationId xmlns:a16="http://schemas.microsoft.com/office/drawing/2014/main" id="{80707DEC-A5DB-BE4B-9182-74820069A654}"/>
            </a:ext>
          </a:extLst>
        </xdr:cNvPr>
        <xdr:cNvPicPr>
          <a:picLocks noChangeAspect="1"/>
        </xdr:cNvPicPr>
      </xdr:nvPicPr>
      <xdr:blipFill>
        <a:blip xmlns:r="http://schemas.openxmlformats.org/officeDocument/2006/relationships" r:embed="rId33"/>
        <a:stretch>
          <a:fillRect/>
        </a:stretch>
      </xdr:blipFill>
      <xdr:spPr>
        <a:xfrm>
          <a:off x="1129092" y="34805658"/>
          <a:ext cx="481167" cy="603467"/>
        </a:xfrm>
        <a:prstGeom prst="rect">
          <a:avLst/>
        </a:prstGeom>
      </xdr:spPr>
    </xdr:pic>
    <xdr:clientData/>
  </xdr:twoCellAnchor>
  <xdr:twoCellAnchor>
    <xdr:from>
      <xdr:col>1</xdr:col>
      <xdr:colOff>221142</xdr:colOff>
      <xdr:row>51</xdr:row>
      <xdr:rowOff>95956</xdr:rowOff>
    </xdr:from>
    <xdr:to>
      <xdr:col>1</xdr:col>
      <xdr:colOff>670642</xdr:colOff>
      <xdr:row>52</xdr:row>
      <xdr:rowOff>3546</xdr:rowOff>
    </xdr:to>
    <xdr:pic>
      <xdr:nvPicPr>
        <xdr:cNvPr id="456" name="Picture 455">
          <a:extLst>
            <a:ext uri="{FF2B5EF4-FFF2-40B4-BE49-F238E27FC236}">
              <a16:creationId xmlns:a16="http://schemas.microsoft.com/office/drawing/2014/main" id="{5BE7D6B3-0105-6E45-AA71-B8B3B1116A25}"/>
            </a:ext>
          </a:extLst>
        </xdr:cNvPr>
        <xdr:cNvPicPr>
          <a:picLocks noChangeAspect="1"/>
        </xdr:cNvPicPr>
      </xdr:nvPicPr>
      <xdr:blipFill>
        <a:blip xmlns:r="http://schemas.openxmlformats.org/officeDocument/2006/relationships" r:embed="rId34"/>
        <a:stretch>
          <a:fillRect/>
        </a:stretch>
      </xdr:blipFill>
      <xdr:spPr>
        <a:xfrm>
          <a:off x="1169409" y="35503556"/>
          <a:ext cx="449500" cy="601857"/>
        </a:xfrm>
        <a:prstGeom prst="rect">
          <a:avLst/>
        </a:prstGeom>
      </xdr:spPr>
    </xdr:pic>
    <xdr:clientData/>
  </xdr:twoCellAnchor>
  <xdr:twoCellAnchor>
    <xdr:from>
      <xdr:col>1</xdr:col>
      <xdr:colOff>221143</xdr:colOff>
      <xdr:row>52</xdr:row>
      <xdr:rowOff>95953</xdr:rowOff>
    </xdr:from>
    <xdr:to>
      <xdr:col>1</xdr:col>
      <xdr:colOff>670643</xdr:colOff>
      <xdr:row>52</xdr:row>
      <xdr:rowOff>692218</xdr:rowOff>
    </xdr:to>
    <xdr:pic>
      <xdr:nvPicPr>
        <xdr:cNvPr id="457" name="Picture 456">
          <a:extLst>
            <a:ext uri="{FF2B5EF4-FFF2-40B4-BE49-F238E27FC236}">
              <a16:creationId xmlns:a16="http://schemas.microsoft.com/office/drawing/2014/main" id="{A64F5816-E52B-514D-948E-10456E916500}"/>
            </a:ext>
          </a:extLst>
        </xdr:cNvPr>
        <xdr:cNvPicPr>
          <a:picLocks noChangeAspect="1"/>
        </xdr:cNvPicPr>
      </xdr:nvPicPr>
      <xdr:blipFill>
        <a:blip xmlns:r="http://schemas.openxmlformats.org/officeDocument/2006/relationships" r:embed="rId34"/>
        <a:stretch>
          <a:fillRect/>
        </a:stretch>
      </xdr:blipFill>
      <xdr:spPr>
        <a:xfrm>
          <a:off x="1169410" y="36197820"/>
          <a:ext cx="449500" cy="596265"/>
        </a:xfrm>
        <a:prstGeom prst="rect">
          <a:avLst/>
        </a:prstGeom>
      </xdr:spPr>
    </xdr:pic>
    <xdr:clientData/>
  </xdr:twoCellAnchor>
  <xdr:twoCellAnchor>
    <xdr:from>
      <xdr:col>1</xdr:col>
      <xdr:colOff>261461</xdr:colOff>
      <xdr:row>53</xdr:row>
      <xdr:rowOff>99988</xdr:rowOff>
    </xdr:from>
    <xdr:to>
      <xdr:col>1</xdr:col>
      <xdr:colOff>679295</xdr:colOff>
      <xdr:row>53</xdr:row>
      <xdr:rowOff>691078</xdr:rowOff>
    </xdr:to>
    <xdr:pic>
      <xdr:nvPicPr>
        <xdr:cNvPr id="458" name="Picture 457">
          <a:extLst>
            <a:ext uri="{FF2B5EF4-FFF2-40B4-BE49-F238E27FC236}">
              <a16:creationId xmlns:a16="http://schemas.microsoft.com/office/drawing/2014/main" id="{A1707390-CCF9-8A47-9B41-D7F021EB4A40}"/>
            </a:ext>
          </a:extLst>
        </xdr:cNvPr>
        <xdr:cNvPicPr>
          <a:picLocks noChangeAspect="1"/>
        </xdr:cNvPicPr>
      </xdr:nvPicPr>
      <xdr:blipFill>
        <a:blip xmlns:r="http://schemas.openxmlformats.org/officeDocument/2006/relationships" r:embed="rId35"/>
        <a:stretch>
          <a:fillRect/>
        </a:stretch>
      </xdr:blipFill>
      <xdr:spPr>
        <a:xfrm>
          <a:off x="1209728" y="36896121"/>
          <a:ext cx="417834" cy="591090"/>
        </a:xfrm>
        <a:prstGeom prst="rect">
          <a:avLst/>
        </a:prstGeom>
      </xdr:spPr>
    </xdr:pic>
    <xdr:clientData/>
  </xdr:twoCellAnchor>
  <xdr:twoCellAnchor>
    <xdr:from>
      <xdr:col>1</xdr:col>
      <xdr:colOff>221143</xdr:colOff>
      <xdr:row>54</xdr:row>
      <xdr:rowOff>155996</xdr:rowOff>
    </xdr:from>
    <xdr:to>
      <xdr:col>1</xdr:col>
      <xdr:colOff>667548</xdr:colOff>
      <xdr:row>55</xdr:row>
      <xdr:rowOff>12448</xdr:rowOff>
    </xdr:to>
    <xdr:pic>
      <xdr:nvPicPr>
        <xdr:cNvPr id="459" name="Picture 458">
          <a:extLst>
            <a:ext uri="{FF2B5EF4-FFF2-40B4-BE49-F238E27FC236}">
              <a16:creationId xmlns:a16="http://schemas.microsoft.com/office/drawing/2014/main" id="{B7C385B7-AB0E-5944-A7E7-98A22B8914B3}"/>
            </a:ext>
          </a:extLst>
        </xdr:cNvPr>
        <xdr:cNvPicPr>
          <a:picLocks noChangeAspect="1"/>
        </xdr:cNvPicPr>
      </xdr:nvPicPr>
      <xdr:blipFill>
        <a:blip xmlns:r="http://schemas.openxmlformats.org/officeDocument/2006/relationships" r:embed="rId36"/>
        <a:stretch>
          <a:fillRect/>
        </a:stretch>
      </xdr:blipFill>
      <xdr:spPr>
        <a:xfrm>
          <a:off x="1169410" y="37646396"/>
          <a:ext cx="446405" cy="550719"/>
        </a:xfrm>
        <a:prstGeom prst="rect">
          <a:avLst/>
        </a:prstGeom>
      </xdr:spPr>
    </xdr:pic>
    <xdr:clientData/>
  </xdr:twoCellAnchor>
  <xdr:twoCellAnchor>
    <xdr:from>
      <xdr:col>1</xdr:col>
      <xdr:colOff>180824</xdr:colOff>
      <xdr:row>55</xdr:row>
      <xdr:rowOff>94607</xdr:rowOff>
    </xdr:from>
    <xdr:to>
      <xdr:col>1</xdr:col>
      <xdr:colOff>664720</xdr:colOff>
      <xdr:row>55</xdr:row>
      <xdr:rowOff>692311</xdr:rowOff>
    </xdr:to>
    <xdr:pic>
      <xdr:nvPicPr>
        <xdr:cNvPr id="460" name="Picture 459">
          <a:extLst>
            <a:ext uri="{FF2B5EF4-FFF2-40B4-BE49-F238E27FC236}">
              <a16:creationId xmlns:a16="http://schemas.microsoft.com/office/drawing/2014/main" id="{2C56F3B2-5E54-3343-B920-7E68BDBB5E10}"/>
            </a:ext>
          </a:extLst>
        </xdr:cNvPr>
        <xdr:cNvPicPr>
          <a:picLocks noChangeAspect="1"/>
        </xdr:cNvPicPr>
      </xdr:nvPicPr>
      <xdr:blipFill>
        <a:blip xmlns:r="http://schemas.openxmlformats.org/officeDocument/2006/relationships" r:embed="rId37"/>
        <a:stretch>
          <a:fillRect/>
        </a:stretch>
      </xdr:blipFill>
      <xdr:spPr>
        <a:xfrm>
          <a:off x="1129091" y="38279274"/>
          <a:ext cx="483896" cy="597704"/>
        </a:xfrm>
        <a:prstGeom prst="rect">
          <a:avLst/>
        </a:prstGeom>
      </xdr:spPr>
    </xdr:pic>
    <xdr:clientData/>
  </xdr:twoCellAnchor>
  <xdr:twoCellAnchor>
    <xdr:from>
      <xdr:col>1</xdr:col>
      <xdr:colOff>180824</xdr:colOff>
      <xdr:row>56</xdr:row>
      <xdr:rowOff>94608</xdr:rowOff>
    </xdr:from>
    <xdr:to>
      <xdr:col>1</xdr:col>
      <xdr:colOff>664720</xdr:colOff>
      <xdr:row>56</xdr:row>
      <xdr:rowOff>692312</xdr:rowOff>
    </xdr:to>
    <xdr:pic>
      <xdr:nvPicPr>
        <xdr:cNvPr id="461" name="Picture 460">
          <a:extLst>
            <a:ext uri="{FF2B5EF4-FFF2-40B4-BE49-F238E27FC236}">
              <a16:creationId xmlns:a16="http://schemas.microsoft.com/office/drawing/2014/main" id="{1E0833CC-7D33-FF40-9445-C255C212148B}"/>
            </a:ext>
          </a:extLst>
        </xdr:cNvPr>
        <xdr:cNvPicPr>
          <a:picLocks noChangeAspect="1"/>
        </xdr:cNvPicPr>
      </xdr:nvPicPr>
      <xdr:blipFill>
        <a:blip xmlns:r="http://schemas.openxmlformats.org/officeDocument/2006/relationships" r:embed="rId37"/>
        <a:stretch>
          <a:fillRect/>
        </a:stretch>
      </xdr:blipFill>
      <xdr:spPr>
        <a:xfrm>
          <a:off x="1129091" y="38973541"/>
          <a:ext cx="483896" cy="597704"/>
        </a:xfrm>
        <a:prstGeom prst="rect">
          <a:avLst/>
        </a:prstGeom>
      </xdr:spPr>
    </xdr:pic>
    <xdr:clientData/>
  </xdr:twoCellAnchor>
  <xdr:twoCellAnchor>
    <xdr:from>
      <xdr:col>1</xdr:col>
      <xdr:colOff>173569</xdr:colOff>
      <xdr:row>57</xdr:row>
      <xdr:rowOff>96562</xdr:rowOff>
    </xdr:from>
    <xdr:to>
      <xdr:col>1</xdr:col>
      <xdr:colOff>668930</xdr:colOff>
      <xdr:row>58</xdr:row>
      <xdr:rowOff>-1</xdr:rowOff>
    </xdr:to>
    <xdr:pic>
      <xdr:nvPicPr>
        <xdr:cNvPr id="462" name="Picture 461">
          <a:extLst>
            <a:ext uri="{FF2B5EF4-FFF2-40B4-BE49-F238E27FC236}">
              <a16:creationId xmlns:a16="http://schemas.microsoft.com/office/drawing/2014/main" id="{1096C8A8-E8EB-8B4C-BCFA-1E39511967E8}"/>
            </a:ext>
          </a:extLst>
        </xdr:cNvPr>
        <xdr:cNvPicPr>
          <a:picLocks noChangeAspect="1"/>
        </xdr:cNvPicPr>
      </xdr:nvPicPr>
      <xdr:blipFill>
        <a:blip xmlns:r="http://schemas.openxmlformats.org/officeDocument/2006/relationships" r:embed="rId37"/>
        <a:stretch>
          <a:fillRect/>
        </a:stretch>
      </xdr:blipFill>
      <xdr:spPr>
        <a:xfrm>
          <a:off x="1121836" y="39669762"/>
          <a:ext cx="495361" cy="597704"/>
        </a:xfrm>
        <a:prstGeom prst="rect">
          <a:avLst/>
        </a:prstGeom>
      </xdr:spPr>
    </xdr:pic>
    <xdr:clientData/>
  </xdr:twoCellAnchor>
  <xdr:twoCellAnchor>
    <xdr:from>
      <xdr:col>1</xdr:col>
      <xdr:colOff>173569</xdr:colOff>
      <xdr:row>58</xdr:row>
      <xdr:rowOff>96560</xdr:rowOff>
    </xdr:from>
    <xdr:to>
      <xdr:col>1</xdr:col>
      <xdr:colOff>668930</xdr:colOff>
      <xdr:row>58</xdr:row>
      <xdr:rowOff>694265</xdr:rowOff>
    </xdr:to>
    <xdr:pic>
      <xdr:nvPicPr>
        <xdr:cNvPr id="463" name="Picture 462">
          <a:extLst>
            <a:ext uri="{FF2B5EF4-FFF2-40B4-BE49-F238E27FC236}">
              <a16:creationId xmlns:a16="http://schemas.microsoft.com/office/drawing/2014/main" id="{A77A5BED-219D-0942-BC51-99C3D822A26E}"/>
            </a:ext>
          </a:extLst>
        </xdr:cNvPr>
        <xdr:cNvPicPr>
          <a:picLocks noChangeAspect="1"/>
        </xdr:cNvPicPr>
      </xdr:nvPicPr>
      <xdr:blipFill>
        <a:blip xmlns:r="http://schemas.openxmlformats.org/officeDocument/2006/relationships" r:embed="rId37"/>
        <a:stretch>
          <a:fillRect/>
        </a:stretch>
      </xdr:blipFill>
      <xdr:spPr>
        <a:xfrm>
          <a:off x="1121836" y="40364027"/>
          <a:ext cx="495361" cy="597705"/>
        </a:xfrm>
        <a:prstGeom prst="rect">
          <a:avLst/>
        </a:prstGeom>
      </xdr:spPr>
    </xdr:pic>
    <xdr:clientData/>
  </xdr:twoCellAnchor>
  <xdr:twoCellAnchor>
    <xdr:from>
      <xdr:col>1</xdr:col>
      <xdr:colOff>148572</xdr:colOff>
      <xdr:row>59</xdr:row>
      <xdr:rowOff>40318</xdr:rowOff>
    </xdr:from>
    <xdr:to>
      <xdr:col>1</xdr:col>
      <xdr:colOff>738870</xdr:colOff>
      <xdr:row>60</xdr:row>
      <xdr:rowOff>14329</xdr:rowOff>
    </xdr:to>
    <xdr:pic>
      <xdr:nvPicPr>
        <xdr:cNvPr id="464" name="Picture 463">
          <a:extLst>
            <a:ext uri="{FF2B5EF4-FFF2-40B4-BE49-F238E27FC236}">
              <a16:creationId xmlns:a16="http://schemas.microsoft.com/office/drawing/2014/main" id="{AB035BCD-B0D5-6142-96C6-E088DD6972EB}"/>
            </a:ext>
          </a:extLst>
        </xdr:cNvPr>
        <xdr:cNvPicPr>
          <a:picLocks noChangeAspect="1"/>
        </xdr:cNvPicPr>
      </xdr:nvPicPr>
      <xdr:blipFill>
        <a:blip xmlns:r="http://schemas.openxmlformats.org/officeDocument/2006/relationships" r:embed="rId38"/>
        <a:stretch>
          <a:fillRect/>
        </a:stretch>
      </xdr:blipFill>
      <xdr:spPr>
        <a:xfrm>
          <a:off x="1096839" y="41002051"/>
          <a:ext cx="590298" cy="668278"/>
        </a:xfrm>
        <a:prstGeom prst="rect">
          <a:avLst/>
        </a:prstGeom>
      </xdr:spPr>
    </xdr:pic>
    <xdr:clientData/>
  </xdr:twoCellAnchor>
  <xdr:twoCellAnchor>
    <xdr:from>
      <xdr:col>1</xdr:col>
      <xdr:colOff>160666</xdr:colOff>
      <xdr:row>60</xdr:row>
      <xdr:rowOff>60477</xdr:rowOff>
    </xdr:from>
    <xdr:to>
      <xdr:col>1</xdr:col>
      <xdr:colOff>737450</xdr:colOff>
      <xdr:row>61</xdr:row>
      <xdr:rowOff>26972</xdr:rowOff>
    </xdr:to>
    <xdr:pic>
      <xdr:nvPicPr>
        <xdr:cNvPr id="465" name="Picture 464">
          <a:extLst>
            <a:ext uri="{FF2B5EF4-FFF2-40B4-BE49-F238E27FC236}">
              <a16:creationId xmlns:a16="http://schemas.microsoft.com/office/drawing/2014/main" id="{BF2E6E0C-E62B-4F49-83D6-F505DB361732}"/>
            </a:ext>
          </a:extLst>
        </xdr:cNvPr>
        <xdr:cNvPicPr>
          <a:picLocks noChangeAspect="1"/>
        </xdr:cNvPicPr>
      </xdr:nvPicPr>
      <xdr:blipFill>
        <a:blip xmlns:r="http://schemas.openxmlformats.org/officeDocument/2006/relationships" r:embed="rId39"/>
        <a:stretch>
          <a:fillRect/>
        </a:stretch>
      </xdr:blipFill>
      <xdr:spPr>
        <a:xfrm>
          <a:off x="1108933" y="41716477"/>
          <a:ext cx="576784" cy="660762"/>
        </a:xfrm>
        <a:prstGeom prst="rect">
          <a:avLst/>
        </a:prstGeom>
      </xdr:spPr>
    </xdr:pic>
    <xdr:clientData/>
  </xdr:twoCellAnchor>
  <xdr:twoCellAnchor>
    <xdr:from>
      <xdr:col>1</xdr:col>
      <xdr:colOff>154214</xdr:colOff>
      <xdr:row>61</xdr:row>
      <xdr:rowOff>6451</xdr:rowOff>
    </xdr:from>
    <xdr:to>
      <xdr:col>1</xdr:col>
      <xdr:colOff>774870</xdr:colOff>
      <xdr:row>61</xdr:row>
      <xdr:rowOff>682927</xdr:rowOff>
    </xdr:to>
    <xdr:pic>
      <xdr:nvPicPr>
        <xdr:cNvPr id="466" name="Picture 465">
          <a:extLst>
            <a:ext uri="{FF2B5EF4-FFF2-40B4-BE49-F238E27FC236}">
              <a16:creationId xmlns:a16="http://schemas.microsoft.com/office/drawing/2014/main" id="{A242AE61-8B91-5E48-9E3B-0BDA65DB741B}"/>
            </a:ext>
          </a:extLst>
        </xdr:cNvPr>
        <xdr:cNvPicPr>
          <a:picLocks noChangeAspect="1"/>
        </xdr:cNvPicPr>
      </xdr:nvPicPr>
      <xdr:blipFill>
        <a:blip xmlns:r="http://schemas.openxmlformats.org/officeDocument/2006/relationships" r:embed="rId40"/>
        <a:stretch>
          <a:fillRect/>
        </a:stretch>
      </xdr:blipFill>
      <xdr:spPr>
        <a:xfrm>
          <a:off x="1102481" y="42356718"/>
          <a:ext cx="620656" cy="676476"/>
        </a:xfrm>
        <a:prstGeom prst="rect">
          <a:avLst/>
        </a:prstGeom>
      </xdr:spPr>
    </xdr:pic>
    <xdr:clientData/>
  </xdr:twoCellAnchor>
  <xdr:twoCellAnchor>
    <xdr:from>
      <xdr:col>1</xdr:col>
      <xdr:colOff>210458</xdr:colOff>
      <xdr:row>62</xdr:row>
      <xdr:rowOff>1607</xdr:rowOff>
    </xdr:from>
    <xdr:to>
      <xdr:col>1</xdr:col>
      <xdr:colOff>745269</xdr:colOff>
      <xdr:row>63</xdr:row>
      <xdr:rowOff>5242</xdr:rowOff>
    </xdr:to>
    <xdr:pic>
      <xdr:nvPicPr>
        <xdr:cNvPr id="467" name="Picture 466">
          <a:extLst>
            <a:ext uri="{FF2B5EF4-FFF2-40B4-BE49-F238E27FC236}">
              <a16:creationId xmlns:a16="http://schemas.microsoft.com/office/drawing/2014/main" id="{262F915C-CB4B-F44C-90AD-C549A5E13798}"/>
            </a:ext>
          </a:extLst>
        </xdr:cNvPr>
        <xdr:cNvPicPr>
          <a:picLocks noChangeAspect="1"/>
        </xdr:cNvPicPr>
      </xdr:nvPicPr>
      <xdr:blipFill>
        <a:blip xmlns:r="http://schemas.openxmlformats.org/officeDocument/2006/relationships" r:embed="rId41"/>
        <a:stretch>
          <a:fillRect/>
        </a:stretch>
      </xdr:blipFill>
      <xdr:spPr>
        <a:xfrm>
          <a:off x="1158725" y="43046140"/>
          <a:ext cx="534811" cy="697902"/>
        </a:xfrm>
        <a:prstGeom prst="rect">
          <a:avLst/>
        </a:prstGeom>
      </xdr:spPr>
    </xdr:pic>
    <xdr:clientData/>
  </xdr:twoCellAnchor>
  <xdr:twoCellAnchor>
    <xdr:from>
      <xdr:col>1</xdr:col>
      <xdr:colOff>200982</xdr:colOff>
      <xdr:row>63</xdr:row>
      <xdr:rowOff>40318</xdr:rowOff>
    </xdr:from>
    <xdr:to>
      <xdr:col>1</xdr:col>
      <xdr:colOff>738468</xdr:colOff>
      <xdr:row>64</xdr:row>
      <xdr:rowOff>23756</xdr:rowOff>
    </xdr:to>
    <xdr:pic>
      <xdr:nvPicPr>
        <xdr:cNvPr id="468" name="Picture 467">
          <a:extLst>
            <a:ext uri="{FF2B5EF4-FFF2-40B4-BE49-F238E27FC236}">
              <a16:creationId xmlns:a16="http://schemas.microsoft.com/office/drawing/2014/main" id="{CA45D53B-8E6B-B246-9DAB-2B9799364D8F}"/>
            </a:ext>
          </a:extLst>
        </xdr:cNvPr>
        <xdr:cNvPicPr>
          <a:picLocks noChangeAspect="1"/>
        </xdr:cNvPicPr>
      </xdr:nvPicPr>
      <xdr:blipFill>
        <a:blip xmlns:r="http://schemas.openxmlformats.org/officeDocument/2006/relationships" r:embed="rId42"/>
        <a:stretch>
          <a:fillRect/>
        </a:stretch>
      </xdr:blipFill>
      <xdr:spPr>
        <a:xfrm>
          <a:off x="1149249" y="43779118"/>
          <a:ext cx="537486" cy="677705"/>
        </a:xfrm>
        <a:prstGeom prst="rect">
          <a:avLst/>
        </a:prstGeom>
      </xdr:spPr>
    </xdr:pic>
    <xdr:clientData/>
  </xdr:twoCellAnchor>
  <xdr:twoCellAnchor>
    <xdr:from>
      <xdr:col>1</xdr:col>
      <xdr:colOff>200982</xdr:colOff>
      <xdr:row>64</xdr:row>
      <xdr:rowOff>20158</xdr:rowOff>
    </xdr:from>
    <xdr:to>
      <xdr:col>1</xdr:col>
      <xdr:colOff>729943</xdr:colOff>
      <xdr:row>65</xdr:row>
      <xdr:rowOff>22529</xdr:rowOff>
    </xdr:to>
    <xdr:pic>
      <xdr:nvPicPr>
        <xdr:cNvPr id="469" name="Picture 468">
          <a:extLst>
            <a:ext uri="{FF2B5EF4-FFF2-40B4-BE49-F238E27FC236}">
              <a16:creationId xmlns:a16="http://schemas.microsoft.com/office/drawing/2014/main" id="{4441FC34-001B-B140-99E0-FB48C92041A5}"/>
            </a:ext>
          </a:extLst>
        </xdr:cNvPr>
        <xdr:cNvPicPr>
          <a:picLocks noChangeAspect="1"/>
        </xdr:cNvPicPr>
      </xdr:nvPicPr>
      <xdr:blipFill>
        <a:blip xmlns:r="http://schemas.openxmlformats.org/officeDocument/2006/relationships" r:embed="rId43"/>
        <a:stretch>
          <a:fillRect/>
        </a:stretch>
      </xdr:blipFill>
      <xdr:spPr>
        <a:xfrm>
          <a:off x="1149249" y="44453225"/>
          <a:ext cx="528961" cy="696637"/>
        </a:xfrm>
        <a:prstGeom prst="rect">
          <a:avLst/>
        </a:prstGeom>
      </xdr:spPr>
    </xdr:pic>
    <xdr:clientData/>
  </xdr:twoCellAnchor>
  <xdr:twoCellAnchor>
    <xdr:from>
      <xdr:col>1</xdr:col>
      <xdr:colOff>200983</xdr:colOff>
      <xdr:row>65</xdr:row>
      <xdr:rowOff>28647</xdr:rowOff>
    </xdr:from>
    <xdr:to>
      <xdr:col>1</xdr:col>
      <xdr:colOff>740755</xdr:colOff>
      <xdr:row>66</xdr:row>
      <xdr:rowOff>19074</xdr:rowOff>
    </xdr:to>
    <xdr:pic>
      <xdr:nvPicPr>
        <xdr:cNvPr id="470" name="Picture 469">
          <a:extLst>
            <a:ext uri="{FF2B5EF4-FFF2-40B4-BE49-F238E27FC236}">
              <a16:creationId xmlns:a16="http://schemas.microsoft.com/office/drawing/2014/main" id="{0ACF0ABF-9ABA-4649-9256-4AA8CC05FBD4}"/>
            </a:ext>
          </a:extLst>
        </xdr:cNvPr>
        <xdr:cNvPicPr>
          <a:picLocks noChangeAspect="1"/>
        </xdr:cNvPicPr>
      </xdr:nvPicPr>
      <xdr:blipFill>
        <a:blip xmlns:r="http://schemas.openxmlformats.org/officeDocument/2006/relationships" r:embed="rId44"/>
        <a:stretch>
          <a:fillRect/>
        </a:stretch>
      </xdr:blipFill>
      <xdr:spPr>
        <a:xfrm>
          <a:off x="1149250" y="45155980"/>
          <a:ext cx="539772" cy="684694"/>
        </a:xfrm>
        <a:prstGeom prst="rect">
          <a:avLst/>
        </a:prstGeom>
      </xdr:spPr>
    </xdr:pic>
    <xdr:clientData/>
  </xdr:twoCellAnchor>
  <xdr:twoCellAnchor>
    <xdr:from>
      <xdr:col>1</xdr:col>
      <xdr:colOff>221143</xdr:colOff>
      <xdr:row>66</xdr:row>
      <xdr:rowOff>5930</xdr:rowOff>
    </xdr:from>
    <xdr:to>
      <xdr:col>1</xdr:col>
      <xdr:colOff>733470</xdr:colOff>
      <xdr:row>67</xdr:row>
      <xdr:rowOff>25184</xdr:rowOff>
    </xdr:to>
    <xdr:pic>
      <xdr:nvPicPr>
        <xdr:cNvPr id="471" name="Picture 470">
          <a:extLst>
            <a:ext uri="{FF2B5EF4-FFF2-40B4-BE49-F238E27FC236}">
              <a16:creationId xmlns:a16="http://schemas.microsoft.com/office/drawing/2014/main" id="{65209325-8ADA-484A-8D62-A06B68F9A23C}"/>
            </a:ext>
          </a:extLst>
        </xdr:cNvPr>
        <xdr:cNvPicPr>
          <a:picLocks noChangeAspect="1"/>
        </xdr:cNvPicPr>
      </xdr:nvPicPr>
      <xdr:blipFill>
        <a:blip xmlns:r="http://schemas.openxmlformats.org/officeDocument/2006/relationships" r:embed="rId45"/>
        <a:stretch>
          <a:fillRect/>
        </a:stretch>
      </xdr:blipFill>
      <xdr:spPr>
        <a:xfrm>
          <a:off x="1169410" y="45827530"/>
          <a:ext cx="512327" cy="713521"/>
        </a:xfrm>
        <a:prstGeom prst="rect">
          <a:avLst/>
        </a:prstGeom>
      </xdr:spPr>
    </xdr:pic>
    <xdr:clientData/>
  </xdr:twoCellAnchor>
  <xdr:twoCellAnchor>
    <xdr:from>
      <xdr:col>1</xdr:col>
      <xdr:colOff>271943</xdr:colOff>
      <xdr:row>67</xdr:row>
      <xdr:rowOff>71647</xdr:rowOff>
    </xdr:from>
    <xdr:to>
      <xdr:col>1</xdr:col>
      <xdr:colOff>694266</xdr:colOff>
      <xdr:row>67</xdr:row>
      <xdr:rowOff>614057</xdr:rowOff>
    </xdr:to>
    <xdr:pic>
      <xdr:nvPicPr>
        <xdr:cNvPr id="472" name="Picture 471">
          <a:extLst>
            <a:ext uri="{FF2B5EF4-FFF2-40B4-BE49-F238E27FC236}">
              <a16:creationId xmlns:a16="http://schemas.microsoft.com/office/drawing/2014/main" id="{ABCE7E11-079F-834D-BA8C-4681119C0AA0}"/>
            </a:ext>
          </a:extLst>
        </xdr:cNvPr>
        <xdr:cNvPicPr>
          <a:picLocks noChangeAspect="1"/>
        </xdr:cNvPicPr>
      </xdr:nvPicPr>
      <xdr:blipFill>
        <a:blip xmlns:r="http://schemas.openxmlformats.org/officeDocument/2006/relationships" r:embed="rId46"/>
        <a:stretch>
          <a:fillRect/>
        </a:stretch>
      </xdr:blipFill>
      <xdr:spPr>
        <a:xfrm>
          <a:off x="1220210" y="46587514"/>
          <a:ext cx="422323" cy="542410"/>
        </a:xfrm>
        <a:prstGeom prst="rect">
          <a:avLst/>
        </a:prstGeom>
      </xdr:spPr>
    </xdr:pic>
    <xdr:clientData/>
  </xdr:twoCellAnchor>
  <xdr:twoCellAnchor>
    <xdr:from>
      <xdr:col>1</xdr:col>
      <xdr:colOff>271943</xdr:colOff>
      <xdr:row>68</xdr:row>
      <xdr:rowOff>71648</xdr:rowOff>
    </xdr:from>
    <xdr:to>
      <xdr:col>1</xdr:col>
      <xdr:colOff>694266</xdr:colOff>
      <xdr:row>68</xdr:row>
      <xdr:rowOff>614058</xdr:rowOff>
    </xdr:to>
    <xdr:pic>
      <xdr:nvPicPr>
        <xdr:cNvPr id="473" name="Picture 472">
          <a:extLst>
            <a:ext uri="{FF2B5EF4-FFF2-40B4-BE49-F238E27FC236}">
              <a16:creationId xmlns:a16="http://schemas.microsoft.com/office/drawing/2014/main" id="{8D0EBF2F-EE5D-7D44-99EA-D8D808DDF4B5}"/>
            </a:ext>
          </a:extLst>
        </xdr:cNvPr>
        <xdr:cNvPicPr>
          <a:picLocks noChangeAspect="1"/>
        </xdr:cNvPicPr>
      </xdr:nvPicPr>
      <xdr:blipFill>
        <a:blip xmlns:r="http://schemas.openxmlformats.org/officeDocument/2006/relationships" r:embed="rId46"/>
        <a:stretch>
          <a:fillRect/>
        </a:stretch>
      </xdr:blipFill>
      <xdr:spPr>
        <a:xfrm>
          <a:off x="1220210" y="47281781"/>
          <a:ext cx="422323" cy="542410"/>
        </a:xfrm>
        <a:prstGeom prst="rect">
          <a:avLst/>
        </a:prstGeom>
      </xdr:spPr>
    </xdr:pic>
    <xdr:clientData/>
  </xdr:twoCellAnchor>
  <xdr:twoCellAnchor>
    <xdr:from>
      <xdr:col>1</xdr:col>
      <xdr:colOff>271943</xdr:colOff>
      <xdr:row>69</xdr:row>
      <xdr:rowOff>67233</xdr:rowOff>
    </xdr:from>
    <xdr:to>
      <xdr:col>1</xdr:col>
      <xdr:colOff>697119</xdr:colOff>
      <xdr:row>69</xdr:row>
      <xdr:rowOff>642269</xdr:rowOff>
    </xdr:to>
    <xdr:pic>
      <xdr:nvPicPr>
        <xdr:cNvPr id="474" name="Picture 473">
          <a:extLst>
            <a:ext uri="{FF2B5EF4-FFF2-40B4-BE49-F238E27FC236}">
              <a16:creationId xmlns:a16="http://schemas.microsoft.com/office/drawing/2014/main" id="{2314D870-DA40-3841-8F2F-1A2B50CCE0B4}"/>
            </a:ext>
          </a:extLst>
        </xdr:cNvPr>
        <xdr:cNvPicPr>
          <a:picLocks noChangeAspect="1"/>
        </xdr:cNvPicPr>
      </xdr:nvPicPr>
      <xdr:blipFill>
        <a:blip xmlns:r="http://schemas.openxmlformats.org/officeDocument/2006/relationships" r:embed="rId47"/>
        <a:stretch>
          <a:fillRect/>
        </a:stretch>
      </xdr:blipFill>
      <xdr:spPr>
        <a:xfrm>
          <a:off x="1220210" y="47971633"/>
          <a:ext cx="425176" cy="575036"/>
        </a:xfrm>
        <a:prstGeom prst="rect">
          <a:avLst/>
        </a:prstGeom>
      </xdr:spPr>
    </xdr:pic>
    <xdr:clientData/>
  </xdr:twoCellAnchor>
  <xdr:twoCellAnchor>
    <xdr:from>
      <xdr:col>1</xdr:col>
      <xdr:colOff>271943</xdr:colOff>
      <xdr:row>70</xdr:row>
      <xdr:rowOff>66874</xdr:rowOff>
    </xdr:from>
    <xdr:to>
      <xdr:col>1</xdr:col>
      <xdr:colOff>697120</xdr:colOff>
      <xdr:row>70</xdr:row>
      <xdr:rowOff>640191</xdr:rowOff>
    </xdr:to>
    <xdr:pic>
      <xdr:nvPicPr>
        <xdr:cNvPr id="475" name="Picture 474">
          <a:extLst>
            <a:ext uri="{FF2B5EF4-FFF2-40B4-BE49-F238E27FC236}">
              <a16:creationId xmlns:a16="http://schemas.microsoft.com/office/drawing/2014/main" id="{B3FA9F11-E190-6243-8951-DBA8C33F4FEC}"/>
            </a:ext>
          </a:extLst>
        </xdr:cNvPr>
        <xdr:cNvPicPr>
          <a:picLocks noChangeAspect="1"/>
        </xdr:cNvPicPr>
      </xdr:nvPicPr>
      <xdr:blipFill>
        <a:blip xmlns:r="http://schemas.openxmlformats.org/officeDocument/2006/relationships" r:embed="rId47"/>
        <a:stretch>
          <a:fillRect/>
        </a:stretch>
      </xdr:blipFill>
      <xdr:spPr>
        <a:xfrm>
          <a:off x="1220210" y="48665541"/>
          <a:ext cx="425177" cy="573317"/>
        </a:xfrm>
        <a:prstGeom prst="rect">
          <a:avLst/>
        </a:prstGeom>
      </xdr:spPr>
    </xdr:pic>
    <xdr:clientData/>
  </xdr:twoCellAnchor>
  <xdr:twoCellAnchor>
    <xdr:from>
      <xdr:col>1</xdr:col>
      <xdr:colOff>262468</xdr:colOff>
      <xdr:row>71</xdr:row>
      <xdr:rowOff>35084</xdr:rowOff>
    </xdr:from>
    <xdr:to>
      <xdr:col>1</xdr:col>
      <xdr:colOff>698490</xdr:colOff>
      <xdr:row>71</xdr:row>
      <xdr:rowOff>680877</xdr:rowOff>
    </xdr:to>
    <xdr:pic>
      <xdr:nvPicPr>
        <xdr:cNvPr id="476" name="Picture 475">
          <a:extLst>
            <a:ext uri="{FF2B5EF4-FFF2-40B4-BE49-F238E27FC236}">
              <a16:creationId xmlns:a16="http://schemas.microsoft.com/office/drawing/2014/main" id="{39F9802B-8717-9249-A4F3-F8D8FB7DBE52}"/>
            </a:ext>
          </a:extLst>
        </xdr:cNvPr>
        <xdr:cNvPicPr>
          <a:picLocks noChangeAspect="1"/>
        </xdr:cNvPicPr>
      </xdr:nvPicPr>
      <xdr:blipFill>
        <a:blip xmlns:r="http://schemas.openxmlformats.org/officeDocument/2006/relationships" r:embed="rId47"/>
        <a:stretch>
          <a:fillRect/>
        </a:stretch>
      </xdr:blipFill>
      <xdr:spPr>
        <a:xfrm>
          <a:off x="1210735" y="49328017"/>
          <a:ext cx="436022" cy="645793"/>
        </a:xfrm>
        <a:prstGeom prst="rect">
          <a:avLst/>
        </a:prstGeom>
      </xdr:spPr>
    </xdr:pic>
    <xdr:clientData/>
  </xdr:twoCellAnchor>
  <xdr:twoCellAnchor>
    <xdr:from>
      <xdr:col>1</xdr:col>
      <xdr:colOff>271942</xdr:colOff>
      <xdr:row>72</xdr:row>
      <xdr:rowOff>55586</xdr:rowOff>
    </xdr:from>
    <xdr:to>
      <xdr:col>1</xdr:col>
      <xdr:colOff>701595</xdr:colOff>
      <xdr:row>73</xdr:row>
      <xdr:rowOff>4893</xdr:rowOff>
    </xdr:to>
    <xdr:pic>
      <xdr:nvPicPr>
        <xdr:cNvPr id="477" name="Picture 476">
          <a:extLst>
            <a:ext uri="{FF2B5EF4-FFF2-40B4-BE49-F238E27FC236}">
              <a16:creationId xmlns:a16="http://schemas.microsoft.com/office/drawing/2014/main" id="{BF11869D-CF9B-AA4C-8EF3-B35C5B16AF19}"/>
            </a:ext>
          </a:extLst>
        </xdr:cNvPr>
        <xdr:cNvPicPr>
          <a:picLocks noChangeAspect="1"/>
        </xdr:cNvPicPr>
      </xdr:nvPicPr>
      <xdr:blipFill>
        <a:blip xmlns:r="http://schemas.openxmlformats.org/officeDocument/2006/relationships" r:embed="rId48"/>
        <a:stretch>
          <a:fillRect/>
        </a:stretch>
      </xdr:blipFill>
      <xdr:spPr>
        <a:xfrm>
          <a:off x="1220209" y="50042786"/>
          <a:ext cx="429653" cy="643574"/>
        </a:xfrm>
        <a:prstGeom prst="rect">
          <a:avLst/>
        </a:prstGeom>
      </xdr:spPr>
    </xdr:pic>
    <xdr:clientData/>
  </xdr:twoCellAnchor>
  <xdr:twoCellAnchor>
    <xdr:from>
      <xdr:col>1</xdr:col>
      <xdr:colOff>271942</xdr:colOff>
      <xdr:row>73</xdr:row>
      <xdr:rowOff>55228</xdr:rowOff>
    </xdr:from>
    <xdr:to>
      <xdr:col>1</xdr:col>
      <xdr:colOff>701595</xdr:colOff>
      <xdr:row>74</xdr:row>
      <xdr:rowOff>2815</xdr:rowOff>
    </xdr:to>
    <xdr:pic>
      <xdr:nvPicPr>
        <xdr:cNvPr id="478" name="Picture 477">
          <a:extLst>
            <a:ext uri="{FF2B5EF4-FFF2-40B4-BE49-F238E27FC236}">
              <a16:creationId xmlns:a16="http://schemas.microsoft.com/office/drawing/2014/main" id="{E3B972B9-F7E1-7C4C-8468-144F367717BC}"/>
            </a:ext>
          </a:extLst>
        </xdr:cNvPr>
        <xdr:cNvPicPr>
          <a:picLocks noChangeAspect="1"/>
        </xdr:cNvPicPr>
      </xdr:nvPicPr>
      <xdr:blipFill>
        <a:blip xmlns:r="http://schemas.openxmlformats.org/officeDocument/2006/relationships" r:embed="rId48"/>
        <a:stretch>
          <a:fillRect/>
        </a:stretch>
      </xdr:blipFill>
      <xdr:spPr>
        <a:xfrm>
          <a:off x="1220209" y="50736695"/>
          <a:ext cx="429653" cy="641853"/>
        </a:xfrm>
        <a:prstGeom prst="rect">
          <a:avLst/>
        </a:prstGeom>
      </xdr:spPr>
    </xdr:pic>
    <xdr:clientData/>
  </xdr:twoCellAnchor>
  <xdr:twoCellAnchor>
    <xdr:from>
      <xdr:col>1</xdr:col>
      <xdr:colOff>312260</xdr:colOff>
      <xdr:row>74</xdr:row>
      <xdr:rowOff>57563</xdr:rowOff>
    </xdr:from>
    <xdr:to>
      <xdr:col>1</xdr:col>
      <xdr:colOff>698534</xdr:colOff>
      <xdr:row>74</xdr:row>
      <xdr:rowOff>629186</xdr:rowOff>
    </xdr:to>
    <xdr:pic>
      <xdr:nvPicPr>
        <xdr:cNvPr id="479" name="Picture 478">
          <a:extLst>
            <a:ext uri="{FF2B5EF4-FFF2-40B4-BE49-F238E27FC236}">
              <a16:creationId xmlns:a16="http://schemas.microsoft.com/office/drawing/2014/main" id="{559DBB47-7218-294A-9B91-1F4D5DBCAE79}"/>
            </a:ext>
          </a:extLst>
        </xdr:cNvPr>
        <xdr:cNvPicPr>
          <a:picLocks noChangeAspect="1"/>
        </xdr:cNvPicPr>
      </xdr:nvPicPr>
      <xdr:blipFill>
        <a:blip xmlns:r="http://schemas.openxmlformats.org/officeDocument/2006/relationships" r:embed="rId49"/>
        <a:stretch>
          <a:fillRect/>
        </a:stretch>
      </xdr:blipFill>
      <xdr:spPr>
        <a:xfrm>
          <a:off x="1260527" y="51433296"/>
          <a:ext cx="386274" cy="571623"/>
        </a:xfrm>
        <a:prstGeom prst="rect">
          <a:avLst/>
        </a:prstGeom>
      </xdr:spPr>
    </xdr:pic>
    <xdr:clientData/>
  </xdr:twoCellAnchor>
  <xdr:twoCellAnchor>
    <xdr:from>
      <xdr:col>1</xdr:col>
      <xdr:colOff>312259</xdr:colOff>
      <xdr:row>75</xdr:row>
      <xdr:rowOff>57205</xdr:rowOff>
    </xdr:from>
    <xdr:to>
      <xdr:col>1</xdr:col>
      <xdr:colOff>698534</xdr:colOff>
      <xdr:row>75</xdr:row>
      <xdr:rowOff>627107</xdr:rowOff>
    </xdr:to>
    <xdr:pic>
      <xdr:nvPicPr>
        <xdr:cNvPr id="480" name="Picture 479">
          <a:extLst>
            <a:ext uri="{FF2B5EF4-FFF2-40B4-BE49-F238E27FC236}">
              <a16:creationId xmlns:a16="http://schemas.microsoft.com/office/drawing/2014/main" id="{D5125F31-6FA3-A247-9A63-C2BDC8B6571F}"/>
            </a:ext>
          </a:extLst>
        </xdr:cNvPr>
        <xdr:cNvPicPr>
          <a:picLocks noChangeAspect="1"/>
        </xdr:cNvPicPr>
      </xdr:nvPicPr>
      <xdr:blipFill>
        <a:blip xmlns:r="http://schemas.openxmlformats.org/officeDocument/2006/relationships" r:embed="rId49"/>
        <a:stretch>
          <a:fillRect/>
        </a:stretch>
      </xdr:blipFill>
      <xdr:spPr>
        <a:xfrm>
          <a:off x="1260526" y="52127205"/>
          <a:ext cx="386275" cy="569902"/>
        </a:xfrm>
        <a:prstGeom prst="rect">
          <a:avLst/>
        </a:prstGeom>
      </xdr:spPr>
    </xdr:pic>
    <xdr:clientData/>
  </xdr:twoCellAnchor>
  <xdr:twoCellAnchor>
    <xdr:from>
      <xdr:col>1</xdr:col>
      <xdr:colOff>312259</xdr:colOff>
      <xdr:row>76</xdr:row>
      <xdr:rowOff>57203</xdr:rowOff>
    </xdr:from>
    <xdr:to>
      <xdr:col>1</xdr:col>
      <xdr:colOff>698534</xdr:colOff>
      <xdr:row>76</xdr:row>
      <xdr:rowOff>627106</xdr:rowOff>
    </xdr:to>
    <xdr:pic>
      <xdr:nvPicPr>
        <xdr:cNvPr id="481" name="Picture 480">
          <a:extLst>
            <a:ext uri="{FF2B5EF4-FFF2-40B4-BE49-F238E27FC236}">
              <a16:creationId xmlns:a16="http://schemas.microsoft.com/office/drawing/2014/main" id="{006DDA54-D826-0F4B-BBF3-8B429B50175F}"/>
            </a:ext>
          </a:extLst>
        </xdr:cNvPr>
        <xdr:cNvPicPr>
          <a:picLocks noChangeAspect="1"/>
        </xdr:cNvPicPr>
      </xdr:nvPicPr>
      <xdr:blipFill>
        <a:blip xmlns:r="http://schemas.openxmlformats.org/officeDocument/2006/relationships" r:embed="rId49"/>
        <a:stretch>
          <a:fillRect/>
        </a:stretch>
      </xdr:blipFill>
      <xdr:spPr>
        <a:xfrm>
          <a:off x="1260526" y="52821470"/>
          <a:ext cx="386275" cy="569903"/>
        </a:xfrm>
        <a:prstGeom prst="rect">
          <a:avLst/>
        </a:prstGeom>
      </xdr:spPr>
    </xdr:pic>
    <xdr:clientData/>
  </xdr:twoCellAnchor>
  <xdr:twoCellAnchor>
    <xdr:from>
      <xdr:col>1</xdr:col>
      <xdr:colOff>312260</xdr:colOff>
      <xdr:row>77</xdr:row>
      <xdr:rowOff>53742</xdr:rowOff>
    </xdr:from>
    <xdr:to>
      <xdr:col>1</xdr:col>
      <xdr:colOff>698534</xdr:colOff>
      <xdr:row>77</xdr:row>
      <xdr:rowOff>606995</xdr:rowOff>
    </xdr:to>
    <xdr:pic>
      <xdr:nvPicPr>
        <xdr:cNvPr id="482" name="Picture 481">
          <a:extLst>
            <a:ext uri="{FF2B5EF4-FFF2-40B4-BE49-F238E27FC236}">
              <a16:creationId xmlns:a16="http://schemas.microsoft.com/office/drawing/2014/main" id="{86A20AA1-340B-8941-97B1-2F23BB03DE1E}"/>
            </a:ext>
          </a:extLst>
        </xdr:cNvPr>
        <xdr:cNvPicPr>
          <a:picLocks noChangeAspect="1"/>
        </xdr:cNvPicPr>
      </xdr:nvPicPr>
      <xdr:blipFill>
        <a:blip xmlns:r="http://schemas.openxmlformats.org/officeDocument/2006/relationships" r:embed="rId50"/>
        <a:stretch>
          <a:fillRect/>
        </a:stretch>
      </xdr:blipFill>
      <xdr:spPr>
        <a:xfrm>
          <a:off x="1260527" y="53512275"/>
          <a:ext cx="386274" cy="553253"/>
        </a:xfrm>
        <a:prstGeom prst="rect">
          <a:avLst/>
        </a:prstGeom>
      </xdr:spPr>
    </xdr:pic>
    <xdr:clientData/>
  </xdr:twoCellAnchor>
  <xdr:twoCellAnchor>
    <xdr:from>
      <xdr:col>1</xdr:col>
      <xdr:colOff>312260</xdr:colOff>
      <xdr:row>78</xdr:row>
      <xdr:rowOff>53742</xdr:rowOff>
    </xdr:from>
    <xdr:to>
      <xdr:col>1</xdr:col>
      <xdr:colOff>698534</xdr:colOff>
      <xdr:row>78</xdr:row>
      <xdr:rowOff>606994</xdr:rowOff>
    </xdr:to>
    <xdr:pic>
      <xdr:nvPicPr>
        <xdr:cNvPr id="483" name="Picture 482">
          <a:extLst>
            <a:ext uri="{FF2B5EF4-FFF2-40B4-BE49-F238E27FC236}">
              <a16:creationId xmlns:a16="http://schemas.microsoft.com/office/drawing/2014/main" id="{B3B283F5-2CC3-514B-836B-D0413295186B}"/>
            </a:ext>
          </a:extLst>
        </xdr:cNvPr>
        <xdr:cNvPicPr>
          <a:picLocks noChangeAspect="1"/>
        </xdr:cNvPicPr>
      </xdr:nvPicPr>
      <xdr:blipFill>
        <a:blip xmlns:r="http://schemas.openxmlformats.org/officeDocument/2006/relationships" r:embed="rId50"/>
        <a:stretch>
          <a:fillRect/>
        </a:stretch>
      </xdr:blipFill>
      <xdr:spPr>
        <a:xfrm>
          <a:off x="1260527" y="54206542"/>
          <a:ext cx="386274" cy="553252"/>
        </a:xfrm>
        <a:prstGeom prst="rect">
          <a:avLst/>
        </a:prstGeom>
      </xdr:spPr>
    </xdr:pic>
    <xdr:clientData/>
  </xdr:twoCellAnchor>
  <xdr:twoCellAnchor>
    <xdr:from>
      <xdr:col>1</xdr:col>
      <xdr:colOff>332420</xdr:colOff>
      <xdr:row>79</xdr:row>
      <xdr:rowOff>26423</xdr:rowOff>
    </xdr:from>
    <xdr:to>
      <xdr:col>1</xdr:col>
      <xdr:colOff>707850</xdr:colOff>
      <xdr:row>79</xdr:row>
      <xdr:rowOff>615034</xdr:rowOff>
    </xdr:to>
    <xdr:pic>
      <xdr:nvPicPr>
        <xdr:cNvPr id="484" name="Picture 483">
          <a:extLst>
            <a:ext uri="{FF2B5EF4-FFF2-40B4-BE49-F238E27FC236}">
              <a16:creationId xmlns:a16="http://schemas.microsoft.com/office/drawing/2014/main" id="{D234CBBC-705C-2344-8AEE-4A47229AA58C}"/>
            </a:ext>
          </a:extLst>
        </xdr:cNvPr>
        <xdr:cNvPicPr>
          <a:picLocks noChangeAspect="1"/>
        </xdr:cNvPicPr>
      </xdr:nvPicPr>
      <xdr:blipFill>
        <a:blip xmlns:r="http://schemas.openxmlformats.org/officeDocument/2006/relationships" r:embed="rId51"/>
        <a:stretch>
          <a:fillRect/>
        </a:stretch>
      </xdr:blipFill>
      <xdr:spPr>
        <a:xfrm>
          <a:off x="1280687" y="54873490"/>
          <a:ext cx="375430" cy="588611"/>
        </a:xfrm>
        <a:prstGeom prst="rect">
          <a:avLst/>
        </a:prstGeom>
      </xdr:spPr>
    </xdr:pic>
    <xdr:clientData/>
  </xdr:twoCellAnchor>
  <xdr:twoCellAnchor>
    <xdr:from>
      <xdr:col>1</xdr:col>
      <xdr:colOff>312260</xdr:colOff>
      <xdr:row>80</xdr:row>
      <xdr:rowOff>28031</xdr:rowOff>
    </xdr:from>
    <xdr:to>
      <xdr:col>1</xdr:col>
      <xdr:colOff>703871</xdr:colOff>
      <xdr:row>80</xdr:row>
      <xdr:rowOff>610702</xdr:rowOff>
    </xdr:to>
    <xdr:pic>
      <xdr:nvPicPr>
        <xdr:cNvPr id="485" name="Picture 484">
          <a:extLst>
            <a:ext uri="{FF2B5EF4-FFF2-40B4-BE49-F238E27FC236}">
              <a16:creationId xmlns:a16="http://schemas.microsoft.com/office/drawing/2014/main" id="{A9B6DF5C-DAF6-2B44-A0F2-D8DBA6CB5990}"/>
            </a:ext>
          </a:extLst>
        </xdr:cNvPr>
        <xdr:cNvPicPr>
          <a:picLocks noChangeAspect="1"/>
        </xdr:cNvPicPr>
      </xdr:nvPicPr>
      <xdr:blipFill>
        <a:blip xmlns:r="http://schemas.openxmlformats.org/officeDocument/2006/relationships" r:embed="rId52"/>
        <a:stretch>
          <a:fillRect/>
        </a:stretch>
      </xdr:blipFill>
      <xdr:spPr>
        <a:xfrm>
          <a:off x="1260527" y="55569364"/>
          <a:ext cx="391611" cy="582671"/>
        </a:xfrm>
        <a:prstGeom prst="rect">
          <a:avLst/>
        </a:prstGeom>
      </xdr:spPr>
    </xdr:pic>
    <xdr:clientData/>
  </xdr:twoCellAnchor>
  <xdr:twoCellAnchor>
    <xdr:from>
      <xdr:col>1</xdr:col>
      <xdr:colOff>312260</xdr:colOff>
      <xdr:row>81</xdr:row>
      <xdr:rowOff>28031</xdr:rowOff>
    </xdr:from>
    <xdr:to>
      <xdr:col>1</xdr:col>
      <xdr:colOff>703871</xdr:colOff>
      <xdr:row>81</xdr:row>
      <xdr:rowOff>610701</xdr:rowOff>
    </xdr:to>
    <xdr:pic>
      <xdr:nvPicPr>
        <xdr:cNvPr id="486" name="Picture 485">
          <a:extLst>
            <a:ext uri="{FF2B5EF4-FFF2-40B4-BE49-F238E27FC236}">
              <a16:creationId xmlns:a16="http://schemas.microsoft.com/office/drawing/2014/main" id="{9F071948-5A8D-D44F-AD2B-CA1DD940B532}"/>
            </a:ext>
          </a:extLst>
        </xdr:cNvPr>
        <xdr:cNvPicPr>
          <a:picLocks noChangeAspect="1"/>
        </xdr:cNvPicPr>
      </xdr:nvPicPr>
      <xdr:blipFill>
        <a:blip xmlns:r="http://schemas.openxmlformats.org/officeDocument/2006/relationships" r:embed="rId52"/>
        <a:stretch>
          <a:fillRect/>
        </a:stretch>
      </xdr:blipFill>
      <xdr:spPr>
        <a:xfrm>
          <a:off x="1260527" y="56263631"/>
          <a:ext cx="391611" cy="582670"/>
        </a:xfrm>
        <a:prstGeom prst="rect">
          <a:avLst/>
        </a:prstGeom>
      </xdr:spPr>
    </xdr:pic>
    <xdr:clientData/>
  </xdr:twoCellAnchor>
  <xdr:twoCellAnchor>
    <xdr:from>
      <xdr:col>1</xdr:col>
      <xdr:colOff>352578</xdr:colOff>
      <xdr:row>82</xdr:row>
      <xdr:rowOff>54196</xdr:rowOff>
    </xdr:from>
    <xdr:to>
      <xdr:col>1</xdr:col>
      <xdr:colOff>710794</xdr:colOff>
      <xdr:row>82</xdr:row>
      <xdr:rowOff>609631</xdr:rowOff>
    </xdr:to>
    <xdr:pic>
      <xdr:nvPicPr>
        <xdr:cNvPr id="487" name="Picture 486">
          <a:extLst>
            <a:ext uri="{FF2B5EF4-FFF2-40B4-BE49-F238E27FC236}">
              <a16:creationId xmlns:a16="http://schemas.microsoft.com/office/drawing/2014/main" id="{7E0E10E5-5268-E84B-B189-9DDC20E00DBC}"/>
            </a:ext>
          </a:extLst>
        </xdr:cNvPr>
        <xdr:cNvPicPr>
          <a:picLocks noChangeAspect="1"/>
        </xdr:cNvPicPr>
      </xdr:nvPicPr>
      <xdr:blipFill>
        <a:blip xmlns:r="http://schemas.openxmlformats.org/officeDocument/2006/relationships" r:embed="rId53"/>
        <a:stretch>
          <a:fillRect/>
        </a:stretch>
      </xdr:blipFill>
      <xdr:spPr>
        <a:xfrm>
          <a:off x="1300845" y="56984063"/>
          <a:ext cx="358216" cy="555435"/>
        </a:xfrm>
        <a:prstGeom prst="rect">
          <a:avLst/>
        </a:prstGeom>
      </xdr:spPr>
    </xdr:pic>
    <xdr:clientData/>
  </xdr:twoCellAnchor>
  <xdr:twoCellAnchor>
    <xdr:from>
      <xdr:col>1</xdr:col>
      <xdr:colOff>352578</xdr:colOff>
      <xdr:row>83</xdr:row>
      <xdr:rowOff>54197</xdr:rowOff>
    </xdr:from>
    <xdr:to>
      <xdr:col>1</xdr:col>
      <xdr:colOff>710794</xdr:colOff>
      <xdr:row>83</xdr:row>
      <xdr:rowOff>609632</xdr:rowOff>
    </xdr:to>
    <xdr:pic>
      <xdr:nvPicPr>
        <xdr:cNvPr id="488" name="Picture 487">
          <a:extLst>
            <a:ext uri="{FF2B5EF4-FFF2-40B4-BE49-F238E27FC236}">
              <a16:creationId xmlns:a16="http://schemas.microsoft.com/office/drawing/2014/main" id="{C78EE79C-872E-A14B-BBB2-0851B2D3332D}"/>
            </a:ext>
          </a:extLst>
        </xdr:cNvPr>
        <xdr:cNvPicPr>
          <a:picLocks noChangeAspect="1"/>
        </xdr:cNvPicPr>
      </xdr:nvPicPr>
      <xdr:blipFill>
        <a:blip xmlns:r="http://schemas.openxmlformats.org/officeDocument/2006/relationships" r:embed="rId53"/>
        <a:stretch>
          <a:fillRect/>
        </a:stretch>
      </xdr:blipFill>
      <xdr:spPr>
        <a:xfrm>
          <a:off x="1300845" y="57678330"/>
          <a:ext cx="358216" cy="555435"/>
        </a:xfrm>
        <a:prstGeom prst="rect">
          <a:avLst/>
        </a:prstGeom>
      </xdr:spPr>
    </xdr:pic>
    <xdr:clientData/>
  </xdr:twoCellAnchor>
  <xdr:twoCellAnchor>
    <xdr:from>
      <xdr:col>1</xdr:col>
      <xdr:colOff>352578</xdr:colOff>
      <xdr:row>84</xdr:row>
      <xdr:rowOff>54197</xdr:rowOff>
    </xdr:from>
    <xdr:to>
      <xdr:col>1</xdr:col>
      <xdr:colOff>710794</xdr:colOff>
      <xdr:row>84</xdr:row>
      <xdr:rowOff>609631</xdr:rowOff>
    </xdr:to>
    <xdr:pic>
      <xdr:nvPicPr>
        <xdr:cNvPr id="489" name="Picture 488">
          <a:extLst>
            <a:ext uri="{FF2B5EF4-FFF2-40B4-BE49-F238E27FC236}">
              <a16:creationId xmlns:a16="http://schemas.microsoft.com/office/drawing/2014/main" id="{CE1818A5-2E9A-7F4D-B7E1-3DFAE181CF44}"/>
            </a:ext>
          </a:extLst>
        </xdr:cNvPr>
        <xdr:cNvPicPr>
          <a:picLocks noChangeAspect="1"/>
        </xdr:cNvPicPr>
      </xdr:nvPicPr>
      <xdr:blipFill>
        <a:blip xmlns:r="http://schemas.openxmlformats.org/officeDocument/2006/relationships" r:embed="rId53"/>
        <a:stretch>
          <a:fillRect/>
        </a:stretch>
      </xdr:blipFill>
      <xdr:spPr>
        <a:xfrm>
          <a:off x="1300845" y="58372597"/>
          <a:ext cx="358216" cy="555434"/>
        </a:xfrm>
        <a:prstGeom prst="rect">
          <a:avLst/>
        </a:prstGeom>
      </xdr:spPr>
    </xdr:pic>
    <xdr:clientData/>
  </xdr:twoCellAnchor>
  <xdr:twoCellAnchor>
    <xdr:from>
      <xdr:col>1</xdr:col>
      <xdr:colOff>332418</xdr:colOff>
      <xdr:row>85</xdr:row>
      <xdr:rowOff>54672</xdr:rowOff>
    </xdr:from>
    <xdr:to>
      <xdr:col>1</xdr:col>
      <xdr:colOff>711018</xdr:colOff>
      <xdr:row>85</xdr:row>
      <xdr:rowOff>612403</xdr:rowOff>
    </xdr:to>
    <xdr:pic>
      <xdr:nvPicPr>
        <xdr:cNvPr id="490" name="Picture 489">
          <a:extLst>
            <a:ext uri="{FF2B5EF4-FFF2-40B4-BE49-F238E27FC236}">
              <a16:creationId xmlns:a16="http://schemas.microsoft.com/office/drawing/2014/main" id="{9DCCCBE8-A2C5-4E42-85AE-5FF5FD47F099}"/>
            </a:ext>
          </a:extLst>
        </xdr:cNvPr>
        <xdr:cNvPicPr>
          <a:picLocks noChangeAspect="1"/>
        </xdr:cNvPicPr>
      </xdr:nvPicPr>
      <xdr:blipFill>
        <a:blip xmlns:r="http://schemas.openxmlformats.org/officeDocument/2006/relationships" r:embed="rId54"/>
        <a:stretch>
          <a:fillRect/>
        </a:stretch>
      </xdr:blipFill>
      <xdr:spPr>
        <a:xfrm>
          <a:off x="1280685" y="59067339"/>
          <a:ext cx="378600" cy="557731"/>
        </a:xfrm>
        <a:prstGeom prst="rect">
          <a:avLst/>
        </a:prstGeom>
      </xdr:spPr>
    </xdr:pic>
    <xdr:clientData/>
  </xdr:twoCellAnchor>
  <xdr:twoCellAnchor>
    <xdr:from>
      <xdr:col>1</xdr:col>
      <xdr:colOff>332418</xdr:colOff>
      <xdr:row>86</xdr:row>
      <xdr:rowOff>54673</xdr:rowOff>
    </xdr:from>
    <xdr:to>
      <xdr:col>1</xdr:col>
      <xdr:colOff>711018</xdr:colOff>
      <xdr:row>86</xdr:row>
      <xdr:rowOff>612404</xdr:rowOff>
    </xdr:to>
    <xdr:pic>
      <xdr:nvPicPr>
        <xdr:cNvPr id="491" name="Picture 490">
          <a:extLst>
            <a:ext uri="{FF2B5EF4-FFF2-40B4-BE49-F238E27FC236}">
              <a16:creationId xmlns:a16="http://schemas.microsoft.com/office/drawing/2014/main" id="{3CE99155-15B6-8E4F-B5E8-7170A57EE6A7}"/>
            </a:ext>
          </a:extLst>
        </xdr:cNvPr>
        <xdr:cNvPicPr>
          <a:picLocks noChangeAspect="1"/>
        </xdr:cNvPicPr>
      </xdr:nvPicPr>
      <xdr:blipFill>
        <a:blip xmlns:r="http://schemas.openxmlformats.org/officeDocument/2006/relationships" r:embed="rId54"/>
        <a:stretch>
          <a:fillRect/>
        </a:stretch>
      </xdr:blipFill>
      <xdr:spPr>
        <a:xfrm>
          <a:off x="1280685" y="59761606"/>
          <a:ext cx="378600" cy="557731"/>
        </a:xfrm>
        <a:prstGeom prst="rect">
          <a:avLst/>
        </a:prstGeom>
      </xdr:spPr>
    </xdr:pic>
    <xdr:clientData/>
  </xdr:twoCellAnchor>
  <xdr:twoCellAnchor>
    <xdr:from>
      <xdr:col>1</xdr:col>
      <xdr:colOff>251782</xdr:colOff>
      <xdr:row>87</xdr:row>
      <xdr:rowOff>54314</xdr:rowOff>
    </xdr:from>
    <xdr:to>
      <xdr:col>1</xdr:col>
      <xdr:colOff>698649</xdr:colOff>
      <xdr:row>87</xdr:row>
      <xdr:rowOff>610312</xdr:rowOff>
    </xdr:to>
    <xdr:pic>
      <xdr:nvPicPr>
        <xdr:cNvPr id="492" name="Picture 491">
          <a:extLst>
            <a:ext uri="{FF2B5EF4-FFF2-40B4-BE49-F238E27FC236}">
              <a16:creationId xmlns:a16="http://schemas.microsoft.com/office/drawing/2014/main" id="{4C856090-8050-0444-8FDE-2E275511EF52}"/>
            </a:ext>
          </a:extLst>
        </xdr:cNvPr>
        <xdr:cNvPicPr>
          <a:picLocks noChangeAspect="1"/>
        </xdr:cNvPicPr>
      </xdr:nvPicPr>
      <xdr:blipFill>
        <a:blip xmlns:r="http://schemas.openxmlformats.org/officeDocument/2006/relationships" r:embed="rId55"/>
        <a:stretch>
          <a:fillRect/>
        </a:stretch>
      </xdr:blipFill>
      <xdr:spPr>
        <a:xfrm>
          <a:off x="1200049" y="60455514"/>
          <a:ext cx="446867" cy="555998"/>
        </a:xfrm>
        <a:prstGeom prst="rect">
          <a:avLst/>
        </a:prstGeom>
      </xdr:spPr>
    </xdr:pic>
    <xdr:clientData/>
  </xdr:twoCellAnchor>
  <xdr:twoCellAnchor>
    <xdr:from>
      <xdr:col>1</xdr:col>
      <xdr:colOff>271942</xdr:colOff>
      <xdr:row>88</xdr:row>
      <xdr:rowOff>56344</xdr:rowOff>
    </xdr:from>
    <xdr:to>
      <xdr:col>1</xdr:col>
      <xdr:colOff>696087</xdr:colOff>
      <xdr:row>88</xdr:row>
      <xdr:rowOff>614016</xdr:rowOff>
    </xdr:to>
    <xdr:pic>
      <xdr:nvPicPr>
        <xdr:cNvPr id="493" name="Picture 492">
          <a:extLst>
            <a:ext uri="{FF2B5EF4-FFF2-40B4-BE49-F238E27FC236}">
              <a16:creationId xmlns:a16="http://schemas.microsoft.com/office/drawing/2014/main" id="{85ADDC91-BC58-D240-AAB4-4EDD48822FAC}"/>
            </a:ext>
          </a:extLst>
        </xdr:cNvPr>
        <xdr:cNvPicPr>
          <a:picLocks noChangeAspect="1"/>
        </xdr:cNvPicPr>
      </xdr:nvPicPr>
      <xdr:blipFill>
        <a:blip xmlns:r="http://schemas.openxmlformats.org/officeDocument/2006/relationships" r:embed="rId56"/>
        <a:stretch>
          <a:fillRect/>
        </a:stretch>
      </xdr:blipFill>
      <xdr:spPr>
        <a:xfrm>
          <a:off x="1220209" y="61151811"/>
          <a:ext cx="424145" cy="557672"/>
        </a:xfrm>
        <a:prstGeom prst="rect">
          <a:avLst/>
        </a:prstGeom>
      </xdr:spPr>
    </xdr:pic>
    <xdr:clientData/>
  </xdr:twoCellAnchor>
  <xdr:twoCellAnchor>
    <xdr:from>
      <xdr:col>1</xdr:col>
      <xdr:colOff>251783</xdr:colOff>
      <xdr:row>89</xdr:row>
      <xdr:rowOff>22375</xdr:rowOff>
    </xdr:from>
    <xdr:to>
      <xdr:col>1</xdr:col>
      <xdr:colOff>694174</xdr:colOff>
      <xdr:row>89</xdr:row>
      <xdr:rowOff>618654</xdr:rowOff>
    </xdr:to>
    <xdr:pic>
      <xdr:nvPicPr>
        <xdr:cNvPr id="494" name="Picture 493">
          <a:extLst>
            <a:ext uri="{FF2B5EF4-FFF2-40B4-BE49-F238E27FC236}">
              <a16:creationId xmlns:a16="http://schemas.microsoft.com/office/drawing/2014/main" id="{0B9BF3F8-0988-714A-90DF-E14028E24EC4}"/>
            </a:ext>
          </a:extLst>
        </xdr:cNvPr>
        <xdr:cNvPicPr>
          <a:picLocks noChangeAspect="1"/>
        </xdr:cNvPicPr>
      </xdr:nvPicPr>
      <xdr:blipFill>
        <a:blip xmlns:r="http://schemas.openxmlformats.org/officeDocument/2006/relationships" r:embed="rId57"/>
        <a:stretch>
          <a:fillRect/>
        </a:stretch>
      </xdr:blipFill>
      <xdr:spPr>
        <a:xfrm>
          <a:off x="1200050" y="61812108"/>
          <a:ext cx="442391" cy="596279"/>
        </a:xfrm>
        <a:prstGeom prst="rect">
          <a:avLst/>
        </a:prstGeom>
      </xdr:spPr>
    </xdr:pic>
    <xdr:clientData/>
  </xdr:twoCellAnchor>
  <xdr:twoCellAnchor>
    <xdr:from>
      <xdr:col>1</xdr:col>
      <xdr:colOff>231625</xdr:colOff>
      <xdr:row>90</xdr:row>
      <xdr:rowOff>70915</xdr:rowOff>
    </xdr:from>
    <xdr:to>
      <xdr:col>1</xdr:col>
      <xdr:colOff>691230</xdr:colOff>
      <xdr:row>90</xdr:row>
      <xdr:rowOff>609796</xdr:rowOff>
    </xdr:to>
    <xdr:pic>
      <xdr:nvPicPr>
        <xdr:cNvPr id="495" name="Picture 494">
          <a:extLst>
            <a:ext uri="{FF2B5EF4-FFF2-40B4-BE49-F238E27FC236}">
              <a16:creationId xmlns:a16="http://schemas.microsoft.com/office/drawing/2014/main" id="{99C9F228-3EE3-AD4C-8E7B-EB90833C558C}"/>
            </a:ext>
          </a:extLst>
        </xdr:cNvPr>
        <xdr:cNvPicPr>
          <a:picLocks noChangeAspect="1"/>
        </xdr:cNvPicPr>
      </xdr:nvPicPr>
      <xdr:blipFill>
        <a:blip xmlns:r="http://schemas.openxmlformats.org/officeDocument/2006/relationships" r:embed="rId58"/>
        <a:stretch>
          <a:fillRect/>
        </a:stretch>
      </xdr:blipFill>
      <xdr:spPr>
        <a:xfrm>
          <a:off x="1179892" y="62554915"/>
          <a:ext cx="459605" cy="538881"/>
        </a:xfrm>
        <a:prstGeom prst="rect">
          <a:avLst/>
        </a:prstGeom>
      </xdr:spPr>
    </xdr:pic>
    <xdr:clientData/>
  </xdr:twoCellAnchor>
  <xdr:twoCellAnchor>
    <xdr:from>
      <xdr:col>1</xdr:col>
      <xdr:colOff>271943</xdr:colOff>
      <xdr:row>91</xdr:row>
      <xdr:rowOff>37916</xdr:rowOff>
    </xdr:from>
    <xdr:to>
      <xdr:col>1</xdr:col>
      <xdr:colOff>695227</xdr:colOff>
      <xdr:row>91</xdr:row>
      <xdr:rowOff>612007</xdr:rowOff>
    </xdr:to>
    <xdr:pic>
      <xdr:nvPicPr>
        <xdr:cNvPr id="496" name="Picture 495">
          <a:extLst>
            <a:ext uri="{FF2B5EF4-FFF2-40B4-BE49-F238E27FC236}">
              <a16:creationId xmlns:a16="http://schemas.microsoft.com/office/drawing/2014/main" id="{89E78F77-78FE-0741-85F4-65541E39B86A}"/>
            </a:ext>
          </a:extLst>
        </xdr:cNvPr>
        <xdr:cNvPicPr>
          <a:picLocks noChangeAspect="1"/>
        </xdr:cNvPicPr>
      </xdr:nvPicPr>
      <xdr:blipFill>
        <a:blip xmlns:r="http://schemas.openxmlformats.org/officeDocument/2006/relationships" r:embed="rId59"/>
        <a:stretch>
          <a:fillRect/>
        </a:stretch>
      </xdr:blipFill>
      <xdr:spPr>
        <a:xfrm>
          <a:off x="1220210" y="63216183"/>
          <a:ext cx="423284" cy="574091"/>
        </a:xfrm>
        <a:prstGeom prst="rect">
          <a:avLst/>
        </a:prstGeom>
      </xdr:spPr>
    </xdr:pic>
    <xdr:clientData/>
  </xdr:twoCellAnchor>
  <xdr:twoCellAnchor>
    <xdr:from>
      <xdr:col>1</xdr:col>
      <xdr:colOff>283232</xdr:colOff>
      <xdr:row>92</xdr:row>
      <xdr:rowOff>46950</xdr:rowOff>
    </xdr:from>
    <xdr:to>
      <xdr:col>1</xdr:col>
      <xdr:colOff>695672</xdr:colOff>
      <xdr:row>92</xdr:row>
      <xdr:rowOff>610199</xdr:rowOff>
    </xdr:to>
    <xdr:pic>
      <xdr:nvPicPr>
        <xdr:cNvPr id="497" name="Picture 496">
          <a:extLst>
            <a:ext uri="{FF2B5EF4-FFF2-40B4-BE49-F238E27FC236}">
              <a16:creationId xmlns:a16="http://schemas.microsoft.com/office/drawing/2014/main" id="{FF5BAFC8-7861-6246-BC54-84059D26F066}"/>
            </a:ext>
          </a:extLst>
        </xdr:cNvPr>
        <xdr:cNvPicPr>
          <a:picLocks noChangeAspect="1"/>
        </xdr:cNvPicPr>
      </xdr:nvPicPr>
      <xdr:blipFill>
        <a:blip xmlns:r="http://schemas.openxmlformats.org/officeDocument/2006/relationships" r:embed="rId59"/>
        <a:stretch>
          <a:fillRect/>
        </a:stretch>
      </xdr:blipFill>
      <xdr:spPr>
        <a:xfrm>
          <a:off x="1231499" y="63919483"/>
          <a:ext cx="412440" cy="563249"/>
        </a:xfrm>
        <a:prstGeom prst="rect">
          <a:avLst/>
        </a:prstGeom>
      </xdr:spPr>
    </xdr:pic>
    <xdr:clientData/>
  </xdr:twoCellAnchor>
  <xdr:twoCellAnchor>
    <xdr:from>
      <xdr:col>1</xdr:col>
      <xdr:colOff>231624</xdr:colOff>
      <xdr:row>93</xdr:row>
      <xdr:rowOff>20887</xdr:rowOff>
    </xdr:from>
    <xdr:to>
      <xdr:col>1</xdr:col>
      <xdr:colOff>688950</xdr:colOff>
      <xdr:row>93</xdr:row>
      <xdr:rowOff>610029</xdr:rowOff>
    </xdr:to>
    <xdr:pic>
      <xdr:nvPicPr>
        <xdr:cNvPr id="498" name="Picture 497">
          <a:extLst>
            <a:ext uri="{FF2B5EF4-FFF2-40B4-BE49-F238E27FC236}">
              <a16:creationId xmlns:a16="http://schemas.microsoft.com/office/drawing/2014/main" id="{8B5C07C6-67D8-F945-AE6B-831286CA76AA}"/>
            </a:ext>
          </a:extLst>
        </xdr:cNvPr>
        <xdr:cNvPicPr>
          <a:picLocks noChangeAspect="1"/>
        </xdr:cNvPicPr>
      </xdr:nvPicPr>
      <xdr:blipFill>
        <a:blip xmlns:r="http://schemas.openxmlformats.org/officeDocument/2006/relationships" r:embed="rId60"/>
        <a:stretch>
          <a:fillRect/>
        </a:stretch>
      </xdr:blipFill>
      <xdr:spPr>
        <a:xfrm>
          <a:off x="1179891" y="64587687"/>
          <a:ext cx="457326" cy="589142"/>
        </a:xfrm>
        <a:prstGeom prst="rect">
          <a:avLst/>
        </a:prstGeom>
      </xdr:spPr>
    </xdr:pic>
    <xdr:clientData/>
  </xdr:twoCellAnchor>
  <xdr:twoCellAnchor>
    <xdr:from>
      <xdr:col>1</xdr:col>
      <xdr:colOff>271942</xdr:colOff>
      <xdr:row>94</xdr:row>
      <xdr:rowOff>21160</xdr:rowOff>
    </xdr:from>
    <xdr:to>
      <xdr:col>1</xdr:col>
      <xdr:colOff>701595</xdr:colOff>
      <xdr:row>94</xdr:row>
      <xdr:rowOff>611615</xdr:rowOff>
    </xdr:to>
    <xdr:pic>
      <xdr:nvPicPr>
        <xdr:cNvPr id="499" name="Picture 498">
          <a:extLst>
            <a:ext uri="{FF2B5EF4-FFF2-40B4-BE49-F238E27FC236}">
              <a16:creationId xmlns:a16="http://schemas.microsoft.com/office/drawing/2014/main" id="{A6B33F8E-8324-BB41-AA2E-D647C6378EA3}"/>
            </a:ext>
          </a:extLst>
        </xdr:cNvPr>
        <xdr:cNvPicPr>
          <a:picLocks noChangeAspect="1"/>
        </xdr:cNvPicPr>
      </xdr:nvPicPr>
      <xdr:blipFill>
        <a:blip xmlns:r="http://schemas.openxmlformats.org/officeDocument/2006/relationships" r:embed="rId61"/>
        <a:stretch>
          <a:fillRect/>
        </a:stretch>
      </xdr:blipFill>
      <xdr:spPr>
        <a:xfrm>
          <a:off x="1220209" y="65282227"/>
          <a:ext cx="429653" cy="590455"/>
        </a:xfrm>
        <a:prstGeom prst="rect">
          <a:avLst/>
        </a:prstGeom>
      </xdr:spPr>
    </xdr:pic>
    <xdr:clientData/>
  </xdr:twoCellAnchor>
  <xdr:twoCellAnchor>
    <xdr:from>
      <xdr:col>1</xdr:col>
      <xdr:colOff>271942</xdr:colOff>
      <xdr:row>95</xdr:row>
      <xdr:rowOff>71648</xdr:rowOff>
    </xdr:from>
    <xdr:to>
      <xdr:col>1</xdr:col>
      <xdr:colOff>692644</xdr:colOff>
      <xdr:row>95</xdr:row>
      <xdr:rowOff>614057</xdr:rowOff>
    </xdr:to>
    <xdr:pic>
      <xdr:nvPicPr>
        <xdr:cNvPr id="500" name="Picture 499">
          <a:extLst>
            <a:ext uri="{FF2B5EF4-FFF2-40B4-BE49-F238E27FC236}">
              <a16:creationId xmlns:a16="http://schemas.microsoft.com/office/drawing/2014/main" id="{E5E2E57D-59F5-2547-B070-606E94E0F36D}"/>
            </a:ext>
          </a:extLst>
        </xdr:cNvPr>
        <xdr:cNvPicPr>
          <a:picLocks noChangeAspect="1"/>
        </xdr:cNvPicPr>
      </xdr:nvPicPr>
      <xdr:blipFill>
        <a:blip xmlns:r="http://schemas.openxmlformats.org/officeDocument/2006/relationships" r:embed="rId62"/>
        <a:stretch>
          <a:fillRect/>
        </a:stretch>
      </xdr:blipFill>
      <xdr:spPr>
        <a:xfrm>
          <a:off x="1220209" y="66026981"/>
          <a:ext cx="420702" cy="542409"/>
        </a:xfrm>
        <a:prstGeom prst="rect">
          <a:avLst/>
        </a:prstGeom>
      </xdr:spPr>
    </xdr:pic>
    <xdr:clientData/>
  </xdr:twoCellAnchor>
  <xdr:twoCellAnchor>
    <xdr:from>
      <xdr:col>1</xdr:col>
      <xdr:colOff>271942</xdr:colOff>
      <xdr:row>96</xdr:row>
      <xdr:rowOff>71648</xdr:rowOff>
    </xdr:from>
    <xdr:to>
      <xdr:col>1</xdr:col>
      <xdr:colOff>692644</xdr:colOff>
      <xdr:row>96</xdr:row>
      <xdr:rowOff>614056</xdr:rowOff>
    </xdr:to>
    <xdr:pic>
      <xdr:nvPicPr>
        <xdr:cNvPr id="501" name="Picture 500">
          <a:extLst>
            <a:ext uri="{FF2B5EF4-FFF2-40B4-BE49-F238E27FC236}">
              <a16:creationId xmlns:a16="http://schemas.microsoft.com/office/drawing/2014/main" id="{B0A778E0-4561-0B4E-86C1-4D256162DFF9}"/>
            </a:ext>
          </a:extLst>
        </xdr:cNvPr>
        <xdr:cNvPicPr>
          <a:picLocks noChangeAspect="1"/>
        </xdr:cNvPicPr>
      </xdr:nvPicPr>
      <xdr:blipFill>
        <a:blip xmlns:r="http://schemas.openxmlformats.org/officeDocument/2006/relationships" r:embed="rId62"/>
        <a:stretch>
          <a:fillRect/>
        </a:stretch>
      </xdr:blipFill>
      <xdr:spPr>
        <a:xfrm>
          <a:off x="1220209" y="66721248"/>
          <a:ext cx="420702" cy="542408"/>
        </a:xfrm>
        <a:prstGeom prst="rect">
          <a:avLst/>
        </a:prstGeom>
      </xdr:spPr>
    </xdr:pic>
    <xdr:clientData/>
  </xdr:twoCellAnchor>
  <xdr:twoCellAnchor>
    <xdr:from>
      <xdr:col>1</xdr:col>
      <xdr:colOff>271943</xdr:colOff>
      <xdr:row>97</xdr:row>
      <xdr:rowOff>40509</xdr:rowOff>
    </xdr:from>
    <xdr:to>
      <xdr:col>1</xdr:col>
      <xdr:colOff>699013</xdr:colOff>
      <xdr:row>97</xdr:row>
      <xdr:rowOff>627070</xdr:rowOff>
    </xdr:to>
    <xdr:pic>
      <xdr:nvPicPr>
        <xdr:cNvPr id="502" name="Picture 501">
          <a:extLst>
            <a:ext uri="{FF2B5EF4-FFF2-40B4-BE49-F238E27FC236}">
              <a16:creationId xmlns:a16="http://schemas.microsoft.com/office/drawing/2014/main" id="{D48FBD86-7DDB-144B-A699-AA4F113830B6}"/>
            </a:ext>
          </a:extLst>
        </xdr:cNvPr>
        <xdr:cNvPicPr>
          <a:picLocks noChangeAspect="1"/>
        </xdr:cNvPicPr>
      </xdr:nvPicPr>
      <xdr:blipFill>
        <a:blip xmlns:r="http://schemas.openxmlformats.org/officeDocument/2006/relationships" r:embed="rId63"/>
        <a:stretch>
          <a:fillRect/>
        </a:stretch>
      </xdr:blipFill>
      <xdr:spPr>
        <a:xfrm>
          <a:off x="1220210" y="67384376"/>
          <a:ext cx="427070" cy="586561"/>
        </a:xfrm>
        <a:prstGeom prst="rect">
          <a:avLst/>
        </a:prstGeom>
      </xdr:spPr>
    </xdr:pic>
    <xdr:clientData/>
  </xdr:twoCellAnchor>
  <xdr:twoCellAnchor>
    <xdr:from>
      <xdr:col>1</xdr:col>
      <xdr:colOff>271943</xdr:colOff>
      <xdr:row>98</xdr:row>
      <xdr:rowOff>37915</xdr:rowOff>
    </xdr:from>
    <xdr:to>
      <xdr:col>1</xdr:col>
      <xdr:colOff>699013</xdr:colOff>
      <xdr:row>98</xdr:row>
      <xdr:rowOff>611997</xdr:rowOff>
    </xdr:to>
    <xdr:pic>
      <xdr:nvPicPr>
        <xdr:cNvPr id="503" name="Picture 502">
          <a:extLst>
            <a:ext uri="{FF2B5EF4-FFF2-40B4-BE49-F238E27FC236}">
              <a16:creationId xmlns:a16="http://schemas.microsoft.com/office/drawing/2014/main" id="{F2959937-8945-324A-A0A2-9790570F4433}"/>
            </a:ext>
          </a:extLst>
        </xdr:cNvPr>
        <xdr:cNvPicPr>
          <a:picLocks noChangeAspect="1"/>
        </xdr:cNvPicPr>
      </xdr:nvPicPr>
      <xdr:blipFill>
        <a:blip xmlns:r="http://schemas.openxmlformats.org/officeDocument/2006/relationships" r:embed="rId63"/>
        <a:stretch>
          <a:fillRect/>
        </a:stretch>
      </xdr:blipFill>
      <xdr:spPr>
        <a:xfrm>
          <a:off x="1220210" y="68076048"/>
          <a:ext cx="427070" cy="574082"/>
        </a:xfrm>
        <a:prstGeom prst="rect">
          <a:avLst/>
        </a:prstGeom>
      </xdr:spPr>
    </xdr:pic>
    <xdr:clientData/>
  </xdr:twoCellAnchor>
  <xdr:twoCellAnchor>
    <xdr:from>
      <xdr:col>1</xdr:col>
      <xdr:colOff>423334</xdr:colOff>
      <xdr:row>99</xdr:row>
      <xdr:rowOff>0</xdr:rowOff>
    </xdr:from>
    <xdr:to>
      <xdr:col>1</xdr:col>
      <xdr:colOff>1068412</xdr:colOff>
      <xdr:row>99</xdr:row>
      <xdr:rowOff>3358</xdr:rowOff>
    </xdr:to>
    <xdr:pic>
      <xdr:nvPicPr>
        <xdr:cNvPr id="504" name="Picture 503">
          <a:extLst>
            <a:ext uri="{FF2B5EF4-FFF2-40B4-BE49-F238E27FC236}">
              <a16:creationId xmlns:a16="http://schemas.microsoft.com/office/drawing/2014/main" id="{53201052-32F9-724E-994B-A4CB5048F666}"/>
            </a:ext>
          </a:extLst>
        </xdr:cNvPr>
        <xdr:cNvPicPr>
          <a:picLocks noChangeAspect="1"/>
        </xdr:cNvPicPr>
      </xdr:nvPicPr>
      <xdr:blipFill>
        <a:blip xmlns:r="http://schemas.openxmlformats.org/officeDocument/2006/relationships" r:embed="rId64"/>
        <a:stretch>
          <a:fillRect/>
        </a:stretch>
      </xdr:blipFill>
      <xdr:spPr>
        <a:xfrm>
          <a:off x="423334" y="89999658"/>
          <a:ext cx="645078" cy="872200"/>
        </a:xfrm>
        <a:prstGeom prst="rect">
          <a:avLst/>
        </a:prstGeom>
      </xdr:spPr>
    </xdr:pic>
    <xdr:clientData/>
  </xdr:twoCellAnchor>
  <xdr:twoCellAnchor>
    <xdr:from>
      <xdr:col>1</xdr:col>
      <xdr:colOff>403175</xdr:colOff>
      <xdr:row>99</xdr:row>
      <xdr:rowOff>0</xdr:rowOff>
    </xdr:from>
    <xdr:to>
      <xdr:col>1</xdr:col>
      <xdr:colOff>1068413</xdr:colOff>
      <xdr:row>99</xdr:row>
      <xdr:rowOff>12600</xdr:rowOff>
    </xdr:to>
    <xdr:pic>
      <xdr:nvPicPr>
        <xdr:cNvPr id="505" name="Picture 504">
          <a:extLst>
            <a:ext uri="{FF2B5EF4-FFF2-40B4-BE49-F238E27FC236}">
              <a16:creationId xmlns:a16="http://schemas.microsoft.com/office/drawing/2014/main" id="{86CA490E-0B3C-4645-9C29-4588453EDE93}"/>
            </a:ext>
          </a:extLst>
        </xdr:cNvPr>
        <xdr:cNvPicPr>
          <a:picLocks noChangeAspect="1"/>
        </xdr:cNvPicPr>
      </xdr:nvPicPr>
      <xdr:blipFill>
        <a:blip xmlns:r="http://schemas.openxmlformats.org/officeDocument/2006/relationships" r:embed="rId63"/>
        <a:stretch>
          <a:fillRect/>
        </a:stretch>
      </xdr:blipFill>
      <xdr:spPr>
        <a:xfrm>
          <a:off x="403175" y="89999660"/>
          <a:ext cx="665238" cy="881440"/>
        </a:xfrm>
        <a:prstGeom prst="rect">
          <a:avLst/>
        </a:prstGeom>
      </xdr:spPr>
    </xdr:pic>
    <xdr:clientData/>
  </xdr:twoCellAnchor>
  <xdr:twoCellAnchor>
    <xdr:from>
      <xdr:col>1</xdr:col>
      <xdr:colOff>292102</xdr:colOff>
      <xdr:row>99</xdr:row>
      <xdr:rowOff>38619</xdr:rowOff>
    </xdr:from>
    <xdr:to>
      <xdr:col>1</xdr:col>
      <xdr:colOff>701958</xdr:colOff>
      <xdr:row>99</xdr:row>
      <xdr:rowOff>616085</xdr:rowOff>
    </xdr:to>
    <xdr:pic>
      <xdr:nvPicPr>
        <xdr:cNvPr id="506" name="Picture 505">
          <a:extLst>
            <a:ext uri="{FF2B5EF4-FFF2-40B4-BE49-F238E27FC236}">
              <a16:creationId xmlns:a16="http://schemas.microsoft.com/office/drawing/2014/main" id="{8B56489D-5937-CB42-9848-5267D56E65DF}"/>
            </a:ext>
          </a:extLst>
        </xdr:cNvPr>
        <xdr:cNvPicPr>
          <a:picLocks noChangeAspect="1"/>
        </xdr:cNvPicPr>
      </xdr:nvPicPr>
      <xdr:blipFill>
        <a:blip xmlns:r="http://schemas.openxmlformats.org/officeDocument/2006/relationships" r:embed="rId64"/>
        <a:stretch>
          <a:fillRect/>
        </a:stretch>
      </xdr:blipFill>
      <xdr:spPr>
        <a:xfrm>
          <a:off x="1240369" y="68771019"/>
          <a:ext cx="409856" cy="577466"/>
        </a:xfrm>
        <a:prstGeom prst="rect">
          <a:avLst/>
        </a:prstGeom>
      </xdr:spPr>
    </xdr:pic>
    <xdr:clientData/>
  </xdr:twoCellAnchor>
  <xdr:twoCellAnchor>
    <xdr:from>
      <xdr:col>1</xdr:col>
      <xdr:colOff>287868</xdr:colOff>
      <xdr:row>100</xdr:row>
      <xdr:rowOff>28579</xdr:rowOff>
    </xdr:from>
    <xdr:to>
      <xdr:col>1</xdr:col>
      <xdr:colOff>697724</xdr:colOff>
      <xdr:row>100</xdr:row>
      <xdr:rowOff>616890</xdr:rowOff>
    </xdr:to>
    <xdr:pic>
      <xdr:nvPicPr>
        <xdr:cNvPr id="507" name="Picture 506">
          <a:extLst>
            <a:ext uri="{FF2B5EF4-FFF2-40B4-BE49-F238E27FC236}">
              <a16:creationId xmlns:a16="http://schemas.microsoft.com/office/drawing/2014/main" id="{F3487B6C-B49C-EE41-B40F-6B93592E965E}"/>
            </a:ext>
          </a:extLst>
        </xdr:cNvPr>
        <xdr:cNvPicPr>
          <a:picLocks noChangeAspect="1"/>
        </xdr:cNvPicPr>
      </xdr:nvPicPr>
      <xdr:blipFill>
        <a:blip xmlns:r="http://schemas.openxmlformats.org/officeDocument/2006/relationships" r:embed="rId64"/>
        <a:stretch>
          <a:fillRect/>
        </a:stretch>
      </xdr:blipFill>
      <xdr:spPr>
        <a:xfrm>
          <a:off x="1236135" y="69455246"/>
          <a:ext cx="409856" cy="588311"/>
        </a:xfrm>
        <a:prstGeom prst="rect">
          <a:avLst/>
        </a:prstGeom>
      </xdr:spPr>
    </xdr:pic>
    <xdr:clientData/>
  </xdr:twoCellAnchor>
  <xdr:twoCellAnchor>
    <xdr:from>
      <xdr:col>1</xdr:col>
      <xdr:colOff>292101</xdr:colOff>
      <xdr:row>100</xdr:row>
      <xdr:rowOff>665654</xdr:rowOff>
    </xdr:from>
    <xdr:to>
      <xdr:col>1</xdr:col>
      <xdr:colOff>695591</xdr:colOff>
      <xdr:row>101</xdr:row>
      <xdr:rowOff>617226</xdr:rowOff>
    </xdr:to>
    <xdr:pic>
      <xdr:nvPicPr>
        <xdr:cNvPr id="508" name="Picture 507">
          <a:extLst>
            <a:ext uri="{FF2B5EF4-FFF2-40B4-BE49-F238E27FC236}">
              <a16:creationId xmlns:a16="http://schemas.microsoft.com/office/drawing/2014/main" id="{D704DC20-67BB-734B-8DDE-D66F621CAD8A}"/>
            </a:ext>
          </a:extLst>
        </xdr:cNvPr>
        <xdr:cNvPicPr>
          <a:picLocks noChangeAspect="1"/>
        </xdr:cNvPicPr>
      </xdr:nvPicPr>
      <xdr:blipFill>
        <a:blip xmlns:r="http://schemas.openxmlformats.org/officeDocument/2006/relationships" r:embed="rId65"/>
        <a:stretch>
          <a:fillRect/>
        </a:stretch>
      </xdr:blipFill>
      <xdr:spPr>
        <a:xfrm>
          <a:off x="1240368" y="70092321"/>
          <a:ext cx="403490" cy="645838"/>
        </a:xfrm>
        <a:prstGeom prst="rect">
          <a:avLst/>
        </a:prstGeom>
      </xdr:spPr>
    </xdr:pic>
    <xdr:clientData/>
  </xdr:twoCellAnchor>
  <xdr:twoCellAnchor>
    <xdr:from>
      <xdr:col>1</xdr:col>
      <xdr:colOff>312261</xdr:colOff>
      <xdr:row>102</xdr:row>
      <xdr:rowOff>71647</xdr:rowOff>
    </xdr:from>
    <xdr:to>
      <xdr:col>1</xdr:col>
      <xdr:colOff>705421</xdr:colOff>
      <xdr:row>102</xdr:row>
      <xdr:rowOff>614057</xdr:rowOff>
    </xdr:to>
    <xdr:pic>
      <xdr:nvPicPr>
        <xdr:cNvPr id="509" name="Picture 508">
          <a:extLst>
            <a:ext uri="{FF2B5EF4-FFF2-40B4-BE49-F238E27FC236}">
              <a16:creationId xmlns:a16="http://schemas.microsoft.com/office/drawing/2014/main" id="{1A26C66E-029D-0A42-B16F-7E5B310514F2}"/>
            </a:ext>
          </a:extLst>
        </xdr:cNvPr>
        <xdr:cNvPicPr>
          <a:picLocks noChangeAspect="1"/>
        </xdr:cNvPicPr>
      </xdr:nvPicPr>
      <xdr:blipFill>
        <a:blip xmlns:r="http://schemas.openxmlformats.org/officeDocument/2006/relationships" r:embed="rId66"/>
        <a:stretch>
          <a:fillRect/>
        </a:stretch>
      </xdr:blipFill>
      <xdr:spPr>
        <a:xfrm>
          <a:off x="1260528" y="70886847"/>
          <a:ext cx="393160" cy="542410"/>
        </a:xfrm>
        <a:prstGeom prst="rect">
          <a:avLst/>
        </a:prstGeom>
      </xdr:spPr>
    </xdr:pic>
    <xdr:clientData/>
  </xdr:twoCellAnchor>
  <xdr:twoCellAnchor>
    <xdr:from>
      <xdr:col>1</xdr:col>
      <xdr:colOff>271941</xdr:colOff>
      <xdr:row>103</xdr:row>
      <xdr:rowOff>53742</xdr:rowOff>
    </xdr:from>
    <xdr:to>
      <xdr:col>1</xdr:col>
      <xdr:colOff>695168</xdr:colOff>
      <xdr:row>103</xdr:row>
      <xdr:rowOff>606997</xdr:rowOff>
    </xdr:to>
    <xdr:pic>
      <xdr:nvPicPr>
        <xdr:cNvPr id="510" name="Picture 509">
          <a:extLst>
            <a:ext uri="{FF2B5EF4-FFF2-40B4-BE49-F238E27FC236}">
              <a16:creationId xmlns:a16="http://schemas.microsoft.com/office/drawing/2014/main" id="{F7DD5DB5-5D38-AB47-BD03-3C1CFB7CEBBC}"/>
            </a:ext>
          </a:extLst>
        </xdr:cNvPr>
        <xdr:cNvPicPr>
          <a:picLocks noChangeAspect="1"/>
        </xdr:cNvPicPr>
      </xdr:nvPicPr>
      <xdr:blipFill>
        <a:blip xmlns:r="http://schemas.openxmlformats.org/officeDocument/2006/relationships" r:embed="rId67"/>
        <a:stretch>
          <a:fillRect/>
        </a:stretch>
      </xdr:blipFill>
      <xdr:spPr>
        <a:xfrm>
          <a:off x="1220208" y="71563209"/>
          <a:ext cx="423227" cy="553255"/>
        </a:xfrm>
        <a:prstGeom prst="rect">
          <a:avLst/>
        </a:prstGeom>
      </xdr:spPr>
    </xdr:pic>
    <xdr:clientData/>
  </xdr:twoCellAnchor>
  <xdr:twoCellAnchor>
    <xdr:from>
      <xdr:col>1</xdr:col>
      <xdr:colOff>271941</xdr:colOff>
      <xdr:row>104</xdr:row>
      <xdr:rowOff>53743</xdr:rowOff>
    </xdr:from>
    <xdr:to>
      <xdr:col>1</xdr:col>
      <xdr:colOff>695168</xdr:colOff>
      <xdr:row>104</xdr:row>
      <xdr:rowOff>606998</xdr:rowOff>
    </xdr:to>
    <xdr:pic>
      <xdr:nvPicPr>
        <xdr:cNvPr id="511" name="Picture 510">
          <a:extLst>
            <a:ext uri="{FF2B5EF4-FFF2-40B4-BE49-F238E27FC236}">
              <a16:creationId xmlns:a16="http://schemas.microsoft.com/office/drawing/2014/main" id="{4096A665-1395-464F-8DD9-889CE2FE92C5}"/>
            </a:ext>
          </a:extLst>
        </xdr:cNvPr>
        <xdr:cNvPicPr>
          <a:picLocks noChangeAspect="1"/>
        </xdr:cNvPicPr>
      </xdr:nvPicPr>
      <xdr:blipFill>
        <a:blip xmlns:r="http://schemas.openxmlformats.org/officeDocument/2006/relationships" r:embed="rId67"/>
        <a:stretch>
          <a:fillRect/>
        </a:stretch>
      </xdr:blipFill>
      <xdr:spPr>
        <a:xfrm>
          <a:off x="1220208" y="72257476"/>
          <a:ext cx="423227" cy="553255"/>
        </a:xfrm>
        <a:prstGeom prst="rect">
          <a:avLst/>
        </a:prstGeom>
      </xdr:spPr>
    </xdr:pic>
    <xdr:clientData/>
  </xdr:twoCellAnchor>
  <xdr:twoCellAnchor>
    <xdr:from>
      <xdr:col>1</xdr:col>
      <xdr:colOff>222151</xdr:colOff>
      <xdr:row>105</xdr:row>
      <xdr:rowOff>43700</xdr:rowOff>
    </xdr:from>
    <xdr:to>
      <xdr:col>1</xdr:col>
      <xdr:colOff>688758</xdr:colOff>
      <xdr:row>105</xdr:row>
      <xdr:rowOff>607800</xdr:rowOff>
    </xdr:to>
    <xdr:pic>
      <xdr:nvPicPr>
        <xdr:cNvPr id="512" name="Picture 511">
          <a:extLst>
            <a:ext uri="{FF2B5EF4-FFF2-40B4-BE49-F238E27FC236}">
              <a16:creationId xmlns:a16="http://schemas.microsoft.com/office/drawing/2014/main" id="{E2400946-3381-774E-8E2A-027FCBBB779F}"/>
            </a:ext>
          </a:extLst>
        </xdr:cNvPr>
        <xdr:cNvPicPr>
          <a:picLocks noChangeAspect="1"/>
        </xdr:cNvPicPr>
      </xdr:nvPicPr>
      <xdr:blipFill>
        <a:blip xmlns:r="http://schemas.openxmlformats.org/officeDocument/2006/relationships" r:embed="rId67"/>
        <a:stretch>
          <a:fillRect/>
        </a:stretch>
      </xdr:blipFill>
      <xdr:spPr>
        <a:xfrm>
          <a:off x="1170418" y="72941700"/>
          <a:ext cx="466607" cy="564100"/>
        </a:xfrm>
        <a:prstGeom prst="rect">
          <a:avLst/>
        </a:prstGeom>
      </xdr:spPr>
    </xdr:pic>
    <xdr:clientData/>
  </xdr:twoCellAnchor>
  <xdr:twoCellAnchor>
    <xdr:from>
      <xdr:col>1</xdr:col>
      <xdr:colOff>292102</xdr:colOff>
      <xdr:row>106</xdr:row>
      <xdr:rowOff>55363</xdr:rowOff>
    </xdr:from>
    <xdr:to>
      <xdr:col>1</xdr:col>
      <xdr:colOff>704542</xdr:colOff>
      <xdr:row>106</xdr:row>
      <xdr:rowOff>616422</xdr:rowOff>
    </xdr:to>
    <xdr:pic>
      <xdr:nvPicPr>
        <xdr:cNvPr id="513" name="Picture 512">
          <a:extLst>
            <a:ext uri="{FF2B5EF4-FFF2-40B4-BE49-F238E27FC236}">
              <a16:creationId xmlns:a16="http://schemas.microsoft.com/office/drawing/2014/main" id="{62601AD7-641B-BD44-B919-4971527782DD}"/>
            </a:ext>
          </a:extLst>
        </xdr:cNvPr>
        <xdr:cNvPicPr>
          <a:picLocks noChangeAspect="1"/>
        </xdr:cNvPicPr>
      </xdr:nvPicPr>
      <xdr:blipFill>
        <a:blip xmlns:r="http://schemas.openxmlformats.org/officeDocument/2006/relationships" r:embed="rId68"/>
        <a:stretch>
          <a:fillRect/>
        </a:stretch>
      </xdr:blipFill>
      <xdr:spPr>
        <a:xfrm>
          <a:off x="1240369" y="73647630"/>
          <a:ext cx="412440" cy="561059"/>
        </a:xfrm>
        <a:prstGeom prst="rect">
          <a:avLst/>
        </a:prstGeom>
      </xdr:spPr>
    </xdr:pic>
    <xdr:clientData/>
  </xdr:twoCellAnchor>
  <xdr:twoCellAnchor>
    <xdr:from>
      <xdr:col>1</xdr:col>
      <xdr:colOff>292102</xdr:colOff>
      <xdr:row>107</xdr:row>
      <xdr:rowOff>55364</xdr:rowOff>
    </xdr:from>
    <xdr:to>
      <xdr:col>1</xdr:col>
      <xdr:colOff>704542</xdr:colOff>
      <xdr:row>107</xdr:row>
      <xdr:rowOff>616423</xdr:rowOff>
    </xdr:to>
    <xdr:pic>
      <xdr:nvPicPr>
        <xdr:cNvPr id="514" name="Picture 513">
          <a:extLst>
            <a:ext uri="{FF2B5EF4-FFF2-40B4-BE49-F238E27FC236}">
              <a16:creationId xmlns:a16="http://schemas.microsoft.com/office/drawing/2014/main" id="{5FC49121-EB05-E14A-860B-0C744BDA8555}"/>
            </a:ext>
          </a:extLst>
        </xdr:cNvPr>
        <xdr:cNvPicPr>
          <a:picLocks noChangeAspect="1"/>
        </xdr:cNvPicPr>
      </xdr:nvPicPr>
      <xdr:blipFill>
        <a:blip xmlns:r="http://schemas.openxmlformats.org/officeDocument/2006/relationships" r:embed="rId68"/>
        <a:stretch>
          <a:fillRect/>
        </a:stretch>
      </xdr:blipFill>
      <xdr:spPr>
        <a:xfrm>
          <a:off x="1240369" y="74341897"/>
          <a:ext cx="412440" cy="561059"/>
        </a:xfrm>
        <a:prstGeom prst="rect">
          <a:avLst/>
        </a:prstGeom>
      </xdr:spPr>
    </xdr:pic>
    <xdr:clientData/>
  </xdr:twoCellAnchor>
  <xdr:twoCellAnchor>
    <xdr:from>
      <xdr:col>1</xdr:col>
      <xdr:colOff>312259</xdr:colOff>
      <xdr:row>108</xdr:row>
      <xdr:rowOff>70386</xdr:rowOff>
    </xdr:from>
    <xdr:to>
      <xdr:col>1</xdr:col>
      <xdr:colOff>703010</xdr:colOff>
      <xdr:row>108</xdr:row>
      <xdr:rowOff>606733</xdr:rowOff>
    </xdr:to>
    <xdr:pic>
      <xdr:nvPicPr>
        <xdr:cNvPr id="515" name="Picture 514">
          <a:extLst>
            <a:ext uri="{FF2B5EF4-FFF2-40B4-BE49-F238E27FC236}">
              <a16:creationId xmlns:a16="http://schemas.microsoft.com/office/drawing/2014/main" id="{4CB5F036-55F2-B749-BDCB-A0FFB7737D09}"/>
            </a:ext>
          </a:extLst>
        </xdr:cNvPr>
        <xdr:cNvPicPr>
          <a:picLocks noChangeAspect="1"/>
        </xdr:cNvPicPr>
      </xdr:nvPicPr>
      <xdr:blipFill>
        <a:blip xmlns:r="http://schemas.openxmlformats.org/officeDocument/2006/relationships" r:embed="rId69"/>
        <a:stretch>
          <a:fillRect/>
        </a:stretch>
      </xdr:blipFill>
      <xdr:spPr>
        <a:xfrm>
          <a:off x="1260526" y="75051186"/>
          <a:ext cx="390751" cy="536347"/>
        </a:xfrm>
        <a:prstGeom prst="rect">
          <a:avLst/>
        </a:prstGeom>
      </xdr:spPr>
    </xdr:pic>
    <xdr:clientData/>
  </xdr:twoCellAnchor>
  <xdr:twoCellAnchor>
    <xdr:from>
      <xdr:col>1</xdr:col>
      <xdr:colOff>292101</xdr:colOff>
      <xdr:row>109</xdr:row>
      <xdr:rowOff>72384</xdr:rowOff>
    </xdr:from>
    <xdr:to>
      <xdr:col>1</xdr:col>
      <xdr:colOff>701958</xdr:colOff>
      <xdr:row>109</xdr:row>
      <xdr:rowOff>618337</xdr:rowOff>
    </xdr:to>
    <xdr:pic>
      <xdr:nvPicPr>
        <xdr:cNvPr id="516" name="Picture 515">
          <a:extLst>
            <a:ext uri="{FF2B5EF4-FFF2-40B4-BE49-F238E27FC236}">
              <a16:creationId xmlns:a16="http://schemas.microsoft.com/office/drawing/2014/main" id="{EB968AB9-B710-1D40-9FF4-D4D47CD7B0E0}"/>
            </a:ext>
          </a:extLst>
        </xdr:cNvPr>
        <xdr:cNvPicPr>
          <a:picLocks noChangeAspect="1"/>
        </xdr:cNvPicPr>
      </xdr:nvPicPr>
      <xdr:blipFill>
        <a:blip xmlns:r="http://schemas.openxmlformats.org/officeDocument/2006/relationships" r:embed="rId70"/>
        <a:stretch>
          <a:fillRect/>
        </a:stretch>
      </xdr:blipFill>
      <xdr:spPr>
        <a:xfrm>
          <a:off x="1240368" y="75747451"/>
          <a:ext cx="409857" cy="545953"/>
        </a:xfrm>
        <a:prstGeom prst="rect">
          <a:avLst/>
        </a:prstGeom>
      </xdr:spPr>
    </xdr:pic>
    <xdr:clientData/>
  </xdr:twoCellAnchor>
  <xdr:twoCellAnchor>
    <xdr:from>
      <xdr:col>1</xdr:col>
      <xdr:colOff>292101</xdr:colOff>
      <xdr:row>110</xdr:row>
      <xdr:rowOff>72028</xdr:rowOff>
    </xdr:from>
    <xdr:to>
      <xdr:col>1</xdr:col>
      <xdr:colOff>701959</xdr:colOff>
      <xdr:row>110</xdr:row>
      <xdr:rowOff>616260</xdr:rowOff>
    </xdr:to>
    <xdr:pic>
      <xdr:nvPicPr>
        <xdr:cNvPr id="517" name="Picture 516">
          <a:extLst>
            <a:ext uri="{FF2B5EF4-FFF2-40B4-BE49-F238E27FC236}">
              <a16:creationId xmlns:a16="http://schemas.microsoft.com/office/drawing/2014/main" id="{DED82CA3-6B7F-564B-A155-94A2C3B83C9F}"/>
            </a:ext>
          </a:extLst>
        </xdr:cNvPr>
        <xdr:cNvPicPr>
          <a:picLocks noChangeAspect="1"/>
        </xdr:cNvPicPr>
      </xdr:nvPicPr>
      <xdr:blipFill>
        <a:blip xmlns:r="http://schemas.openxmlformats.org/officeDocument/2006/relationships" r:embed="rId70"/>
        <a:stretch>
          <a:fillRect/>
        </a:stretch>
      </xdr:blipFill>
      <xdr:spPr>
        <a:xfrm>
          <a:off x="1240368" y="76441361"/>
          <a:ext cx="409858" cy="544232"/>
        </a:xfrm>
        <a:prstGeom prst="rect">
          <a:avLst/>
        </a:prstGeom>
      </xdr:spPr>
    </xdr:pic>
    <xdr:clientData/>
  </xdr:twoCellAnchor>
  <xdr:twoCellAnchor>
    <xdr:from>
      <xdr:col>1</xdr:col>
      <xdr:colOff>292101</xdr:colOff>
      <xdr:row>111</xdr:row>
      <xdr:rowOff>72028</xdr:rowOff>
    </xdr:from>
    <xdr:to>
      <xdr:col>1</xdr:col>
      <xdr:colOff>701959</xdr:colOff>
      <xdr:row>111</xdr:row>
      <xdr:rowOff>616260</xdr:rowOff>
    </xdr:to>
    <xdr:pic>
      <xdr:nvPicPr>
        <xdr:cNvPr id="518" name="Picture 517">
          <a:extLst>
            <a:ext uri="{FF2B5EF4-FFF2-40B4-BE49-F238E27FC236}">
              <a16:creationId xmlns:a16="http://schemas.microsoft.com/office/drawing/2014/main" id="{DE47DE4C-7725-2B44-AE41-B20E641F3087}"/>
            </a:ext>
          </a:extLst>
        </xdr:cNvPr>
        <xdr:cNvPicPr>
          <a:picLocks noChangeAspect="1"/>
        </xdr:cNvPicPr>
      </xdr:nvPicPr>
      <xdr:blipFill>
        <a:blip xmlns:r="http://schemas.openxmlformats.org/officeDocument/2006/relationships" r:embed="rId70"/>
        <a:stretch>
          <a:fillRect/>
        </a:stretch>
      </xdr:blipFill>
      <xdr:spPr>
        <a:xfrm>
          <a:off x="1240368" y="77135628"/>
          <a:ext cx="409858" cy="544232"/>
        </a:xfrm>
        <a:prstGeom prst="rect">
          <a:avLst/>
        </a:prstGeom>
      </xdr:spPr>
    </xdr:pic>
    <xdr:clientData/>
  </xdr:twoCellAnchor>
  <xdr:twoCellAnchor>
    <xdr:from>
      <xdr:col>1</xdr:col>
      <xdr:colOff>271942</xdr:colOff>
      <xdr:row>112</xdr:row>
      <xdr:rowOff>71645</xdr:rowOff>
    </xdr:from>
    <xdr:to>
      <xdr:col>1</xdr:col>
      <xdr:colOff>692460</xdr:colOff>
      <xdr:row>112</xdr:row>
      <xdr:rowOff>614056</xdr:rowOff>
    </xdr:to>
    <xdr:pic>
      <xdr:nvPicPr>
        <xdr:cNvPr id="519" name="Picture 518">
          <a:extLst>
            <a:ext uri="{FF2B5EF4-FFF2-40B4-BE49-F238E27FC236}">
              <a16:creationId xmlns:a16="http://schemas.microsoft.com/office/drawing/2014/main" id="{CF4CA0EB-A2F4-9942-AAE6-C195DFB27385}"/>
            </a:ext>
          </a:extLst>
        </xdr:cNvPr>
        <xdr:cNvPicPr>
          <a:picLocks noChangeAspect="1"/>
        </xdr:cNvPicPr>
      </xdr:nvPicPr>
      <xdr:blipFill>
        <a:blip xmlns:r="http://schemas.openxmlformats.org/officeDocument/2006/relationships" r:embed="rId71"/>
        <a:stretch>
          <a:fillRect/>
        </a:stretch>
      </xdr:blipFill>
      <xdr:spPr>
        <a:xfrm>
          <a:off x="1220209" y="77829512"/>
          <a:ext cx="420518" cy="542411"/>
        </a:xfrm>
        <a:prstGeom prst="rect">
          <a:avLst/>
        </a:prstGeom>
      </xdr:spPr>
    </xdr:pic>
    <xdr:clientData/>
  </xdr:twoCellAnchor>
  <xdr:twoCellAnchor>
    <xdr:from>
      <xdr:col>1</xdr:col>
      <xdr:colOff>292100</xdr:colOff>
      <xdr:row>113</xdr:row>
      <xdr:rowOff>37461</xdr:rowOff>
    </xdr:from>
    <xdr:to>
      <xdr:col>1</xdr:col>
      <xdr:colOff>704541</xdr:colOff>
      <xdr:row>113</xdr:row>
      <xdr:rowOff>609365</xdr:rowOff>
    </xdr:to>
    <xdr:pic>
      <xdr:nvPicPr>
        <xdr:cNvPr id="520" name="Picture 519">
          <a:extLst>
            <a:ext uri="{FF2B5EF4-FFF2-40B4-BE49-F238E27FC236}">
              <a16:creationId xmlns:a16="http://schemas.microsoft.com/office/drawing/2014/main" id="{2FD687E7-0B70-9845-8139-1C92D64DD311}"/>
            </a:ext>
          </a:extLst>
        </xdr:cNvPr>
        <xdr:cNvPicPr>
          <a:picLocks noChangeAspect="1"/>
        </xdr:cNvPicPr>
      </xdr:nvPicPr>
      <xdr:blipFill>
        <a:blip xmlns:r="http://schemas.openxmlformats.org/officeDocument/2006/relationships" r:embed="rId72"/>
        <a:stretch>
          <a:fillRect/>
        </a:stretch>
      </xdr:blipFill>
      <xdr:spPr>
        <a:xfrm>
          <a:off x="1240367" y="78489594"/>
          <a:ext cx="412441" cy="571904"/>
        </a:xfrm>
        <a:prstGeom prst="rect">
          <a:avLst/>
        </a:prstGeom>
      </xdr:spPr>
    </xdr:pic>
    <xdr:clientData/>
  </xdr:twoCellAnchor>
  <xdr:twoCellAnchor>
    <xdr:from>
      <xdr:col>1</xdr:col>
      <xdr:colOff>292100</xdr:colOff>
      <xdr:row>114</xdr:row>
      <xdr:rowOff>37460</xdr:rowOff>
    </xdr:from>
    <xdr:to>
      <xdr:col>1</xdr:col>
      <xdr:colOff>704541</xdr:colOff>
      <xdr:row>114</xdr:row>
      <xdr:rowOff>609363</xdr:rowOff>
    </xdr:to>
    <xdr:pic>
      <xdr:nvPicPr>
        <xdr:cNvPr id="521" name="Picture 520">
          <a:extLst>
            <a:ext uri="{FF2B5EF4-FFF2-40B4-BE49-F238E27FC236}">
              <a16:creationId xmlns:a16="http://schemas.microsoft.com/office/drawing/2014/main" id="{4F6CCFE5-CBA4-6F44-9EEC-6033F1F2C9C3}"/>
            </a:ext>
          </a:extLst>
        </xdr:cNvPr>
        <xdr:cNvPicPr>
          <a:picLocks noChangeAspect="1"/>
        </xdr:cNvPicPr>
      </xdr:nvPicPr>
      <xdr:blipFill>
        <a:blip xmlns:r="http://schemas.openxmlformats.org/officeDocument/2006/relationships" r:embed="rId72"/>
        <a:stretch>
          <a:fillRect/>
        </a:stretch>
      </xdr:blipFill>
      <xdr:spPr>
        <a:xfrm>
          <a:off x="1240367" y="79183860"/>
          <a:ext cx="412441" cy="571903"/>
        </a:xfrm>
        <a:prstGeom prst="rect">
          <a:avLst/>
        </a:prstGeom>
      </xdr:spPr>
    </xdr:pic>
    <xdr:clientData/>
  </xdr:twoCellAnchor>
  <xdr:twoCellAnchor>
    <xdr:from>
      <xdr:col>1</xdr:col>
      <xdr:colOff>312260</xdr:colOff>
      <xdr:row>115</xdr:row>
      <xdr:rowOff>38089</xdr:rowOff>
    </xdr:from>
    <xdr:to>
      <xdr:col>1</xdr:col>
      <xdr:colOff>703009</xdr:colOff>
      <xdr:row>115</xdr:row>
      <xdr:rowOff>613011</xdr:rowOff>
    </xdr:to>
    <xdr:pic>
      <xdr:nvPicPr>
        <xdr:cNvPr id="522" name="Picture 521">
          <a:extLst>
            <a:ext uri="{FF2B5EF4-FFF2-40B4-BE49-F238E27FC236}">
              <a16:creationId xmlns:a16="http://schemas.microsoft.com/office/drawing/2014/main" id="{EC046087-0646-0F43-837D-1DAD32C1FDFD}"/>
            </a:ext>
          </a:extLst>
        </xdr:cNvPr>
        <xdr:cNvPicPr>
          <a:picLocks noChangeAspect="1"/>
        </xdr:cNvPicPr>
      </xdr:nvPicPr>
      <xdr:blipFill>
        <a:blip xmlns:r="http://schemas.openxmlformats.org/officeDocument/2006/relationships" r:embed="rId73"/>
        <a:stretch>
          <a:fillRect/>
        </a:stretch>
      </xdr:blipFill>
      <xdr:spPr>
        <a:xfrm>
          <a:off x="1260527" y="79878756"/>
          <a:ext cx="390749" cy="574922"/>
        </a:xfrm>
        <a:prstGeom prst="rect">
          <a:avLst/>
        </a:prstGeom>
      </xdr:spPr>
    </xdr:pic>
    <xdr:clientData/>
  </xdr:twoCellAnchor>
  <xdr:twoCellAnchor>
    <xdr:from>
      <xdr:col>1</xdr:col>
      <xdr:colOff>312260</xdr:colOff>
      <xdr:row>116</xdr:row>
      <xdr:rowOff>38090</xdr:rowOff>
    </xdr:from>
    <xdr:to>
      <xdr:col>1</xdr:col>
      <xdr:colOff>703009</xdr:colOff>
      <xdr:row>116</xdr:row>
      <xdr:rowOff>613012</xdr:rowOff>
    </xdr:to>
    <xdr:pic>
      <xdr:nvPicPr>
        <xdr:cNvPr id="523" name="Picture 522">
          <a:extLst>
            <a:ext uri="{FF2B5EF4-FFF2-40B4-BE49-F238E27FC236}">
              <a16:creationId xmlns:a16="http://schemas.microsoft.com/office/drawing/2014/main" id="{32FD4C91-7008-BD46-94DF-9FB3C3B51B4E}"/>
            </a:ext>
          </a:extLst>
        </xdr:cNvPr>
        <xdr:cNvPicPr>
          <a:picLocks noChangeAspect="1"/>
        </xdr:cNvPicPr>
      </xdr:nvPicPr>
      <xdr:blipFill>
        <a:blip xmlns:r="http://schemas.openxmlformats.org/officeDocument/2006/relationships" r:embed="rId73"/>
        <a:stretch>
          <a:fillRect/>
        </a:stretch>
      </xdr:blipFill>
      <xdr:spPr>
        <a:xfrm>
          <a:off x="1260527" y="80573023"/>
          <a:ext cx="390749" cy="574922"/>
        </a:xfrm>
        <a:prstGeom prst="rect">
          <a:avLst/>
        </a:prstGeom>
      </xdr:spPr>
    </xdr:pic>
    <xdr:clientData/>
  </xdr:twoCellAnchor>
  <xdr:twoCellAnchor>
    <xdr:from>
      <xdr:col>1</xdr:col>
      <xdr:colOff>292100</xdr:colOff>
      <xdr:row>117</xdr:row>
      <xdr:rowOff>53416</xdr:rowOff>
    </xdr:from>
    <xdr:to>
      <xdr:col>1</xdr:col>
      <xdr:colOff>695589</xdr:colOff>
      <xdr:row>117</xdr:row>
      <xdr:rowOff>605094</xdr:rowOff>
    </xdr:to>
    <xdr:pic>
      <xdr:nvPicPr>
        <xdr:cNvPr id="524" name="Picture 523">
          <a:extLst>
            <a:ext uri="{FF2B5EF4-FFF2-40B4-BE49-F238E27FC236}">
              <a16:creationId xmlns:a16="http://schemas.microsoft.com/office/drawing/2014/main" id="{C9EA3D05-152E-DE45-856D-1F4E04DCFF7C}"/>
            </a:ext>
          </a:extLst>
        </xdr:cNvPr>
        <xdr:cNvPicPr>
          <a:picLocks noChangeAspect="1"/>
        </xdr:cNvPicPr>
      </xdr:nvPicPr>
      <xdr:blipFill>
        <a:blip xmlns:r="http://schemas.openxmlformats.org/officeDocument/2006/relationships" r:embed="rId74"/>
        <a:stretch>
          <a:fillRect/>
        </a:stretch>
      </xdr:blipFill>
      <xdr:spPr>
        <a:xfrm>
          <a:off x="1240367" y="81282616"/>
          <a:ext cx="403489" cy="551678"/>
        </a:xfrm>
        <a:prstGeom prst="rect">
          <a:avLst/>
        </a:prstGeom>
      </xdr:spPr>
    </xdr:pic>
    <xdr:clientData/>
  </xdr:twoCellAnchor>
  <xdr:twoCellAnchor>
    <xdr:from>
      <xdr:col>1</xdr:col>
      <xdr:colOff>283231</xdr:colOff>
      <xdr:row>118</xdr:row>
      <xdr:rowOff>46801</xdr:rowOff>
    </xdr:from>
    <xdr:to>
      <xdr:col>1</xdr:col>
      <xdr:colOff>697565</xdr:colOff>
      <xdr:row>118</xdr:row>
      <xdr:rowOff>609325</xdr:rowOff>
    </xdr:to>
    <xdr:pic>
      <xdr:nvPicPr>
        <xdr:cNvPr id="525" name="Picture 524">
          <a:extLst>
            <a:ext uri="{FF2B5EF4-FFF2-40B4-BE49-F238E27FC236}">
              <a16:creationId xmlns:a16="http://schemas.microsoft.com/office/drawing/2014/main" id="{B00ADAE9-311C-6B4D-888B-CEC51D04D364}"/>
            </a:ext>
          </a:extLst>
        </xdr:cNvPr>
        <xdr:cNvPicPr>
          <a:picLocks noChangeAspect="1"/>
        </xdr:cNvPicPr>
      </xdr:nvPicPr>
      <xdr:blipFill>
        <a:blip xmlns:r="http://schemas.openxmlformats.org/officeDocument/2006/relationships" r:embed="rId74"/>
        <a:stretch>
          <a:fillRect/>
        </a:stretch>
      </xdr:blipFill>
      <xdr:spPr>
        <a:xfrm>
          <a:off x="1231498" y="81970268"/>
          <a:ext cx="414334" cy="562524"/>
        </a:xfrm>
        <a:prstGeom prst="rect">
          <a:avLst/>
        </a:prstGeom>
      </xdr:spPr>
    </xdr:pic>
    <xdr:clientData/>
  </xdr:twoCellAnchor>
  <xdr:twoCellAnchor>
    <xdr:from>
      <xdr:col>1</xdr:col>
      <xdr:colOff>292100</xdr:colOff>
      <xdr:row>119</xdr:row>
      <xdr:rowOff>26987</xdr:rowOff>
    </xdr:from>
    <xdr:to>
      <xdr:col>1</xdr:col>
      <xdr:colOff>701957</xdr:colOff>
      <xdr:row>119</xdr:row>
      <xdr:rowOff>629951</xdr:rowOff>
    </xdr:to>
    <xdr:pic>
      <xdr:nvPicPr>
        <xdr:cNvPr id="526" name="Picture 525">
          <a:extLst>
            <a:ext uri="{FF2B5EF4-FFF2-40B4-BE49-F238E27FC236}">
              <a16:creationId xmlns:a16="http://schemas.microsoft.com/office/drawing/2014/main" id="{7AAC7792-6D1A-B64F-B9D5-7A32A8454420}"/>
            </a:ext>
          </a:extLst>
        </xdr:cNvPr>
        <xdr:cNvPicPr>
          <a:picLocks noChangeAspect="1"/>
        </xdr:cNvPicPr>
      </xdr:nvPicPr>
      <xdr:blipFill>
        <a:blip xmlns:r="http://schemas.openxmlformats.org/officeDocument/2006/relationships" r:embed="rId75"/>
        <a:stretch>
          <a:fillRect/>
        </a:stretch>
      </xdr:blipFill>
      <xdr:spPr>
        <a:xfrm>
          <a:off x="1240367" y="82644720"/>
          <a:ext cx="409857" cy="602964"/>
        </a:xfrm>
        <a:prstGeom prst="rect">
          <a:avLst/>
        </a:prstGeom>
      </xdr:spPr>
    </xdr:pic>
    <xdr:clientData/>
  </xdr:twoCellAnchor>
  <xdr:twoCellAnchor>
    <xdr:from>
      <xdr:col>1</xdr:col>
      <xdr:colOff>332417</xdr:colOff>
      <xdr:row>120</xdr:row>
      <xdr:rowOff>37155</xdr:rowOff>
    </xdr:from>
    <xdr:to>
      <xdr:col>1</xdr:col>
      <xdr:colOff>701478</xdr:colOff>
      <xdr:row>120</xdr:row>
      <xdr:rowOff>607573</xdr:rowOff>
    </xdr:to>
    <xdr:pic>
      <xdr:nvPicPr>
        <xdr:cNvPr id="527" name="Picture 526">
          <a:extLst>
            <a:ext uri="{FF2B5EF4-FFF2-40B4-BE49-F238E27FC236}">
              <a16:creationId xmlns:a16="http://schemas.microsoft.com/office/drawing/2014/main" id="{7D5C05BE-A4CB-A54B-A725-08606E8DE180}"/>
            </a:ext>
          </a:extLst>
        </xdr:cNvPr>
        <xdr:cNvPicPr>
          <a:picLocks noChangeAspect="1"/>
        </xdr:cNvPicPr>
      </xdr:nvPicPr>
      <xdr:blipFill>
        <a:blip xmlns:r="http://schemas.openxmlformats.org/officeDocument/2006/relationships" r:embed="rId76"/>
        <a:stretch>
          <a:fillRect/>
        </a:stretch>
      </xdr:blipFill>
      <xdr:spPr>
        <a:xfrm>
          <a:off x="1280684" y="83349155"/>
          <a:ext cx="369061" cy="570418"/>
        </a:xfrm>
        <a:prstGeom prst="rect">
          <a:avLst/>
        </a:prstGeom>
      </xdr:spPr>
    </xdr:pic>
    <xdr:clientData/>
  </xdr:twoCellAnchor>
  <xdr:twoCellAnchor>
    <xdr:from>
      <xdr:col>1</xdr:col>
      <xdr:colOff>292099</xdr:colOff>
      <xdr:row>121</xdr:row>
      <xdr:rowOff>38487</xdr:rowOff>
    </xdr:from>
    <xdr:to>
      <xdr:col>1</xdr:col>
      <xdr:colOff>704194</xdr:colOff>
      <xdr:row>121</xdr:row>
      <xdr:rowOff>615324</xdr:rowOff>
    </xdr:to>
    <xdr:pic>
      <xdr:nvPicPr>
        <xdr:cNvPr id="528" name="Picture 527">
          <a:extLst>
            <a:ext uri="{FF2B5EF4-FFF2-40B4-BE49-F238E27FC236}">
              <a16:creationId xmlns:a16="http://schemas.microsoft.com/office/drawing/2014/main" id="{11BA9287-CF9F-3D4D-B4C4-EE977A039AC4}"/>
            </a:ext>
          </a:extLst>
        </xdr:cNvPr>
        <xdr:cNvPicPr>
          <a:picLocks noChangeAspect="1"/>
        </xdr:cNvPicPr>
      </xdr:nvPicPr>
      <xdr:blipFill>
        <a:blip xmlns:r="http://schemas.openxmlformats.org/officeDocument/2006/relationships" r:embed="rId77"/>
        <a:stretch>
          <a:fillRect/>
        </a:stretch>
      </xdr:blipFill>
      <xdr:spPr>
        <a:xfrm>
          <a:off x="1240366" y="84044754"/>
          <a:ext cx="412095" cy="576837"/>
        </a:xfrm>
        <a:prstGeom prst="rect">
          <a:avLst/>
        </a:prstGeom>
      </xdr:spPr>
    </xdr:pic>
    <xdr:clientData/>
  </xdr:twoCellAnchor>
  <xdr:twoCellAnchor>
    <xdr:from>
      <xdr:col>1</xdr:col>
      <xdr:colOff>312261</xdr:colOff>
      <xdr:row>122</xdr:row>
      <xdr:rowOff>38102</xdr:rowOff>
    </xdr:from>
    <xdr:to>
      <xdr:col>1</xdr:col>
      <xdr:colOff>704904</xdr:colOff>
      <xdr:row>122</xdr:row>
      <xdr:rowOff>613076</xdr:rowOff>
    </xdr:to>
    <xdr:pic>
      <xdr:nvPicPr>
        <xdr:cNvPr id="529" name="Picture 528">
          <a:extLst>
            <a:ext uri="{FF2B5EF4-FFF2-40B4-BE49-F238E27FC236}">
              <a16:creationId xmlns:a16="http://schemas.microsoft.com/office/drawing/2014/main" id="{A69233CF-267F-F249-99E3-FA85AD94B3AF}"/>
            </a:ext>
          </a:extLst>
        </xdr:cNvPr>
        <xdr:cNvPicPr>
          <a:picLocks noChangeAspect="1"/>
        </xdr:cNvPicPr>
      </xdr:nvPicPr>
      <xdr:blipFill>
        <a:blip xmlns:r="http://schemas.openxmlformats.org/officeDocument/2006/relationships" r:embed="rId78"/>
        <a:stretch>
          <a:fillRect/>
        </a:stretch>
      </xdr:blipFill>
      <xdr:spPr>
        <a:xfrm>
          <a:off x="1260528" y="84738635"/>
          <a:ext cx="392643" cy="574974"/>
        </a:xfrm>
        <a:prstGeom prst="rect">
          <a:avLst/>
        </a:prstGeom>
      </xdr:spPr>
    </xdr:pic>
    <xdr:clientData/>
  </xdr:twoCellAnchor>
  <xdr:twoCellAnchor>
    <xdr:from>
      <xdr:col>1</xdr:col>
      <xdr:colOff>271941</xdr:colOff>
      <xdr:row>123</xdr:row>
      <xdr:rowOff>55066</xdr:rowOff>
    </xdr:from>
    <xdr:to>
      <xdr:col>1</xdr:col>
      <xdr:colOff>698841</xdr:colOff>
      <xdr:row>123</xdr:row>
      <xdr:rowOff>614689</xdr:rowOff>
    </xdr:to>
    <xdr:pic>
      <xdr:nvPicPr>
        <xdr:cNvPr id="530" name="Picture 529">
          <a:extLst>
            <a:ext uri="{FF2B5EF4-FFF2-40B4-BE49-F238E27FC236}">
              <a16:creationId xmlns:a16="http://schemas.microsoft.com/office/drawing/2014/main" id="{C8254799-B7D2-F645-B2B1-762D6D0252C4}"/>
            </a:ext>
          </a:extLst>
        </xdr:cNvPr>
        <xdr:cNvPicPr>
          <a:picLocks noChangeAspect="1"/>
        </xdr:cNvPicPr>
      </xdr:nvPicPr>
      <xdr:blipFill>
        <a:blip xmlns:r="http://schemas.openxmlformats.org/officeDocument/2006/relationships" r:embed="rId79"/>
        <a:stretch>
          <a:fillRect/>
        </a:stretch>
      </xdr:blipFill>
      <xdr:spPr>
        <a:xfrm>
          <a:off x="1220208" y="85449866"/>
          <a:ext cx="426900" cy="559623"/>
        </a:xfrm>
        <a:prstGeom prst="rect">
          <a:avLst/>
        </a:prstGeom>
      </xdr:spPr>
    </xdr:pic>
    <xdr:clientData/>
  </xdr:twoCellAnchor>
  <xdr:twoCellAnchor>
    <xdr:from>
      <xdr:col>1</xdr:col>
      <xdr:colOff>271941</xdr:colOff>
      <xdr:row>124</xdr:row>
      <xdr:rowOff>55065</xdr:rowOff>
    </xdr:from>
    <xdr:to>
      <xdr:col>1</xdr:col>
      <xdr:colOff>698841</xdr:colOff>
      <xdr:row>124</xdr:row>
      <xdr:rowOff>614689</xdr:rowOff>
    </xdr:to>
    <xdr:pic>
      <xdr:nvPicPr>
        <xdr:cNvPr id="531" name="Picture 530">
          <a:extLst>
            <a:ext uri="{FF2B5EF4-FFF2-40B4-BE49-F238E27FC236}">
              <a16:creationId xmlns:a16="http://schemas.microsoft.com/office/drawing/2014/main" id="{4D14AA02-8807-4E45-A844-9F858520D244}"/>
            </a:ext>
          </a:extLst>
        </xdr:cNvPr>
        <xdr:cNvPicPr>
          <a:picLocks noChangeAspect="1"/>
        </xdr:cNvPicPr>
      </xdr:nvPicPr>
      <xdr:blipFill>
        <a:blip xmlns:r="http://schemas.openxmlformats.org/officeDocument/2006/relationships" r:embed="rId79"/>
        <a:stretch>
          <a:fillRect/>
        </a:stretch>
      </xdr:blipFill>
      <xdr:spPr>
        <a:xfrm>
          <a:off x="1220208" y="86144132"/>
          <a:ext cx="426900" cy="559624"/>
        </a:xfrm>
        <a:prstGeom prst="rect">
          <a:avLst/>
        </a:prstGeom>
      </xdr:spPr>
    </xdr:pic>
    <xdr:clientData/>
  </xdr:twoCellAnchor>
  <xdr:twoCellAnchor>
    <xdr:from>
      <xdr:col>1</xdr:col>
      <xdr:colOff>292101</xdr:colOff>
      <xdr:row>125</xdr:row>
      <xdr:rowOff>53741</xdr:rowOff>
    </xdr:from>
    <xdr:to>
      <xdr:col>1</xdr:col>
      <xdr:colOff>700064</xdr:colOff>
      <xdr:row>125</xdr:row>
      <xdr:rowOff>606995</xdr:rowOff>
    </xdr:to>
    <xdr:pic>
      <xdr:nvPicPr>
        <xdr:cNvPr id="532" name="Picture 531">
          <a:extLst>
            <a:ext uri="{FF2B5EF4-FFF2-40B4-BE49-F238E27FC236}">
              <a16:creationId xmlns:a16="http://schemas.microsoft.com/office/drawing/2014/main" id="{1F5B50A4-C529-394B-9C27-D9FB73EA717A}"/>
            </a:ext>
          </a:extLst>
        </xdr:cNvPr>
        <xdr:cNvPicPr>
          <a:picLocks noChangeAspect="1"/>
        </xdr:cNvPicPr>
      </xdr:nvPicPr>
      <xdr:blipFill>
        <a:blip xmlns:r="http://schemas.openxmlformats.org/officeDocument/2006/relationships" r:embed="rId80"/>
        <a:stretch>
          <a:fillRect/>
        </a:stretch>
      </xdr:blipFill>
      <xdr:spPr>
        <a:xfrm>
          <a:off x="1240368" y="86837074"/>
          <a:ext cx="407963" cy="553254"/>
        </a:xfrm>
        <a:prstGeom prst="rect">
          <a:avLst/>
        </a:prstGeom>
      </xdr:spPr>
    </xdr:pic>
    <xdr:clientData/>
  </xdr:twoCellAnchor>
  <xdr:twoCellAnchor>
    <xdr:from>
      <xdr:col>1</xdr:col>
      <xdr:colOff>271942</xdr:colOff>
      <xdr:row>126</xdr:row>
      <xdr:rowOff>54852</xdr:rowOff>
    </xdr:from>
    <xdr:to>
      <xdr:col>1</xdr:col>
      <xdr:colOff>692644</xdr:colOff>
      <xdr:row>126</xdr:row>
      <xdr:rowOff>613442</xdr:rowOff>
    </xdr:to>
    <xdr:pic>
      <xdr:nvPicPr>
        <xdr:cNvPr id="533" name="Picture 532">
          <a:extLst>
            <a:ext uri="{FF2B5EF4-FFF2-40B4-BE49-F238E27FC236}">
              <a16:creationId xmlns:a16="http://schemas.microsoft.com/office/drawing/2014/main" id="{0CFBF5AB-8670-2645-8309-1A2C699581C1}"/>
            </a:ext>
          </a:extLst>
        </xdr:cNvPr>
        <xdr:cNvPicPr>
          <a:picLocks noChangeAspect="1"/>
        </xdr:cNvPicPr>
      </xdr:nvPicPr>
      <xdr:blipFill>
        <a:blip xmlns:r="http://schemas.openxmlformats.org/officeDocument/2006/relationships" r:embed="rId81"/>
        <a:stretch>
          <a:fillRect/>
        </a:stretch>
      </xdr:blipFill>
      <xdr:spPr>
        <a:xfrm>
          <a:off x="1220209" y="87532452"/>
          <a:ext cx="420702" cy="558590"/>
        </a:xfrm>
        <a:prstGeom prst="rect">
          <a:avLst/>
        </a:prstGeom>
      </xdr:spPr>
    </xdr:pic>
    <xdr:clientData/>
  </xdr:twoCellAnchor>
  <xdr:twoCellAnchor>
    <xdr:from>
      <xdr:col>1</xdr:col>
      <xdr:colOff>312259</xdr:colOff>
      <xdr:row>127</xdr:row>
      <xdr:rowOff>37921</xdr:rowOff>
    </xdr:from>
    <xdr:to>
      <xdr:col>1</xdr:col>
      <xdr:colOff>698534</xdr:colOff>
      <xdr:row>127</xdr:row>
      <xdr:rowOff>612041</xdr:rowOff>
    </xdr:to>
    <xdr:pic>
      <xdr:nvPicPr>
        <xdr:cNvPr id="534" name="Picture 533">
          <a:extLst>
            <a:ext uri="{FF2B5EF4-FFF2-40B4-BE49-F238E27FC236}">
              <a16:creationId xmlns:a16="http://schemas.microsoft.com/office/drawing/2014/main" id="{B0DE25FD-EE38-724B-B58A-6F15C80214E9}"/>
            </a:ext>
          </a:extLst>
        </xdr:cNvPr>
        <xdr:cNvPicPr>
          <a:picLocks noChangeAspect="1"/>
        </xdr:cNvPicPr>
      </xdr:nvPicPr>
      <xdr:blipFill>
        <a:blip xmlns:r="http://schemas.openxmlformats.org/officeDocument/2006/relationships" r:embed="rId82"/>
        <a:stretch>
          <a:fillRect/>
        </a:stretch>
      </xdr:blipFill>
      <xdr:spPr>
        <a:xfrm>
          <a:off x="1260526" y="88209788"/>
          <a:ext cx="386275" cy="574120"/>
        </a:xfrm>
        <a:prstGeom prst="rect">
          <a:avLst/>
        </a:prstGeom>
      </xdr:spPr>
    </xdr:pic>
    <xdr:clientData/>
  </xdr:twoCellAnchor>
  <xdr:twoCellAnchor>
    <xdr:from>
      <xdr:col>1</xdr:col>
      <xdr:colOff>352577</xdr:colOff>
      <xdr:row>128</xdr:row>
      <xdr:rowOff>37335</xdr:rowOff>
    </xdr:from>
    <xdr:to>
      <xdr:col>1</xdr:col>
      <xdr:colOff>706318</xdr:colOff>
      <xdr:row>128</xdr:row>
      <xdr:rowOff>608623</xdr:rowOff>
    </xdr:to>
    <xdr:pic>
      <xdr:nvPicPr>
        <xdr:cNvPr id="535" name="Picture 534">
          <a:extLst>
            <a:ext uri="{FF2B5EF4-FFF2-40B4-BE49-F238E27FC236}">
              <a16:creationId xmlns:a16="http://schemas.microsoft.com/office/drawing/2014/main" id="{75C2F77F-223F-4A4C-B5B6-EF787924F5D9}"/>
            </a:ext>
          </a:extLst>
        </xdr:cNvPr>
        <xdr:cNvPicPr>
          <a:picLocks noChangeAspect="1"/>
        </xdr:cNvPicPr>
      </xdr:nvPicPr>
      <xdr:blipFill>
        <a:blip xmlns:r="http://schemas.openxmlformats.org/officeDocument/2006/relationships" r:embed="rId83"/>
        <a:stretch>
          <a:fillRect/>
        </a:stretch>
      </xdr:blipFill>
      <xdr:spPr>
        <a:xfrm>
          <a:off x="1300844" y="88903468"/>
          <a:ext cx="353741" cy="571288"/>
        </a:xfrm>
        <a:prstGeom prst="rect">
          <a:avLst/>
        </a:prstGeom>
      </xdr:spPr>
    </xdr:pic>
    <xdr:clientData/>
  </xdr:twoCellAnchor>
  <xdr:twoCellAnchor>
    <xdr:from>
      <xdr:col>1</xdr:col>
      <xdr:colOff>352577</xdr:colOff>
      <xdr:row>129</xdr:row>
      <xdr:rowOff>37334</xdr:rowOff>
    </xdr:from>
    <xdr:to>
      <xdr:col>1</xdr:col>
      <xdr:colOff>706318</xdr:colOff>
      <xdr:row>129</xdr:row>
      <xdr:rowOff>608622</xdr:rowOff>
    </xdr:to>
    <xdr:pic>
      <xdr:nvPicPr>
        <xdr:cNvPr id="536" name="Picture 535">
          <a:extLst>
            <a:ext uri="{FF2B5EF4-FFF2-40B4-BE49-F238E27FC236}">
              <a16:creationId xmlns:a16="http://schemas.microsoft.com/office/drawing/2014/main" id="{BE66D7C9-246C-0240-9312-86A1B9D31525}"/>
            </a:ext>
          </a:extLst>
        </xdr:cNvPr>
        <xdr:cNvPicPr>
          <a:picLocks noChangeAspect="1"/>
        </xdr:cNvPicPr>
      </xdr:nvPicPr>
      <xdr:blipFill>
        <a:blip xmlns:r="http://schemas.openxmlformats.org/officeDocument/2006/relationships" r:embed="rId83"/>
        <a:stretch>
          <a:fillRect/>
        </a:stretch>
      </xdr:blipFill>
      <xdr:spPr>
        <a:xfrm>
          <a:off x="1300844" y="89597734"/>
          <a:ext cx="353741" cy="571288"/>
        </a:xfrm>
        <a:prstGeom prst="rect">
          <a:avLst/>
        </a:prstGeom>
      </xdr:spPr>
    </xdr:pic>
    <xdr:clientData/>
  </xdr:twoCellAnchor>
  <xdr:twoCellAnchor>
    <xdr:from>
      <xdr:col>1</xdr:col>
      <xdr:colOff>352577</xdr:colOff>
      <xdr:row>130</xdr:row>
      <xdr:rowOff>37334</xdr:rowOff>
    </xdr:from>
    <xdr:to>
      <xdr:col>1</xdr:col>
      <xdr:colOff>706318</xdr:colOff>
      <xdr:row>130</xdr:row>
      <xdr:rowOff>608622</xdr:rowOff>
    </xdr:to>
    <xdr:pic>
      <xdr:nvPicPr>
        <xdr:cNvPr id="537" name="Picture 536">
          <a:extLst>
            <a:ext uri="{FF2B5EF4-FFF2-40B4-BE49-F238E27FC236}">
              <a16:creationId xmlns:a16="http://schemas.microsoft.com/office/drawing/2014/main" id="{5ECFF991-BCD2-B44A-942E-9891D61614FE}"/>
            </a:ext>
          </a:extLst>
        </xdr:cNvPr>
        <xdr:cNvPicPr>
          <a:picLocks noChangeAspect="1"/>
        </xdr:cNvPicPr>
      </xdr:nvPicPr>
      <xdr:blipFill>
        <a:blip xmlns:r="http://schemas.openxmlformats.org/officeDocument/2006/relationships" r:embed="rId83"/>
        <a:stretch>
          <a:fillRect/>
        </a:stretch>
      </xdr:blipFill>
      <xdr:spPr>
        <a:xfrm>
          <a:off x="1300844" y="90292001"/>
          <a:ext cx="353741" cy="571288"/>
        </a:xfrm>
        <a:prstGeom prst="rect">
          <a:avLst/>
        </a:prstGeom>
      </xdr:spPr>
    </xdr:pic>
    <xdr:clientData/>
  </xdr:twoCellAnchor>
  <xdr:twoCellAnchor>
    <xdr:from>
      <xdr:col>1</xdr:col>
      <xdr:colOff>312260</xdr:colOff>
      <xdr:row>131</xdr:row>
      <xdr:rowOff>32318</xdr:rowOff>
    </xdr:from>
    <xdr:to>
      <xdr:col>1</xdr:col>
      <xdr:colOff>700428</xdr:colOff>
      <xdr:row>131</xdr:row>
      <xdr:rowOff>614516</xdr:rowOff>
    </xdr:to>
    <xdr:pic>
      <xdr:nvPicPr>
        <xdr:cNvPr id="538" name="Picture 537">
          <a:extLst>
            <a:ext uri="{FF2B5EF4-FFF2-40B4-BE49-F238E27FC236}">
              <a16:creationId xmlns:a16="http://schemas.microsoft.com/office/drawing/2014/main" id="{B4A67ACA-AB9A-A745-9A2E-76290D54FFC8}"/>
            </a:ext>
          </a:extLst>
        </xdr:cNvPr>
        <xdr:cNvPicPr>
          <a:picLocks noChangeAspect="1"/>
        </xdr:cNvPicPr>
      </xdr:nvPicPr>
      <xdr:blipFill>
        <a:blip xmlns:r="http://schemas.openxmlformats.org/officeDocument/2006/relationships" r:embed="rId84"/>
        <a:stretch>
          <a:fillRect/>
        </a:stretch>
      </xdr:blipFill>
      <xdr:spPr>
        <a:xfrm>
          <a:off x="1260527" y="90981251"/>
          <a:ext cx="388168" cy="582198"/>
        </a:xfrm>
        <a:prstGeom prst="rect">
          <a:avLst/>
        </a:prstGeom>
      </xdr:spPr>
    </xdr:pic>
    <xdr:clientData/>
  </xdr:twoCellAnchor>
  <xdr:twoCellAnchor>
    <xdr:from>
      <xdr:col>1</xdr:col>
      <xdr:colOff>312259</xdr:colOff>
      <xdr:row>132</xdr:row>
      <xdr:rowOff>32425</xdr:rowOff>
    </xdr:from>
    <xdr:to>
      <xdr:col>1</xdr:col>
      <xdr:colOff>700427</xdr:colOff>
      <xdr:row>132</xdr:row>
      <xdr:rowOff>615138</xdr:rowOff>
    </xdr:to>
    <xdr:pic>
      <xdr:nvPicPr>
        <xdr:cNvPr id="539" name="Picture 538">
          <a:extLst>
            <a:ext uri="{FF2B5EF4-FFF2-40B4-BE49-F238E27FC236}">
              <a16:creationId xmlns:a16="http://schemas.microsoft.com/office/drawing/2014/main" id="{9FFB8BEA-FC32-454E-856B-B6938E9431AF}"/>
            </a:ext>
          </a:extLst>
        </xdr:cNvPr>
        <xdr:cNvPicPr>
          <a:picLocks noChangeAspect="1"/>
        </xdr:cNvPicPr>
      </xdr:nvPicPr>
      <xdr:blipFill>
        <a:blip xmlns:r="http://schemas.openxmlformats.org/officeDocument/2006/relationships" r:embed="rId84"/>
        <a:stretch>
          <a:fillRect/>
        </a:stretch>
      </xdr:blipFill>
      <xdr:spPr>
        <a:xfrm>
          <a:off x="1260526" y="91675625"/>
          <a:ext cx="388168" cy="582713"/>
        </a:xfrm>
        <a:prstGeom prst="rect">
          <a:avLst/>
        </a:prstGeom>
      </xdr:spPr>
    </xdr:pic>
    <xdr:clientData/>
  </xdr:twoCellAnchor>
  <xdr:twoCellAnchor>
    <xdr:from>
      <xdr:col>1</xdr:col>
      <xdr:colOff>279400</xdr:colOff>
      <xdr:row>133</xdr:row>
      <xdr:rowOff>56236</xdr:rowOff>
    </xdr:from>
    <xdr:to>
      <xdr:col>1</xdr:col>
      <xdr:colOff>684783</xdr:colOff>
      <xdr:row>134</xdr:row>
      <xdr:rowOff>8672</xdr:rowOff>
    </xdr:to>
    <xdr:pic>
      <xdr:nvPicPr>
        <xdr:cNvPr id="540" name="Picture 539">
          <a:extLst>
            <a:ext uri="{FF2B5EF4-FFF2-40B4-BE49-F238E27FC236}">
              <a16:creationId xmlns:a16="http://schemas.microsoft.com/office/drawing/2014/main" id="{512A9F3D-5EC8-624C-85C8-938493BAA62C}"/>
            </a:ext>
          </a:extLst>
        </xdr:cNvPr>
        <xdr:cNvPicPr>
          <a:picLocks noChangeAspect="1"/>
        </xdr:cNvPicPr>
      </xdr:nvPicPr>
      <xdr:blipFill>
        <a:blip xmlns:r="http://schemas.openxmlformats.org/officeDocument/2006/relationships" r:embed="rId85"/>
        <a:stretch>
          <a:fillRect/>
        </a:stretch>
      </xdr:blipFill>
      <xdr:spPr>
        <a:xfrm>
          <a:off x="1231900" y="92956736"/>
          <a:ext cx="405383" cy="650936"/>
        </a:xfrm>
        <a:prstGeom prst="rect">
          <a:avLst/>
        </a:prstGeom>
      </xdr:spPr>
    </xdr:pic>
    <xdr:clientData/>
  </xdr:twoCellAnchor>
  <xdr:twoCellAnchor>
    <xdr:from>
      <xdr:col>1</xdr:col>
      <xdr:colOff>332418</xdr:colOff>
      <xdr:row>134</xdr:row>
      <xdr:rowOff>71100</xdr:rowOff>
    </xdr:from>
    <xdr:to>
      <xdr:col>1</xdr:col>
      <xdr:colOff>705955</xdr:colOff>
      <xdr:row>134</xdr:row>
      <xdr:rowOff>610882</xdr:rowOff>
    </xdr:to>
    <xdr:pic>
      <xdr:nvPicPr>
        <xdr:cNvPr id="541" name="Picture 540">
          <a:extLst>
            <a:ext uri="{FF2B5EF4-FFF2-40B4-BE49-F238E27FC236}">
              <a16:creationId xmlns:a16="http://schemas.microsoft.com/office/drawing/2014/main" id="{667DF2D6-AB4B-5045-AA42-6CB2092CBC46}"/>
            </a:ext>
          </a:extLst>
        </xdr:cNvPr>
        <xdr:cNvPicPr>
          <a:picLocks noChangeAspect="1"/>
        </xdr:cNvPicPr>
      </xdr:nvPicPr>
      <xdr:blipFill>
        <a:blip xmlns:r="http://schemas.openxmlformats.org/officeDocument/2006/relationships" r:embed="rId86"/>
        <a:stretch>
          <a:fillRect/>
        </a:stretch>
      </xdr:blipFill>
      <xdr:spPr>
        <a:xfrm>
          <a:off x="1280685" y="93102833"/>
          <a:ext cx="373537" cy="539782"/>
        </a:xfrm>
        <a:prstGeom prst="rect">
          <a:avLst/>
        </a:prstGeom>
      </xdr:spPr>
    </xdr:pic>
    <xdr:clientData/>
  </xdr:twoCellAnchor>
  <xdr:twoCellAnchor>
    <xdr:from>
      <xdr:col>1</xdr:col>
      <xdr:colOff>332419</xdr:colOff>
      <xdr:row>135</xdr:row>
      <xdr:rowOff>69999</xdr:rowOff>
    </xdr:from>
    <xdr:to>
      <xdr:col>1</xdr:col>
      <xdr:colOff>705955</xdr:colOff>
      <xdr:row>135</xdr:row>
      <xdr:rowOff>604490</xdr:rowOff>
    </xdr:to>
    <xdr:pic>
      <xdr:nvPicPr>
        <xdr:cNvPr id="542" name="Picture 541">
          <a:extLst>
            <a:ext uri="{FF2B5EF4-FFF2-40B4-BE49-F238E27FC236}">
              <a16:creationId xmlns:a16="http://schemas.microsoft.com/office/drawing/2014/main" id="{06F96327-A9AF-0E48-8012-7549DE46DCBC}"/>
            </a:ext>
          </a:extLst>
        </xdr:cNvPr>
        <xdr:cNvPicPr>
          <a:picLocks noChangeAspect="1"/>
        </xdr:cNvPicPr>
      </xdr:nvPicPr>
      <xdr:blipFill>
        <a:blip xmlns:r="http://schemas.openxmlformats.org/officeDocument/2006/relationships" r:embed="rId86"/>
        <a:stretch>
          <a:fillRect/>
        </a:stretch>
      </xdr:blipFill>
      <xdr:spPr>
        <a:xfrm>
          <a:off x="1280686" y="93795999"/>
          <a:ext cx="373536" cy="534491"/>
        </a:xfrm>
        <a:prstGeom prst="rect">
          <a:avLst/>
        </a:prstGeom>
      </xdr:spPr>
    </xdr:pic>
    <xdr:clientData/>
  </xdr:twoCellAnchor>
  <xdr:twoCellAnchor>
    <xdr:from>
      <xdr:col>1</xdr:col>
      <xdr:colOff>332419</xdr:colOff>
      <xdr:row>136</xdr:row>
      <xdr:rowOff>55542</xdr:rowOff>
    </xdr:from>
    <xdr:to>
      <xdr:col>1</xdr:col>
      <xdr:colOff>708921</xdr:colOff>
      <xdr:row>136</xdr:row>
      <xdr:rowOff>617448</xdr:rowOff>
    </xdr:to>
    <xdr:pic>
      <xdr:nvPicPr>
        <xdr:cNvPr id="543" name="Picture 542">
          <a:extLst>
            <a:ext uri="{FF2B5EF4-FFF2-40B4-BE49-F238E27FC236}">
              <a16:creationId xmlns:a16="http://schemas.microsoft.com/office/drawing/2014/main" id="{B7996E7E-1677-1146-A81A-AF3AE262B5F4}"/>
            </a:ext>
          </a:extLst>
        </xdr:cNvPr>
        <xdr:cNvPicPr>
          <a:picLocks noChangeAspect="1"/>
        </xdr:cNvPicPr>
      </xdr:nvPicPr>
      <xdr:blipFill>
        <a:blip xmlns:r="http://schemas.openxmlformats.org/officeDocument/2006/relationships" r:embed="rId87"/>
        <a:stretch>
          <a:fillRect/>
        </a:stretch>
      </xdr:blipFill>
      <xdr:spPr>
        <a:xfrm>
          <a:off x="1280686" y="94475809"/>
          <a:ext cx="376502" cy="561906"/>
        </a:xfrm>
        <a:prstGeom prst="rect">
          <a:avLst/>
        </a:prstGeom>
      </xdr:spPr>
    </xdr:pic>
    <xdr:clientData/>
  </xdr:twoCellAnchor>
  <xdr:twoCellAnchor>
    <xdr:from>
      <xdr:col>1</xdr:col>
      <xdr:colOff>332419</xdr:colOff>
      <xdr:row>137</xdr:row>
      <xdr:rowOff>54137</xdr:rowOff>
    </xdr:from>
    <xdr:to>
      <xdr:col>1</xdr:col>
      <xdr:colOff>708921</xdr:colOff>
      <xdr:row>137</xdr:row>
      <xdr:rowOff>609284</xdr:rowOff>
    </xdr:to>
    <xdr:pic>
      <xdr:nvPicPr>
        <xdr:cNvPr id="544" name="Picture 543">
          <a:extLst>
            <a:ext uri="{FF2B5EF4-FFF2-40B4-BE49-F238E27FC236}">
              <a16:creationId xmlns:a16="http://schemas.microsoft.com/office/drawing/2014/main" id="{A2CE561E-4F20-4244-9BC1-F619C463BF26}"/>
            </a:ext>
          </a:extLst>
        </xdr:cNvPr>
        <xdr:cNvPicPr>
          <a:picLocks noChangeAspect="1"/>
        </xdr:cNvPicPr>
      </xdr:nvPicPr>
      <xdr:blipFill>
        <a:blip xmlns:r="http://schemas.openxmlformats.org/officeDocument/2006/relationships" r:embed="rId87"/>
        <a:stretch>
          <a:fillRect/>
        </a:stretch>
      </xdr:blipFill>
      <xdr:spPr>
        <a:xfrm>
          <a:off x="1280686" y="95168670"/>
          <a:ext cx="376502" cy="555147"/>
        </a:xfrm>
        <a:prstGeom prst="rect">
          <a:avLst/>
        </a:prstGeom>
      </xdr:spPr>
    </xdr:pic>
    <xdr:clientData/>
  </xdr:twoCellAnchor>
  <xdr:twoCellAnchor>
    <xdr:from>
      <xdr:col>1</xdr:col>
      <xdr:colOff>312260</xdr:colOff>
      <xdr:row>138</xdr:row>
      <xdr:rowOff>54471</xdr:rowOff>
    </xdr:from>
    <xdr:to>
      <xdr:col>1</xdr:col>
      <xdr:colOff>698535</xdr:colOff>
      <xdr:row>138</xdr:row>
      <xdr:rowOff>611226</xdr:rowOff>
    </xdr:to>
    <xdr:pic>
      <xdr:nvPicPr>
        <xdr:cNvPr id="545" name="Picture 544">
          <a:extLst>
            <a:ext uri="{FF2B5EF4-FFF2-40B4-BE49-F238E27FC236}">
              <a16:creationId xmlns:a16="http://schemas.microsoft.com/office/drawing/2014/main" id="{D1C51259-69AF-D042-BD8E-52D19699242F}"/>
            </a:ext>
          </a:extLst>
        </xdr:cNvPr>
        <xdr:cNvPicPr>
          <a:picLocks noChangeAspect="1"/>
        </xdr:cNvPicPr>
      </xdr:nvPicPr>
      <xdr:blipFill>
        <a:blip xmlns:r="http://schemas.openxmlformats.org/officeDocument/2006/relationships" r:embed="rId88"/>
        <a:stretch>
          <a:fillRect/>
        </a:stretch>
      </xdr:blipFill>
      <xdr:spPr>
        <a:xfrm>
          <a:off x="1260527" y="95863271"/>
          <a:ext cx="386275" cy="556755"/>
        </a:xfrm>
        <a:prstGeom prst="rect">
          <a:avLst/>
        </a:prstGeom>
      </xdr:spPr>
    </xdr:pic>
    <xdr:clientData/>
  </xdr:twoCellAnchor>
  <xdr:twoCellAnchor>
    <xdr:from>
      <xdr:col>1</xdr:col>
      <xdr:colOff>332419</xdr:colOff>
      <xdr:row>139</xdr:row>
      <xdr:rowOff>71648</xdr:rowOff>
    </xdr:from>
    <xdr:to>
      <xdr:col>1</xdr:col>
      <xdr:colOff>701473</xdr:colOff>
      <xdr:row>139</xdr:row>
      <xdr:rowOff>614056</xdr:rowOff>
    </xdr:to>
    <xdr:pic>
      <xdr:nvPicPr>
        <xdr:cNvPr id="546" name="Picture 545">
          <a:extLst>
            <a:ext uri="{FF2B5EF4-FFF2-40B4-BE49-F238E27FC236}">
              <a16:creationId xmlns:a16="http://schemas.microsoft.com/office/drawing/2014/main" id="{CBB043D3-9436-F14D-8A53-CA42E14669EC}"/>
            </a:ext>
          </a:extLst>
        </xdr:cNvPr>
        <xdr:cNvPicPr>
          <a:picLocks noChangeAspect="1"/>
        </xdr:cNvPicPr>
      </xdr:nvPicPr>
      <xdr:blipFill>
        <a:blip xmlns:r="http://schemas.openxmlformats.org/officeDocument/2006/relationships" r:embed="rId89"/>
        <a:stretch>
          <a:fillRect/>
        </a:stretch>
      </xdr:blipFill>
      <xdr:spPr>
        <a:xfrm>
          <a:off x="1280686" y="96574715"/>
          <a:ext cx="369054" cy="542408"/>
        </a:xfrm>
        <a:prstGeom prst="rect">
          <a:avLst/>
        </a:prstGeom>
      </xdr:spPr>
    </xdr:pic>
    <xdr:clientData/>
  </xdr:twoCellAnchor>
  <xdr:twoCellAnchor>
    <xdr:from>
      <xdr:col>1</xdr:col>
      <xdr:colOff>352578</xdr:colOff>
      <xdr:row>140</xdr:row>
      <xdr:rowOff>54676</xdr:rowOff>
    </xdr:from>
    <xdr:to>
      <xdr:col>1</xdr:col>
      <xdr:colOff>708902</xdr:colOff>
      <xdr:row>140</xdr:row>
      <xdr:rowOff>612407</xdr:rowOff>
    </xdr:to>
    <xdr:pic>
      <xdr:nvPicPr>
        <xdr:cNvPr id="547" name="Picture 546">
          <a:extLst>
            <a:ext uri="{FF2B5EF4-FFF2-40B4-BE49-F238E27FC236}">
              <a16:creationId xmlns:a16="http://schemas.microsoft.com/office/drawing/2014/main" id="{194A3B67-AB15-224A-B6CF-25596879A451}"/>
            </a:ext>
          </a:extLst>
        </xdr:cNvPr>
        <xdr:cNvPicPr>
          <a:picLocks noChangeAspect="1"/>
        </xdr:cNvPicPr>
      </xdr:nvPicPr>
      <xdr:blipFill>
        <a:blip xmlns:r="http://schemas.openxmlformats.org/officeDocument/2006/relationships" r:embed="rId90"/>
        <a:stretch>
          <a:fillRect/>
        </a:stretch>
      </xdr:blipFill>
      <xdr:spPr>
        <a:xfrm>
          <a:off x="1300845" y="97252009"/>
          <a:ext cx="356324" cy="557731"/>
        </a:xfrm>
        <a:prstGeom prst="rect">
          <a:avLst/>
        </a:prstGeom>
      </xdr:spPr>
    </xdr:pic>
    <xdr:clientData/>
  </xdr:twoCellAnchor>
  <xdr:twoCellAnchor>
    <xdr:from>
      <xdr:col>1</xdr:col>
      <xdr:colOff>352577</xdr:colOff>
      <xdr:row>141</xdr:row>
      <xdr:rowOff>36386</xdr:rowOff>
    </xdr:from>
    <xdr:to>
      <xdr:col>1</xdr:col>
      <xdr:colOff>709760</xdr:colOff>
      <xdr:row>141</xdr:row>
      <xdr:rowOff>608079</xdr:rowOff>
    </xdr:to>
    <xdr:pic>
      <xdr:nvPicPr>
        <xdr:cNvPr id="548" name="Picture 547">
          <a:extLst>
            <a:ext uri="{FF2B5EF4-FFF2-40B4-BE49-F238E27FC236}">
              <a16:creationId xmlns:a16="http://schemas.microsoft.com/office/drawing/2014/main" id="{EF41D153-4539-D14C-9133-2E76B0F1FA41}"/>
            </a:ext>
          </a:extLst>
        </xdr:cNvPr>
        <xdr:cNvPicPr>
          <a:picLocks noChangeAspect="1"/>
        </xdr:cNvPicPr>
      </xdr:nvPicPr>
      <xdr:blipFill>
        <a:blip xmlns:r="http://schemas.openxmlformats.org/officeDocument/2006/relationships" r:embed="rId91"/>
        <a:stretch>
          <a:fillRect/>
        </a:stretch>
      </xdr:blipFill>
      <xdr:spPr>
        <a:xfrm>
          <a:off x="1300844" y="97927986"/>
          <a:ext cx="357183" cy="571693"/>
        </a:xfrm>
        <a:prstGeom prst="rect">
          <a:avLst/>
        </a:prstGeom>
      </xdr:spPr>
    </xdr:pic>
    <xdr:clientData/>
  </xdr:twoCellAnchor>
  <xdr:twoCellAnchor>
    <xdr:from>
      <xdr:col>1</xdr:col>
      <xdr:colOff>1</xdr:colOff>
      <xdr:row>193</xdr:row>
      <xdr:rowOff>0</xdr:rowOff>
    </xdr:from>
    <xdr:to>
      <xdr:col>1</xdr:col>
      <xdr:colOff>1</xdr:colOff>
      <xdr:row>193</xdr:row>
      <xdr:rowOff>0</xdr:rowOff>
    </xdr:to>
    <xdr:pic>
      <xdr:nvPicPr>
        <xdr:cNvPr id="393" name="Picture 392">
          <a:extLst>
            <a:ext uri="{FF2B5EF4-FFF2-40B4-BE49-F238E27FC236}">
              <a16:creationId xmlns:a16="http://schemas.microsoft.com/office/drawing/2014/main" id="{4BD31486-67E9-284E-943F-94585D7CAFA8}"/>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927101" y="9141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0</xdr:rowOff>
    </xdr:from>
    <xdr:to>
      <xdr:col>1</xdr:col>
      <xdr:colOff>1</xdr:colOff>
      <xdr:row>193</xdr:row>
      <xdr:rowOff>0</xdr:rowOff>
    </xdr:to>
    <xdr:pic>
      <xdr:nvPicPr>
        <xdr:cNvPr id="599" name="Picture 598">
          <a:extLst>
            <a:ext uri="{FF2B5EF4-FFF2-40B4-BE49-F238E27FC236}">
              <a16:creationId xmlns:a16="http://schemas.microsoft.com/office/drawing/2014/main" id="{0FC6F093-366F-094A-BF32-67517B9A2F54}"/>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927101" y="12697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381000</xdr:rowOff>
    </xdr:from>
    <xdr:to>
      <xdr:col>1</xdr:col>
      <xdr:colOff>1</xdr:colOff>
      <xdr:row>194</xdr:row>
      <xdr:rowOff>381000</xdr:rowOff>
    </xdr:to>
    <xdr:pic>
      <xdr:nvPicPr>
        <xdr:cNvPr id="600" name="Picture 599">
          <a:extLst>
            <a:ext uri="{FF2B5EF4-FFF2-40B4-BE49-F238E27FC236}">
              <a16:creationId xmlns:a16="http://schemas.microsoft.com/office/drawing/2014/main" id="{BF68F926-0116-7F4C-B543-9BCFF2D13B1F}"/>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927101" y="12799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196</xdr:row>
      <xdr:rowOff>127000</xdr:rowOff>
    </xdr:from>
    <xdr:to>
      <xdr:col>1</xdr:col>
      <xdr:colOff>1</xdr:colOff>
      <xdr:row>196</xdr:row>
      <xdr:rowOff>127000</xdr:rowOff>
    </xdr:to>
    <xdr:pic>
      <xdr:nvPicPr>
        <xdr:cNvPr id="601" name="Picture 600">
          <a:extLst>
            <a:ext uri="{FF2B5EF4-FFF2-40B4-BE49-F238E27FC236}">
              <a16:creationId xmlns:a16="http://schemas.microsoft.com/office/drawing/2014/main" id="{BFD325AC-D1B6-4845-A547-5E0831D2FFCA}"/>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2900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508000</xdr:rowOff>
    </xdr:from>
    <xdr:to>
      <xdr:col>1</xdr:col>
      <xdr:colOff>1</xdr:colOff>
      <xdr:row>197</xdr:row>
      <xdr:rowOff>508000</xdr:rowOff>
    </xdr:to>
    <xdr:pic>
      <xdr:nvPicPr>
        <xdr:cNvPr id="602" name="Picture 601">
          <a:extLst>
            <a:ext uri="{FF2B5EF4-FFF2-40B4-BE49-F238E27FC236}">
              <a16:creationId xmlns:a16="http://schemas.microsoft.com/office/drawing/2014/main" id="{DF6A2B60-2C31-4648-A573-5AA50B275F1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927101" y="13002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199</xdr:row>
      <xdr:rowOff>254000</xdr:rowOff>
    </xdr:from>
    <xdr:to>
      <xdr:col>1</xdr:col>
      <xdr:colOff>1</xdr:colOff>
      <xdr:row>199</xdr:row>
      <xdr:rowOff>254000</xdr:rowOff>
    </xdr:to>
    <xdr:pic>
      <xdr:nvPicPr>
        <xdr:cNvPr id="603" name="Picture 602">
          <a:extLst>
            <a:ext uri="{FF2B5EF4-FFF2-40B4-BE49-F238E27FC236}">
              <a16:creationId xmlns:a16="http://schemas.microsoft.com/office/drawing/2014/main" id="{9D5A7C1D-99E3-1D46-84AA-5FBF0BA97BD3}"/>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103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0</xdr:rowOff>
    </xdr:from>
    <xdr:to>
      <xdr:col>1</xdr:col>
      <xdr:colOff>1</xdr:colOff>
      <xdr:row>200</xdr:row>
      <xdr:rowOff>0</xdr:rowOff>
    </xdr:to>
    <xdr:pic>
      <xdr:nvPicPr>
        <xdr:cNvPr id="604" name="Picture 603">
          <a:extLst>
            <a:ext uri="{FF2B5EF4-FFF2-40B4-BE49-F238E27FC236}">
              <a16:creationId xmlns:a16="http://schemas.microsoft.com/office/drawing/2014/main" id="{94B86A0B-34C0-5043-B2B0-11D0816BC4E5}"/>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927101" y="13205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381000</xdr:rowOff>
    </xdr:from>
    <xdr:to>
      <xdr:col>1</xdr:col>
      <xdr:colOff>1</xdr:colOff>
      <xdr:row>200</xdr:row>
      <xdr:rowOff>381000</xdr:rowOff>
    </xdr:to>
    <xdr:pic>
      <xdr:nvPicPr>
        <xdr:cNvPr id="605" name="Picture 604">
          <a:extLst>
            <a:ext uri="{FF2B5EF4-FFF2-40B4-BE49-F238E27FC236}">
              <a16:creationId xmlns:a16="http://schemas.microsoft.com/office/drawing/2014/main" id="{74EEB17F-E512-A445-B8CF-E0AD18C4FFA8}"/>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927101" y="13307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127000</xdr:rowOff>
    </xdr:from>
    <xdr:to>
      <xdr:col>1</xdr:col>
      <xdr:colOff>1</xdr:colOff>
      <xdr:row>201</xdr:row>
      <xdr:rowOff>127000</xdr:rowOff>
    </xdr:to>
    <xdr:pic>
      <xdr:nvPicPr>
        <xdr:cNvPr id="606" name="Picture 605">
          <a:extLst>
            <a:ext uri="{FF2B5EF4-FFF2-40B4-BE49-F238E27FC236}">
              <a16:creationId xmlns:a16="http://schemas.microsoft.com/office/drawing/2014/main" id="{9A39606C-4E15-0F46-BF79-230A657DB614}"/>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408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508000</xdr:rowOff>
    </xdr:from>
    <xdr:to>
      <xdr:col>1</xdr:col>
      <xdr:colOff>1</xdr:colOff>
      <xdr:row>202</xdr:row>
      <xdr:rowOff>508000</xdr:rowOff>
    </xdr:to>
    <xdr:pic>
      <xdr:nvPicPr>
        <xdr:cNvPr id="607" name="Picture 606">
          <a:extLst>
            <a:ext uri="{FF2B5EF4-FFF2-40B4-BE49-F238E27FC236}">
              <a16:creationId xmlns:a16="http://schemas.microsoft.com/office/drawing/2014/main" id="{8269A247-D997-064D-8105-24280D17388E}"/>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927101" y="13510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193</xdr:row>
      <xdr:rowOff>84570</xdr:rowOff>
    </xdr:from>
    <xdr:to>
      <xdr:col>1</xdr:col>
      <xdr:colOff>796593</xdr:colOff>
      <xdr:row>193</xdr:row>
      <xdr:rowOff>628508</xdr:rowOff>
    </xdr:to>
    <xdr:pic>
      <xdr:nvPicPr>
        <xdr:cNvPr id="775" name="Picture 774">
          <a:extLst>
            <a:ext uri="{FF2B5EF4-FFF2-40B4-BE49-F238E27FC236}">
              <a16:creationId xmlns:a16="http://schemas.microsoft.com/office/drawing/2014/main" id="{120582D7-1AAB-5746-AAE1-CF4EF93F4358}"/>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318041" y="13596076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194</xdr:row>
      <xdr:rowOff>84820</xdr:rowOff>
    </xdr:from>
    <xdr:to>
      <xdr:col>1</xdr:col>
      <xdr:colOff>796593</xdr:colOff>
      <xdr:row>194</xdr:row>
      <xdr:rowOff>628758</xdr:rowOff>
    </xdr:to>
    <xdr:pic>
      <xdr:nvPicPr>
        <xdr:cNvPr id="776" name="Picture 775">
          <a:extLst>
            <a:ext uri="{FF2B5EF4-FFF2-40B4-BE49-F238E27FC236}">
              <a16:creationId xmlns:a16="http://schemas.microsoft.com/office/drawing/2014/main" id="{2CD5FFAE-1C6E-F54E-B755-3876ECCAA6AF}"/>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18041" y="13666503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195</xdr:row>
      <xdr:rowOff>108229</xdr:rowOff>
    </xdr:from>
    <xdr:to>
      <xdr:col>1</xdr:col>
      <xdr:colOff>796593</xdr:colOff>
      <xdr:row>195</xdr:row>
      <xdr:rowOff>634194</xdr:rowOff>
    </xdr:to>
    <xdr:pic>
      <xdr:nvPicPr>
        <xdr:cNvPr id="777" name="Picture 776">
          <a:extLst>
            <a:ext uri="{FF2B5EF4-FFF2-40B4-BE49-F238E27FC236}">
              <a16:creationId xmlns:a16="http://schemas.microsoft.com/office/drawing/2014/main" id="{44B1FAF7-ACA0-DC4C-8806-0381AEFBCA56}"/>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18041" y="137392468"/>
          <a:ext cx="431052" cy="525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196</xdr:row>
      <xdr:rowOff>85318</xdr:rowOff>
    </xdr:from>
    <xdr:to>
      <xdr:col>1</xdr:col>
      <xdr:colOff>796593</xdr:colOff>
      <xdr:row>196</xdr:row>
      <xdr:rowOff>629255</xdr:rowOff>
    </xdr:to>
    <xdr:pic>
      <xdr:nvPicPr>
        <xdr:cNvPr id="778" name="Picture 777">
          <a:extLst>
            <a:ext uri="{FF2B5EF4-FFF2-40B4-BE49-F238E27FC236}">
              <a16:creationId xmlns:a16="http://schemas.microsoft.com/office/drawing/2014/main" id="{C61F4517-3ED1-1C48-8D86-6B6B5DB5BA12}"/>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18041" y="13807357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197</xdr:row>
      <xdr:rowOff>85565</xdr:rowOff>
    </xdr:from>
    <xdr:to>
      <xdr:col>1</xdr:col>
      <xdr:colOff>796592</xdr:colOff>
      <xdr:row>197</xdr:row>
      <xdr:rowOff>628166</xdr:rowOff>
    </xdr:to>
    <xdr:pic>
      <xdr:nvPicPr>
        <xdr:cNvPr id="779" name="Picture 778">
          <a:extLst>
            <a:ext uri="{FF2B5EF4-FFF2-40B4-BE49-F238E27FC236}">
              <a16:creationId xmlns:a16="http://schemas.microsoft.com/office/drawing/2014/main" id="{49F4B942-16D6-2048-B8BF-A96A43E4C5FE}"/>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18040" y="138777848"/>
          <a:ext cx="431052" cy="542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580996</xdr:colOff>
      <xdr:row>198</xdr:row>
      <xdr:rowOff>95528</xdr:rowOff>
    </xdr:from>
    <xdr:to>
      <xdr:col>1</xdr:col>
      <xdr:colOff>837592</xdr:colOff>
      <xdr:row>198</xdr:row>
      <xdr:rowOff>560124</xdr:rowOff>
    </xdr:to>
    <xdr:pic>
      <xdr:nvPicPr>
        <xdr:cNvPr id="780" name="Picture 779">
          <a:extLst>
            <a:ext uri="{FF2B5EF4-FFF2-40B4-BE49-F238E27FC236}">
              <a16:creationId xmlns:a16="http://schemas.microsoft.com/office/drawing/2014/main" id="{3D18D2C5-0B1A-BD48-911B-23703EF02C83}"/>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flipH="1">
          <a:off x="1533496" y="139491832"/>
          <a:ext cx="256596" cy="464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384755</xdr:colOff>
      <xdr:row>199</xdr:row>
      <xdr:rowOff>133627</xdr:rowOff>
    </xdr:from>
    <xdr:to>
      <xdr:col>1</xdr:col>
      <xdr:colOff>791039</xdr:colOff>
      <xdr:row>199</xdr:row>
      <xdr:rowOff>567286</xdr:rowOff>
    </xdr:to>
    <xdr:pic>
      <xdr:nvPicPr>
        <xdr:cNvPr id="781" name="Picture 780">
          <a:extLst>
            <a:ext uri="{FF2B5EF4-FFF2-40B4-BE49-F238E27FC236}">
              <a16:creationId xmlns:a16="http://schemas.microsoft.com/office/drawing/2014/main" id="{B9A61FFD-F3DB-8F41-A27D-0EA6D367E152}"/>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37255" y="140233953"/>
          <a:ext cx="406284" cy="43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200</xdr:row>
      <xdr:rowOff>86813</xdr:rowOff>
    </xdr:from>
    <xdr:to>
      <xdr:col>1</xdr:col>
      <xdr:colOff>759816</xdr:colOff>
      <xdr:row>200</xdr:row>
      <xdr:rowOff>628447</xdr:rowOff>
    </xdr:to>
    <xdr:pic>
      <xdr:nvPicPr>
        <xdr:cNvPr id="784" name="Picture 783">
          <a:extLst>
            <a:ext uri="{FF2B5EF4-FFF2-40B4-BE49-F238E27FC236}">
              <a16:creationId xmlns:a16="http://schemas.microsoft.com/office/drawing/2014/main" id="{57EEFAE4-CF2E-934F-AA1A-085AF16095B7}"/>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241840" y="140891161"/>
          <a:ext cx="470476" cy="541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201</xdr:row>
      <xdr:rowOff>108227</xdr:rowOff>
    </xdr:from>
    <xdr:to>
      <xdr:col>1</xdr:col>
      <xdr:colOff>773798</xdr:colOff>
      <xdr:row>201</xdr:row>
      <xdr:rowOff>564937</xdr:rowOff>
    </xdr:to>
    <xdr:pic>
      <xdr:nvPicPr>
        <xdr:cNvPr id="786" name="Picture 785">
          <a:extLst>
            <a:ext uri="{FF2B5EF4-FFF2-40B4-BE49-F238E27FC236}">
              <a16:creationId xmlns:a16="http://schemas.microsoft.com/office/drawing/2014/main" id="{75FFE37E-9651-E948-9BB3-6972D3FD6ED9}"/>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292639" y="141616597"/>
          <a:ext cx="433659" cy="456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202</xdr:row>
      <xdr:rowOff>87559</xdr:rowOff>
    </xdr:from>
    <xdr:to>
      <xdr:col>1</xdr:col>
      <xdr:colOff>781048</xdr:colOff>
      <xdr:row>202</xdr:row>
      <xdr:rowOff>628614</xdr:rowOff>
    </xdr:to>
    <xdr:pic>
      <xdr:nvPicPr>
        <xdr:cNvPr id="787" name="Picture 786">
          <a:extLst>
            <a:ext uri="{FF2B5EF4-FFF2-40B4-BE49-F238E27FC236}">
              <a16:creationId xmlns:a16="http://schemas.microsoft.com/office/drawing/2014/main" id="{BC250737-02C0-1340-969E-7ABDAB55B969}"/>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292640" y="142299950"/>
          <a:ext cx="440908" cy="541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365541</xdr:colOff>
      <xdr:row>203</xdr:row>
      <xdr:rowOff>95528</xdr:rowOff>
    </xdr:from>
    <xdr:to>
      <xdr:col>1</xdr:col>
      <xdr:colOff>796593</xdr:colOff>
      <xdr:row>203</xdr:row>
      <xdr:rowOff>630398</xdr:rowOff>
    </xdr:to>
    <xdr:pic>
      <xdr:nvPicPr>
        <xdr:cNvPr id="800" name="Picture 799">
          <a:extLst>
            <a:ext uri="{FF2B5EF4-FFF2-40B4-BE49-F238E27FC236}">
              <a16:creationId xmlns:a16="http://schemas.microsoft.com/office/drawing/2014/main" id="{955B66CA-9CC8-5842-8704-298C9EC1BBC5}"/>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18041" y="143011941"/>
          <a:ext cx="431052"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204</xdr:row>
      <xdr:rowOff>103744</xdr:rowOff>
    </xdr:from>
    <xdr:to>
      <xdr:col>1</xdr:col>
      <xdr:colOff>780369</xdr:colOff>
      <xdr:row>204</xdr:row>
      <xdr:rowOff>632237</xdr:rowOff>
    </xdr:to>
    <xdr:pic>
      <xdr:nvPicPr>
        <xdr:cNvPr id="801" name="Picture 800">
          <a:extLst>
            <a:ext uri="{FF2B5EF4-FFF2-40B4-BE49-F238E27FC236}">
              <a16:creationId xmlns:a16="http://schemas.microsoft.com/office/drawing/2014/main" id="{6CAB8BE5-E70A-C747-9989-8CA4AD15687B}"/>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292640" y="143724179"/>
          <a:ext cx="440229" cy="528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205</xdr:row>
      <xdr:rowOff>91292</xdr:rowOff>
    </xdr:from>
    <xdr:to>
      <xdr:col>1</xdr:col>
      <xdr:colOff>759814</xdr:colOff>
      <xdr:row>205</xdr:row>
      <xdr:rowOff>629448</xdr:rowOff>
    </xdr:to>
    <xdr:pic>
      <xdr:nvPicPr>
        <xdr:cNvPr id="802" name="Picture 801">
          <a:extLst>
            <a:ext uri="{FF2B5EF4-FFF2-40B4-BE49-F238E27FC236}">
              <a16:creationId xmlns:a16="http://schemas.microsoft.com/office/drawing/2014/main" id="{6C07E61F-6E9A-7248-9C0E-771058608CF3}"/>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241839" y="144415749"/>
          <a:ext cx="470475" cy="53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206</xdr:row>
      <xdr:rowOff>91791</xdr:rowOff>
    </xdr:from>
    <xdr:to>
      <xdr:col>1</xdr:col>
      <xdr:colOff>759816</xdr:colOff>
      <xdr:row>206</xdr:row>
      <xdr:rowOff>629562</xdr:rowOff>
    </xdr:to>
    <xdr:pic>
      <xdr:nvPicPr>
        <xdr:cNvPr id="804" name="Picture 803">
          <a:extLst>
            <a:ext uri="{FF2B5EF4-FFF2-40B4-BE49-F238E27FC236}">
              <a16:creationId xmlns:a16="http://schemas.microsoft.com/office/drawing/2014/main" id="{B5FEF4D8-D7FA-564E-9D69-F52CEAF4299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241840" y="145120269"/>
          <a:ext cx="470476" cy="537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207</xdr:row>
      <xdr:rowOff>92289</xdr:rowOff>
    </xdr:from>
    <xdr:to>
      <xdr:col>1</xdr:col>
      <xdr:colOff>759814</xdr:colOff>
      <xdr:row>207</xdr:row>
      <xdr:rowOff>629671</xdr:rowOff>
    </xdr:to>
    <xdr:pic>
      <xdr:nvPicPr>
        <xdr:cNvPr id="806" name="Picture 805">
          <a:extLst>
            <a:ext uri="{FF2B5EF4-FFF2-40B4-BE49-F238E27FC236}">
              <a16:creationId xmlns:a16="http://schemas.microsoft.com/office/drawing/2014/main" id="{627D6D1F-0C23-A341-BCAD-EC38E2DA72D8}"/>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241839" y="145824789"/>
          <a:ext cx="470475" cy="537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208</xdr:row>
      <xdr:rowOff>94280</xdr:rowOff>
    </xdr:from>
    <xdr:to>
      <xdr:col>1</xdr:col>
      <xdr:colOff>759816</xdr:colOff>
      <xdr:row>208</xdr:row>
      <xdr:rowOff>630118</xdr:rowOff>
    </xdr:to>
    <xdr:pic>
      <xdr:nvPicPr>
        <xdr:cNvPr id="814" name="Picture 813">
          <a:extLst>
            <a:ext uri="{FF2B5EF4-FFF2-40B4-BE49-F238E27FC236}">
              <a16:creationId xmlns:a16="http://schemas.microsoft.com/office/drawing/2014/main" id="{1F1F30F1-8B77-BB46-AC98-C55DFF3741DB}"/>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6530802"/>
          <a:ext cx="470476" cy="535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209</xdr:row>
      <xdr:rowOff>94780</xdr:rowOff>
    </xdr:from>
    <xdr:to>
      <xdr:col>1</xdr:col>
      <xdr:colOff>759816</xdr:colOff>
      <xdr:row>209</xdr:row>
      <xdr:rowOff>630232</xdr:rowOff>
    </xdr:to>
    <xdr:pic>
      <xdr:nvPicPr>
        <xdr:cNvPr id="816" name="Picture 815">
          <a:extLst>
            <a:ext uri="{FF2B5EF4-FFF2-40B4-BE49-F238E27FC236}">
              <a16:creationId xmlns:a16="http://schemas.microsoft.com/office/drawing/2014/main" id="{9AF393CF-8143-D248-AAD6-7AC0AF6F9272}"/>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241840" y="147235323"/>
          <a:ext cx="470476" cy="535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289340</xdr:colOff>
      <xdr:row>210</xdr:row>
      <xdr:rowOff>95278</xdr:rowOff>
    </xdr:from>
    <xdr:to>
      <xdr:col>1</xdr:col>
      <xdr:colOff>759816</xdr:colOff>
      <xdr:row>210</xdr:row>
      <xdr:rowOff>630342</xdr:rowOff>
    </xdr:to>
    <xdr:pic>
      <xdr:nvPicPr>
        <xdr:cNvPr id="818" name="Picture 817">
          <a:extLst>
            <a:ext uri="{FF2B5EF4-FFF2-40B4-BE49-F238E27FC236}">
              <a16:creationId xmlns:a16="http://schemas.microsoft.com/office/drawing/2014/main" id="{87C6BFD6-202C-6940-92BB-60442C9D6476}"/>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241840" y="147939843"/>
          <a:ext cx="470476" cy="5350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211</xdr:row>
      <xdr:rowOff>97918</xdr:rowOff>
    </xdr:from>
    <xdr:to>
      <xdr:col>1</xdr:col>
      <xdr:colOff>814941</xdr:colOff>
      <xdr:row>211</xdr:row>
      <xdr:rowOff>670721</xdr:rowOff>
    </xdr:to>
    <xdr:pic>
      <xdr:nvPicPr>
        <xdr:cNvPr id="820" name="Picture 819">
          <a:extLst>
            <a:ext uri="{FF2B5EF4-FFF2-40B4-BE49-F238E27FC236}">
              <a16:creationId xmlns:a16="http://schemas.microsoft.com/office/drawing/2014/main" id="{B0BB6D66-EFB0-F44B-83E3-8D970A64E66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38385" y="148512072"/>
          <a:ext cx="433941" cy="5728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314740</xdr:colOff>
      <xdr:row>212</xdr:row>
      <xdr:rowOff>133626</xdr:rowOff>
    </xdr:from>
    <xdr:to>
      <xdr:col>1</xdr:col>
      <xdr:colOff>775948</xdr:colOff>
      <xdr:row>212</xdr:row>
      <xdr:rowOff>629073</xdr:rowOff>
    </xdr:to>
    <xdr:pic>
      <xdr:nvPicPr>
        <xdr:cNvPr id="822" name="Picture 821">
          <a:extLst>
            <a:ext uri="{FF2B5EF4-FFF2-40B4-BE49-F238E27FC236}">
              <a16:creationId xmlns:a16="http://schemas.microsoft.com/office/drawing/2014/main" id="{A6BF4C6C-ADD6-804F-8859-0556FB75104F}"/>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267240" y="149386235"/>
          <a:ext cx="461208" cy="495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327440</xdr:colOff>
      <xdr:row>213</xdr:row>
      <xdr:rowOff>82828</xdr:rowOff>
    </xdr:from>
    <xdr:to>
      <xdr:col>1</xdr:col>
      <xdr:colOff>778793</xdr:colOff>
      <xdr:row>213</xdr:row>
      <xdr:rowOff>627555</xdr:rowOff>
    </xdr:to>
    <xdr:pic>
      <xdr:nvPicPr>
        <xdr:cNvPr id="823" name="Picture 822">
          <a:extLst>
            <a:ext uri="{FF2B5EF4-FFF2-40B4-BE49-F238E27FC236}">
              <a16:creationId xmlns:a16="http://schemas.microsoft.com/office/drawing/2014/main" id="{8AC26C44-9806-C645-A73E-AB5B9EABCAE2}"/>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279940" y="150039458"/>
          <a:ext cx="45135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214</xdr:row>
      <xdr:rowOff>108228</xdr:rowOff>
    </xdr:from>
    <xdr:to>
      <xdr:col>1</xdr:col>
      <xdr:colOff>797180</xdr:colOff>
      <xdr:row>214</xdr:row>
      <xdr:rowOff>633243</xdr:rowOff>
    </xdr:to>
    <xdr:pic>
      <xdr:nvPicPr>
        <xdr:cNvPr id="824" name="Picture 823">
          <a:extLst>
            <a:ext uri="{FF2B5EF4-FFF2-40B4-BE49-F238E27FC236}">
              <a16:creationId xmlns:a16="http://schemas.microsoft.com/office/drawing/2014/main" id="{6F70BC84-EF42-7B42-BBF6-AC6831CC7585}"/>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18039" y="150768880"/>
          <a:ext cx="431641" cy="52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215</xdr:row>
      <xdr:rowOff>82828</xdr:rowOff>
    </xdr:from>
    <xdr:to>
      <xdr:col>1</xdr:col>
      <xdr:colOff>797180</xdr:colOff>
      <xdr:row>215</xdr:row>
      <xdr:rowOff>627555</xdr:rowOff>
    </xdr:to>
    <xdr:pic>
      <xdr:nvPicPr>
        <xdr:cNvPr id="825" name="Picture 824">
          <a:extLst>
            <a:ext uri="{FF2B5EF4-FFF2-40B4-BE49-F238E27FC236}">
              <a16:creationId xmlns:a16="http://schemas.microsoft.com/office/drawing/2014/main" id="{6B2545BA-E789-6946-8807-1BAD84766A61}"/>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1447502"/>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216</xdr:row>
      <xdr:rowOff>82827</xdr:rowOff>
    </xdr:from>
    <xdr:to>
      <xdr:col>1</xdr:col>
      <xdr:colOff>797180</xdr:colOff>
      <xdr:row>216</xdr:row>
      <xdr:rowOff>627555</xdr:rowOff>
    </xdr:to>
    <xdr:pic>
      <xdr:nvPicPr>
        <xdr:cNvPr id="826" name="Picture 825">
          <a:extLst>
            <a:ext uri="{FF2B5EF4-FFF2-40B4-BE49-F238E27FC236}">
              <a16:creationId xmlns:a16="http://schemas.microsoft.com/office/drawing/2014/main" id="{13E49886-94EB-4A4E-9181-55E272546DA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18039" y="152151523"/>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217</xdr:row>
      <xdr:rowOff>82828</xdr:rowOff>
    </xdr:from>
    <xdr:to>
      <xdr:col>1</xdr:col>
      <xdr:colOff>797180</xdr:colOff>
      <xdr:row>217</xdr:row>
      <xdr:rowOff>627556</xdr:rowOff>
    </xdr:to>
    <xdr:pic>
      <xdr:nvPicPr>
        <xdr:cNvPr id="827" name="Picture 826">
          <a:extLst>
            <a:ext uri="{FF2B5EF4-FFF2-40B4-BE49-F238E27FC236}">
              <a16:creationId xmlns:a16="http://schemas.microsoft.com/office/drawing/2014/main" id="{E5A5E15F-DE55-1D44-B339-252D984F8353}"/>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2855545"/>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218</xdr:row>
      <xdr:rowOff>82828</xdr:rowOff>
    </xdr:from>
    <xdr:to>
      <xdr:col>1</xdr:col>
      <xdr:colOff>797180</xdr:colOff>
      <xdr:row>218</xdr:row>
      <xdr:rowOff>627556</xdr:rowOff>
    </xdr:to>
    <xdr:pic>
      <xdr:nvPicPr>
        <xdr:cNvPr id="828" name="Picture 827">
          <a:extLst>
            <a:ext uri="{FF2B5EF4-FFF2-40B4-BE49-F238E27FC236}">
              <a16:creationId xmlns:a16="http://schemas.microsoft.com/office/drawing/2014/main" id="{23BAFD0F-6900-4640-9A78-DA75D6A3D37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18039" y="153559567"/>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219</xdr:row>
      <xdr:rowOff>82828</xdr:rowOff>
    </xdr:from>
    <xdr:to>
      <xdr:col>1</xdr:col>
      <xdr:colOff>797180</xdr:colOff>
      <xdr:row>219</xdr:row>
      <xdr:rowOff>627555</xdr:rowOff>
    </xdr:to>
    <xdr:pic>
      <xdr:nvPicPr>
        <xdr:cNvPr id="829" name="Picture 828">
          <a:extLst>
            <a:ext uri="{FF2B5EF4-FFF2-40B4-BE49-F238E27FC236}">
              <a16:creationId xmlns:a16="http://schemas.microsoft.com/office/drawing/2014/main" id="{E1DFE0D8-D7B7-0747-B241-8EA857D8071A}"/>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18039" y="154263589"/>
          <a:ext cx="431641"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220</xdr:row>
      <xdr:rowOff>82827</xdr:rowOff>
    </xdr:from>
    <xdr:to>
      <xdr:col>1</xdr:col>
      <xdr:colOff>797180</xdr:colOff>
      <xdr:row>220</xdr:row>
      <xdr:rowOff>627555</xdr:rowOff>
    </xdr:to>
    <xdr:pic>
      <xdr:nvPicPr>
        <xdr:cNvPr id="830" name="Picture 829">
          <a:extLst>
            <a:ext uri="{FF2B5EF4-FFF2-40B4-BE49-F238E27FC236}">
              <a16:creationId xmlns:a16="http://schemas.microsoft.com/office/drawing/2014/main" id="{89067BDA-268B-6C4B-A415-BDD4A7695971}"/>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18039" y="154967610"/>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221</xdr:row>
      <xdr:rowOff>120928</xdr:rowOff>
    </xdr:from>
    <xdr:to>
      <xdr:col>1</xdr:col>
      <xdr:colOff>789342</xdr:colOff>
      <xdr:row>221</xdr:row>
      <xdr:rowOff>558858</xdr:rowOff>
    </xdr:to>
    <xdr:pic>
      <xdr:nvPicPr>
        <xdr:cNvPr id="831" name="Picture 830">
          <a:extLst>
            <a:ext uri="{FF2B5EF4-FFF2-40B4-BE49-F238E27FC236}">
              <a16:creationId xmlns:a16="http://schemas.microsoft.com/office/drawing/2014/main" id="{1510F33E-3123-E44F-ADF3-49E18A0F6166}"/>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18039" y="155709732"/>
          <a:ext cx="423803" cy="437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222</xdr:row>
      <xdr:rowOff>82828</xdr:rowOff>
    </xdr:from>
    <xdr:to>
      <xdr:col>1</xdr:col>
      <xdr:colOff>781636</xdr:colOff>
      <xdr:row>222</xdr:row>
      <xdr:rowOff>627555</xdr:rowOff>
    </xdr:to>
    <xdr:pic>
      <xdr:nvPicPr>
        <xdr:cNvPr id="833" name="Picture 832">
          <a:extLst>
            <a:ext uri="{FF2B5EF4-FFF2-40B4-BE49-F238E27FC236}">
              <a16:creationId xmlns:a16="http://schemas.microsoft.com/office/drawing/2014/main" id="{8C9D6AD1-4B7F-0247-9B2A-CD2C08EF1706}"/>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292639" y="15637565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223</xdr:row>
      <xdr:rowOff>82829</xdr:rowOff>
    </xdr:from>
    <xdr:to>
      <xdr:col>1</xdr:col>
      <xdr:colOff>781636</xdr:colOff>
      <xdr:row>223</xdr:row>
      <xdr:rowOff>627555</xdr:rowOff>
    </xdr:to>
    <xdr:pic>
      <xdr:nvPicPr>
        <xdr:cNvPr id="835" name="Picture 834">
          <a:extLst>
            <a:ext uri="{FF2B5EF4-FFF2-40B4-BE49-F238E27FC236}">
              <a16:creationId xmlns:a16="http://schemas.microsoft.com/office/drawing/2014/main" id="{3A755A28-2A4A-B048-A6EF-E492DAB8AD2A}"/>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079677"/>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224</xdr:row>
      <xdr:rowOff>82827</xdr:rowOff>
    </xdr:from>
    <xdr:to>
      <xdr:col>1</xdr:col>
      <xdr:colOff>781636</xdr:colOff>
      <xdr:row>224</xdr:row>
      <xdr:rowOff>627554</xdr:rowOff>
    </xdr:to>
    <xdr:pic>
      <xdr:nvPicPr>
        <xdr:cNvPr id="836" name="Picture 835">
          <a:extLst>
            <a:ext uri="{FF2B5EF4-FFF2-40B4-BE49-F238E27FC236}">
              <a16:creationId xmlns:a16="http://schemas.microsoft.com/office/drawing/2014/main" id="{1D76F201-C218-8F44-B957-E8BEA6627138}"/>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57783697"/>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225</xdr:row>
      <xdr:rowOff>82828</xdr:rowOff>
    </xdr:from>
    <xdr:to>
      <xdr:col>1</xdr:col>
      <xdr:colOff>781636</xdr:colOff>
      <xdr:row>225</xdr:row>
      <xdr:rowOff>627555</xdr:rowOff>
    </xdr:to>
    <xdr:pic>
      <xdr:nvPicPr>
        <xdr:cNvPr id="837" name="Picture 836">
          <a:extLst>
            <a:ext uri="{FF2B5EF4-FFF2-40B4-BE49-F238E27FC236}">
              <a16:creationId xmlns:a16="http://schemas.microsoft.com/office/drawing/2014/main" id="{092C16DB-E70E-5144-AA53-36B50A4AF271}"/>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292639" y="158487719"/>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226</xdr:row>
      <xdr:rowOff>82828</xdr:rowOff>
    </xdr:from>
    <xdr:to>
      <xdr:col>1</xdr:col>
      <xdr:colOff>781636</xdr:colOff>
      <xdr:row>226</xdr:row>
      <xdr:rowOff>627555</xdr:rowOff>
    </xdr:to>
    <xdr:pic>
      <xdr:nvPicPr>
        <xdr:cNvPr id="839" name="Picture 838">
          <a:extLst>
            <a:ext uri="{FF2B5EF4-FFF2-40B4-BE49-F238E27FC236}">
              <a16:creationId xmlns:a16="http://schemas.microsoft.com/office/drawing/2014/main" id="{0A7CC3EE-A6E4-3C42-8740-4EA1825EDAEA}"/>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292639" y="159191741"/>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227</xdr:row>
      <xdr:rowOff>82829</xdr:rowOff>
    </xdr:from>
    <xdr:to>
      <xdr:col>1</xdr:col>
      <xdr:colOff>781636</xdr:colOff>
      <xdr:row>227</xdr:row>
      <xdr:rowOff>627555</xdr:rowOff>
    </xdr:to>
    <xdr:pic>
      <xdr:nvPicPr>
        <xdr:cNvPr id="842" name="Picture 841">
          <a:extLst>
            <a:ext uri="{FF2B5EF4-FFF2-40B4-BE49-F238E27FC236}">
              <a16:creationId xmlns:a16="http://schemas.microsoft.com/office/drawing/2014/main" id="{7DEB3EC5-43A0-134F-A89E-695E2FB532D7}"/>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292639" y="159895764"/>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228</xdr:row>
      <xdr:rowOff>82827</xdr:rowOff>
    </xdr:from>
    <xdr:to>
      <xdr:col>1</xdr:col>
      <xdr:colOff>781636</xdr:colOff>
      <xdr:row>228</xdr:row>
      <xdr:rowOff>627554</xdr:rowOff>
    </xdr:to>
    <xdr:pic>
      <xdr:nvPicPr>
        <xdr:cNvPr id="844" name="Picture 843">
          <a:extLst>
            <a:ext uri="{FF2B5EF4-FFF2-40B4-BE49-F238E27FC236}">
              <a16:creationId xmlns:a16="http://schemas.microsoft.com/office/drawing/2014/main" id="{A8DA5AB7-E18E-1345-8537-AAF7FD43FD17}"/>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0599784"/>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229</xdr:row>
      <xdr:rowOff>82828</xdr:rowOff>
    </xdr:from>
    <xdr:to>
      <xdr:col>1</xdr:col>
      <xdr:colOff>781636</xdr:colOff>
      <xdr:row>229</xdr:row>
      <xdr:rowOff>627555</xdr:rowOff>
    </xdr:to>
    <xdr:pic>
      <xdr:nvPicPr>
        <xdr:cNvPr id="846" name="Picture 845">
          <a:extLst>
            <a:ext uri="{FF2B5EF4-FFF2-40B4-BE49-F238E27FC236}">
              <a16:creationId xmlns:a16="http://schemas.microsoft.com/office/drawing/2014/main" id="{AE58BDCD-D66C-3140-B48C-6DC9D5E1819C}"/>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292639" y="161303806"/>
          <a:ext cx="441497"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230</xdr:row>
      <xdr:rowOff>82829</xdr:rowOff>
    </xdr:from>
    <xdr:to>
      <xdr:col>1</xdr:col>
      <xdr:colOff>781636</xdr:colOff>
      <xdr:row>230</xdr:row>
      <xdr:rowOff>627555</xdr:rowOff>
    </xdr:to>
    <xdr:pic>
      <xdr:nvPicPr>
        <xdr:cNvPr id="847" name="Picture 846">
          <a:extLst>
            <a:ext uri="{FF2B5EF4-FFF2-40B4-BE49-F238E27FC236}">
              <a16:creationId xmlns:a16="http://schemas.microsoft.com/office/drawing/2014/main" id="{C49FCF53-D651-E343-BDC8-4604C5EF863E}"/>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92639" y="162007829"/>
          <a:ext cx="441497"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231</xdr:row>
      <xdr:rowOff>82827</xdr:rowOff>
    </xdr:from>
    <xdr:to>
      <xdr:col>1</xdr:col>
      <xdr:colOff>797180</xdr:colOff>
      <xdr:row>231</xdr:row>
      <xdr:rowOff>627555</xdr:rowOff>
    </xdr:to>
    <xdr:pic>
      <xdr:nvPicPr>
        <xdr:cNvPr id="852" name="Picture 851">
          <a:extLst>
            <a:ext uri="{FF2B5EF4-FFF2-40B4-BE49-F238E27FC236}">
              <a16:creationId xmlns:a16="http://schemas.microsoft.com/office/drawing/2014/main" id="{CAEDF68C-575B-E640-877E-7CDE066B7B0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18039" y="162711849"/>
          <a:ext cx="431641" cy="54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403640</xdr:colOff>
      <xdr:row>232</xdr:row>
      <xdr:rowOff>82827</xdr:rowOff>
    </xdr:from>
    <xdr:to>
      <xdr:col>1</xdr:col>
      <xdr:colOff>805713</xdr:colOff>
      <xdr:row>232</xdr:row>
      <xdr:rowOff>627554</xdr:rowOff>
    </xdr:to>
    <xdr:pic>
      <xdr:nvPicPr>
        <xdr:cNvPr id="853" name="Picture 852">
          <a:extLst>
            <a:ext uri="{FF2B5EF4-FFF2-40B4-BE49-F238E27FC236}">
              <a16:creationId xmlns:a16="http://schemas.microsoft.com/office/drawing/2014/main" id="{D091CB3D-795E-CE4C-8712-9BA60C7FE44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56140" y="163415870"/>
          <a:ext cx="402073"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233</xdr:row>
      <xdr:rowOff>84943</xdr:rowOff>
    </xdr:from>
    <xdr:to>
      <xdr:col>1</xdr:col>
      <xdr:colOff>783892</xdr:colOff>
      <xdr:row>233</xdr:row>
      <xdr:rowOff>628027</xdr:rowOff>
    </xdr:to>
    <xdr:pic>
      <xdr:nvPicPr>
        <xdr:cNvPr id="856" name="Picture 855">
          <a:extLst>
            <a:ext uri="{FF2B5EF4-FFF2-40B4-BE49-F238E27FC236}">
              <a16:creationId xmlns:a16="http://schemas.microsoft.com/office/drawing/2014/main" id="{8245049C-57C3-3A45-B6FF-1A43FB433932}"/>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05340" y="164122008"/>
          <a:ext cx="431052" cy="54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2158</xdr:rowOff>
    </xdr:to>
    <xdr:pic>
      <xdr:nvPicPr>
        <xdr:cNvPr id="857" name="Picture 856">
          <a:extLst>
            <a:ext uri="{FF2B5EF4-FFF2-40B4-BE49-F238E27FC236}">
              <a16:creationId xmlns:a16="http://schemas.microsoft.com/office/drawing/2014/main" id="{D47E4532-2EF9-D04C-A1A5-60D48630DB49}"/>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27100" y="177142774"/>
          <a:ext cx="5935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234</xdr:row>
      <xdr:rowOff>87060</xdr:rowOff>
    </xdr:from>
    <xdr:to>
      <xdr:col>1</xdr:col>
      <xdr:colOff>783892</xdr:colOff>
      <xdr:row>234</xdr:row>
      <xdr:rowOff>628502</xdr:rowOff>
    </xdr:to>
    <xdr:pic>
      <xdr:nvPicPr>
        <xdr:cNvPr id="858" name="Picture 857">
          <a:extLst>
            <a:ext uri="{FF2B5EF4-FFF2-40B4-BE49-F238E27FC236}">
              <a16:creationId xmlns:a16="http://schemas.microsoft.com/office/drawing/2014/main" id="{C4185204-5892-DE4E-B1AB-330614C70492}"/>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05340" y="164828147"/>
          <a:ext cx="431052" cy="541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235</xdr:row>
      <xdr:rowOff>90233</xdr:rowOff>
    </xdr:from>
    <xdr:to>
      <xdr:col>1</xdr:col>
      <xdr:colOff>783892</xdr:colOff>
      <xdr:row>235</xdr:row>
      <xdr:rowOff>629212</xdr:rowOff>
    </xdr:to>
    <xdr:pic>
      <xdr:nvPicPr>
        <xdr:cNvPr id="861" name="Picture 860">
          <a:extLst>
            <a:ext uri="{FF2B5EF4-FFF2-40B4-BE49-F238E27FC236}">
              <a16:creationId xmlns:a16="http://schemas.microsoft.com/office/drawing/2014/main" id="{0058F261-D110-FF4A-890F-3A894121F7C6}"/>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05340" y="165535342"/>
          <a:ext cx="431052" cy="5389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236</xdr:row>
      <xdr:rowOff>92349</xdr:rowOff>
    </xdr:from>
    <xdr:to>
      <xdr:col>1</xdr:col>
      <xdr:colOff>783892</xdr:colOff>
      <xdr:row>236</xdr:row>
      <xdr:rowOff>629686</xdr:rowOff>
    </xdr:to>
    <xdr:pic>
      <xdr:nvPicPr>
        <xdr:cNvPr id="863" name="Picture 862">
          <a:extLst>
            <a:ext uri="{FF2B5EF4-FFF2-40B4-BE49-F238E27FC236}">
              <a16:creationId xmlns:a16="http://schemas.microsoft.com/office/drawing/2014/main" id="{FE7174DF-E4A6-A54A-967A-4E248C69F2CE}"/>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05340" y="166241479"/>
          <a:ext cx="431052" cy="537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352839</xdr:colOff>
      <xdr:row>237</xdr:row>
      <xdr:rowOff>94466</xdr:rowOff>
    </xdr:from>
    <xdr:to>
      <xdr:col>1</xdr:col>
      <xdr:colOff>783891</xdr:colOff>
      <xdr:row>237</xdr:row>
      <xdr:rowOff>630162</xdr:rowOff>
    </xdr:to>
    <xdr:pic>
      <xdr:nvPicPr>
        <xdr:cNvPr id="865" name="Picture 864">
          <a:extLst>
            <a:ext uri="{FF2B5EF4-FFF2-40B4-BE49-F238E27FC236}">
              <a16:creationId xmlns:a16="http://schemas.microsoft.com/office/drawing/2014/main" id="{9FF6663E-343D-7A4F-BB81-68C4B8E407D5}"/>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05339" y="166947618"/>
          <a:ext cx="431052" cy="535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238</xdr:row>
      <xdr:rowOff>82828</xdr:rowOff>
    </xdr:from>
    <xdr:to>
      <xdr:col>1</xdr:col>
      <xdr:colOff>761138</xdr:colOff>
      <xdr:row>238</xdr:row>
      <xdr:rowOff>626765</xdr:rowOff>
    </xdr:to>
    <xdr:pic>
      <xdr:nvPicPr>
        <xdr:cNvPr id="867" name="Picture 866">
          <a:extLst>
            <a:ext uri="{FF2B5EF4-FFF2-40B4-BE49-F238E27FC236}">
              <a16:creationId xmlns:a16="http://schemas.microsoft.com/office/drawing/2014/main" id="{DCB492C7-B4C2-1C41-A2C0-D4B2934512CD}"/>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203740" y="167640002"/>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239</xdr:row>
      <xdr:rowOff>84945</xdr:rowOff>
    </xdr:from>
    <xdr:to>
      <xdr:col>1</xdr:col>
      <xdr:colOff>761138</xdr:colOff>
      <xdr:row>239</xdr:row>
      <xdr:rowOff>628883</xdr:rowOff>
    </xdr:to>
    <xdr:pic>
      <xdr:nvPicPr>
        <xdr:cNvPr id="868" name="Picture 867">
          <a:extLst>
            <a:ext uri="{FF2B5EF4-FFF2-40B4-BE49-F238E27FC236}">
              <a16:creationId xmlns:a16="http://schemas.microsoft.com/office/drawing/2014/main" id="{63008A21-C834-574A-AF14-A4107416FF6B}"/>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203740" y="168346141"/>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240</xdr:row>
      <xdr:rowOff>87063</xdr:rowOff>
    </xdr:from>
    <xdr:to>
      <xdr:col>1</xdr:col>
      <xdr:colOff>761138</xdr:colOff>
      <xdr:row>240</xdr:row>
      <xdr:rowOff>631001</xdr:rowOff>
    </xdr:to>
    <xdr:pic>
      <xdr:nvPicPr>
        <xdr:cNvPr id="869" name="Picture 868">
          <a:extLst>
            <a:ext uri="{FF2B5EF4-FFF2-40B4-BE49-F238E27FC236}">
              <a16:creationId xmlns:a16="http://schemas.microsoft.com/office/drawing/2014/main" id="{E2FBAD28-5EB3-7D4F-BB5A-B00BC27A5CD2}"/>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203740" y="169052280"/>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241</xdr:row>
      <xdr:rowOff>89180</xdr:rowOff>
    </xdr:from>
    <xdr:to>
      <xdr:col>1</xdr:col>
      <xdr:colOff>761138</xdr:colOff>
      <xdr:row>241</xdr:row>
      <xdr:rowOff>633118</xdr:rowOff>
    </xdr:to>
    <xdr:pic>
      <xdr:nvPicPr>
        <xdr:cNvPr id="870" name="Picture 869">
          <a:extLst>
            <a:ext uri="{FF2B5EF4-FFF2-40B4-BE49-F238E27FC236}">
              <a16:creationId xmlns:a16="http://schemas.microsoft.com/office/drawing/2014/main" id="{A7CA9F96-8D48-6841-8223-A4F554021F3F}"/>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203740" y="169758419"/>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242</xdr:row>
      <xdr:rowOff>91296</xdr:rowOff>
    </xdr:from>
    <xdr:to>
      <xdr:col>1</xdr:col>
      <xdr:colOff>761138</xdr:colOff>
      <xdr:row>242</xdr:row>
      <xdr:rowOff>635233</xdr:rowOff>
    </xdr:to>
    <xdr:pic>
      <xdr:nvPicPr>
        <xdr:cNvPr id="871" name="Picture 870">
          <a:extLst>
            <a:ext uri="{FF2B5EF4-FFF2-40B4-BE49-F238E27FC236}">
              <a16:creationId xmlns:a16="http://schemas.microsoft.com/office/drawing/2014/main" id="{829440BF-BD78-C04B-AEA2-1DDD12FDBF7F}"/>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203740" y="170464557"/>
          <a:ext cx="509898"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243</xdr:row>
      <xdr:rowOff>93413</xdr:rowOff>
    </xdr:from>
    <xdr:to>
      <xdr:col>1</xdr:col>
      <xdr:colOff>761138</xdr:colOff>
      <xdr:row>243</xdr:row>
      <xdr:rowOff>637351</xdr:rowOff>
    </xdr:to>
    <xdr:pic>
      <xdr:nvPicPr>
        <xdr:cNvPr id="872" name="Picture 871">
          <a:extLst>
            <a:ext uri="{FF2B5EF4-FFF2-40B4-BE49-F238E27FC236}">
              <a16:creationId xmlns:a16="http://schemas.microsoft.com/office/drawing/2014/main" id="{F04DDB62-77A0-BC4E-8D34-8651BCB557B1}"/>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203740" y="171170696"/>
          <a:ext cx="509898"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251240</xdr:colOff>
      <xdr:row>244</xdr:row>
      <xdr:rowOff>95528</xdr:rowOff>
    </xdr:from>
    <xdr:to>
      <xdr:col>1</xdr:col>
      <xdr:colOff>761139</xdr:colOff>
      <xdr:row>244</xdr:row>
      <xdr:rowOff>630399</xdr:rowOff>
    </xdr:to>
    <xdr:pic>
      <xdr:nvPicPr>
        <xdr:cNvPr id="873" name="Picture 872">
          <a:extLst>
            <a:ext uri="{FF2B5EF4-FFF2-40B4-BE49-F238E27FC236}">
              <a16:creationId xmlns:a16="http://schemas.microsoft.com/office/drawing/2014/main" id="{4B0DF14F-21AF-424F-BC10-274F8110B209}"/>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203740" y="171876832"/>
          <a:ext cx="509899" cy="534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245</xdr:row>
      <xdr:rowOff>82828</xdr:rowOff>
    </xdr:from>
    <xdr:to>
      <xdr:col>1</xdr:col>
      <xdr:colOff>813405</xdr:colOff>
      <xdr:row>245</xdr:row>
      <xdr:rowOff>624400</xdr:rowOff>
    </xdr:to>
    <xdr:pic>
      <xdr:nvPicPr>
        <xdr:cNvPr id="878" name="Picture 877">
          <a:extLst>
            <a:ext uri="{FF2B5EF4-FFF2-40B4-BE49-F238E27FC236}">
              <a16:creationId xmlns:a16="http://schemas.microsoft.com/office/drawing/2014/main" id="{B5ECFD18-585A-9F47-8B0C-C82A01FE3897}"/>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419640" y="172568154"/>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479840</xdr:colOff>
      <xdr:row>246</xdr:row>
      <xdr:rowOff>108229</xdr:rowOff>
    </xdr:from>
    <xdr:to>
      <xdr:col>1</xdr:col>
      <xdr:colOff>816249</xdr:colOff>
      <xdr:row>246</xdr:row>
      <xdr:rowOff>630089</xdr:rowOff>
    </xdr:to>
    <xdr:pic>
      <xdr:nvPicPr>
        <xdr:cNvPr id="880" name="Picture 879">
          <a:extLst>
            <a:ext uri="{FF2B5EF4-FFF2-40B4-BE49-F238E27FC236}">
              <a16:creationId xmlns:a16="http://schemas.microsoft.com/office/drawing/2014/main" id="{488C8F15-FAAA-5644-B1F7-0E6F25FF0657}"/>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432340" y="173297577"/>
          <a:ext cx="336409" cy="521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247</xdr:row>
      <xdr:rowOff>82827</xdr:rowOff>
    </xdr:from>
    <xdr:to>
      <xdr:col>1</xdr:col>
      <xdr:colOff>813405</xdr:colOff>
      <xdr:row>247</xdr:row>
      <xdr:rowOff>624399</xdr:rowOff>
    </xdr:to>
    <xdr:pic>
      <xdr:nvPicPr>
        <xdr:cNvPr id="881" name="Picture 880">
          <a:extLst>
            <a:ext uri="{FF2B5EF4-FFF2-40B4-BE49-F238E27FC236}">
              <a16:creationId xmlns:a16="http://schemas.microsoft.com/office/drawing/2014/main" id="{5DD07676-D47A-674A-84AD-B247E420924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419640" y="173976197"/>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248</xdr:row>
      <xdr:rowOff>82828</xdr:rowOff>
    </xdr:from>
    <xdr:to>
      <xdr:col>1</xdr:col>
      <xdr:colOff>813405</xdr:colOff>
      <xdr:row>248</xdr:row>
      <xdr:rowOff>624400</xdr:rowOff>
    </xdr:to>
    <xdr:pic>
      <xdr:nvPicPr>
        <xdr:cNvPr id="882" name="Picture 881">
          <a:extLst>
            <a:ext uri="{FF2B5EF4-FFF2-40B4-BE49-F238E27FC236}">
              <a16:creationId xmlns:a16="http://schemas.microsoft.com/office/drawing/2014/main" id="{6C7E89C3-11F5-5F43-BB21-486729089054}"/>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419640" y="174680219"/>
          <a:ext cx="346265" cy="541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249</xdr:row>
      <xdr:rowOff>82828</xdr:rowOff>
    </xdr:from>
    <xdr:to>
      <xdr:col>1</xdr:col>
      <xdr:colOff>815762</xdr:colOff>
      <xdr:row>249</xdr:row>
      <xdr:rowOff>627554</xdr:rowOff>
    </xdr:to>
    <xdr:pic>
      <xdr:nvPicPr>
        <xdr:cNvPr id="884" name="Picture 883">
          <a:extLst>
            <a:ext uri="{FF2B5EF4-FFF2-40B4-BE49-F238E27FC236}">
              <a16:creationId xmlns:a16="http://schemas.microsoft.com/office/drawing/2014/main" id="{CD1DB069-FC7F-D34F-BA83-10DF6C614B85}"/>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419640" y="175384241"/>
          <a:ext cx="348622"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467140</xdr:colOff>
      <xdr:row>250</xdr:row>
      <xdr:rowOff>82827</xdr:rowOff>
    </xdr:from>
    <xdr:to>
      <xdr:col>1</xdr:col>
      <xdr:colOff>815762</xdr:colOff>
      <xdr:row>250</xdr:row>
      <xdr:rowOff>627552</xdr:rowOff>
    </xdr:to>
    <xdr:pic>
      <xdr:nvPicPr>
        <xdr:cNvPr id="885" name="Picture 884">
          <a:extLst>
            <a:ext uri="{FF2B5EF4-FFF2-40B4-BE49-F238E27FC236}">
              <a16:creationId xmlns:a16="http://schemas.microsoft.com/office/drawing/2014/main" id="{BE4ADFAB-7449-B24C-952D-B2A474E779A6}"/>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419640" y="176088262"/>
          <a:ext cx="348622" cy="544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251</xdr:row>
      <xdr:rowOff>82827</xdr:rowOff>
    </xdr:from>
    <xdr:to>
      <xdr:col>1</xdr:col>
      <xdr:colOff>787324</xdr:colOff>
      <xdr:row>251</xdr:row>
      <xdr:rowOff>627554</xdr:rowOff>
    </xdr:to>
    <xdr:pic>
      <xdr:nvPicPr>
        <xdr:cNvPr id="912" name="Picture 911">
          <a:extLst>
            <a:ext uri="{FF2B5EF4-FFF2-40B4-BE49-F238E27FC236}">
              <a16:creationId xmlns:a16="http://schemas.microsoft.com/office/drawing/2014/main" id="{7F57B87A-8DD2-E749-8B83-8AE479E7CF3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18039" y="176792284"/>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252</xdr:row>
      <xdr:rowOff>82828</xdr:rowOff>
    </xdr:from>
    <xdr:to>
      <xdr:col>1</xdr:col>
      <xdr:colOff>787324</xdr:colOff>
      <xdr:row>252</xdr:row>
      <xdr:rowOff>627555</xdr:rowOff>
    </xdr:to>
    <xdr:pic>
      <xdr:nvPicPr>
        <xdr:cNvPr id="914" name="Picture 913">
          <a:extLst>
            <a:ext uri="{FF2B5EF4-FFF2-40B4-BE49-F238E27FC236}">
              <a16:creationId xmlns:a16="http://schemas.microsoft.com/office/drawing/2014/main" id="{E14C3F4B-5E65-F649-A852-DA24042C9665}"/>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18039" y="17749630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253</xdr:row>
      <xdr:rowOff>82829</xdr:rowOff>
    </xdr:from>
    <xdr:to>
      <xdr:col>1</xdr:col>
      <xdr:colOff>787324</xdr:colOff>
      <xdr:row>253</xdr:row>
      <xdr:rowOff>627555</xdr:rowOff>
    </xdr:to>
    <xdr:pic>
      <xdr:nvPicPr>
        <xdr:cNvPr id="916" name="Picture 915">
          <a:extLst>
            <a:ext uri="{FF2B5EF4-FFF2-40B4-BE49-F238E27FC236}">
              <a16:creationId xmlns:a16="http://schemas.microsoft.com/office/drawing/2014/main" id="{20D90B79-0F7E-124C-AED3-357B5DDFC604}"/>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18039" y="178200329"/>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254</xdr:row>
      <xdr:rowOff>82827</xdr:rowOff>
    </xdr:from>
    <xdr:to>
      <xdr:col>1</xdr:col>
      <xdr:colOff>787324</xdr:colOff>
      <xdr:row>254</xdr:row>
      <xdr:rowOff>627554</xdr:rowOff>
    </xdr:to>
    <xdr:pic>
      <xdr:nvPicPr>
        <xdr:cNvPr id="917" name="Picture 916">
          <a:extLst>
            <a:ext uri="{FF2B5EF4-FFF2-40B4-BE49-F238E27FC236}">
              <a16:creationId xmlns:a16="http://schemas.microsoft.com/office/drawing/2014/main" id="{52FC439A-B069-964F-AFD3-85D89F03E00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18039" y="178904349"/>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255</xdr:row>
      <xdr:rowOff>82828</xdr:rowOff>
    </xdr:from>
    <xdr:to>
      <xdr:col>1</xdr:col>
      <xdr:colOff>787324</xdr:colOff>
      <xdr:row>255</xdr:row>
      <xdr:rowOff>627555</xdr:rowOff>
    </xdr:to>
    <xdr:pic>
      <xdr:nvPicPr>
        <xdr:cNvPr id="926" name="Picture 925">
          <a:extLst>
            <a:ext uri="{FF2B5EF4-FFF2-40B4-BE49-F238E27FC236}">
              <a16:creationId xmlns:a16="http://schemas.microsoft.com/office/drawing/2014/main" id="{06003953-E17E-D945-8BA7-3B9423D2A2CC}"/>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18039" y="179608371"/>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365540</xdr:colOff>
      <xdr:row>256</xdr:row>
      <xdr:rowOff>95528</xdr:rowOff>
    </xdr:from>
    <xdr:to>
      <xdr:col>1</xdr:col>
      <xdr:colOff>787324</xdr:colOff>
      <xdr:row>256</xdr:row>
      <xdr:rowOff>630398</xdr:rowOff>
    </xdr:to>
    <xdr:pic>
      <xdr:nvPicPr>
        <xdr:cNvPr id="927" name="Picture 926">
          <a:extLst>
            <a:ext uri="{FF2B5EF4-FFF2-40B4-BE49-F238E27FC236}">
              <a16:creationId xmlns:a16="http://schemas.microsoft.com/office/drawing/2014/main" id="{2076B5CB-2F37-0F46-AFC3-92889A1A6209}"/>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18040" y="180325093"/>
          <a:ext cx="421784"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257</xdr:row>
      <xdr:rowOff>82829</xdr:rowOff>
    </xdr:from>
    <xdr:to>
      <xdr:col>1</xdr:col>
      <xdr:colOff>787324</xdr:colOff>
      <xdr:row>257</xdr:row>
      <xdr:rowOff>627555</xdr:rowOff>
    </xdr:to>
    <xdr:pic>
      <xdr:nvPicPr>
        <xdr:cNvPr id="928" name="Picture 927">
          <a:extLst>
            <a:ext uri="{FF2B5EF4-FFF2-40B4-BE49-F238E27FC236}">
              <a16:creationId xmlns:a16="http://schemas.microsoft.com/office/drawing/2014/main" id="{4EB397F3-9019-C14F-BFB8-3B91996A49AD}"/>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18039" y="181016416"/>
          <a:ext cx="421785" cy="544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258</xdr:row>
      <xdr:rowOff>82827</xdr:rowOff>
    </xdr:from>
    <xdr:to>
      <xdr:col>1</xdr:col>
      <xdr:colOff>787324</xdr:colOff>
      <xdr:row>258</xdr:row>
      <xdr:rowOff>627554</xdr:rowOff>
    </xdr:to>
    <xdr:pic>
      <xdr:nvPicPr>
        <xdr:cNvPr id="929" name="Picture 928">
          <a:extLst>
            <a:ext uri="{FF2B5EF4-FFF2-40B4-BE49-F238E27FC236}">
              <a16:creationId xmlns:a16="http://schemas.microsoft.com/office/drawing/2014/main" id="{4BBE56F5-2994-6047-9A11-B124094623F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18039" y="181720436"/>
          <a:ext cx="421785" cy="544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143</xdr:row>
      <xdr:rowOff>381000</xdr:rowOff>
    </xdr:from>
    <xdr:to>
      <xdr:col>1</xdr:col>
      <xdr:colOff>1</xdr:colOff>
      <xdr:row>143</xdr:row>
      <xdr:rowOff>381000</xdr:rowOff>
    </xdr:to>
    <xdr:pic>
      <xdr:nvPicPr>
        <xdr:cNvPr id="934" name="Picture 933">
          <a:extLst>
            <a:ext uri="{FF2B5EF4-FFF2-40B4-BE49-F238E27FC236}">
              <a16:creationId xmlns:a16="http://schemas.microsoft.com/office/drawing/2014/main" id="{B3326D71-63DC-1F4B-A5DD-971E02C2E3A4}"/>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711201" y="9243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145</xdr:row>
      <xdr:rowOff>127000</xdr:rowOff>
    </xdr:from>
    <xdr:to>
      <xdr:col>1</xdr:col>
      <xdr:colOff>1</xdr:colOff>
      <xdr:row>145</xdr:row>
      <xdr:rowOff>127000</xdr:rowOff>
    </xdr:to>
    <xdr:pic>
      <xdr:nvPicPr>
        <xdr:cNvPr id="935" name="Picture 934">
          <a:extLst>
            <a:ext uri="{FF2B5EF4-FFF2-40B4-BE49-F238E27FC236}">
              <a16:creationId xmlns:a16="http://schemas.microsoft.com/office/drawing/2014/main" id="{C6BCF8AB-D07D-BC42-A7DB-0CD2D3D5958B}"/>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34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508000</xdr:rowOff>
    </xdr:from>
    <xdr:to>
      <xdr:col>1</xdr:col>
      <xdr:colOff>1</xdr:colOff>
      <xdr:row>146</xdr:row>
      <xdr:rowOff>508000</xdr:rowOff>
    </xdr:to>
    <xdr:pic>
      <xdr:nvPicPr>
        <xdr:cNvPr id="936" name="Picture 935">
          <a:extLst>
            <a:ext uri="{FF2B5EF4-FFF2-40B4-BE49-F238E27FC236}">
              <a16:creationId xmlns:a16="http://schemas.microsoft.com/office/drawing/2014/main" id="{E32CAF51-497F-C541-9984-EA8D4FA0B0FF}"/>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711201" y="944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148</xdr:row>
      <xdr:rowOff>254000</xdr:rowOff>
    </xdr:from>
    <xdr:to>
      <xdr:col>1</xdr:col>
      <xdr:colOff>1</xdr:colOff>
      <xdr:row>148</xdr:row>
      <xdr:rowOff>254000</xdr:rowOff>
    </xdr:to>
    <xdr:pic>
      <xdr:nvPicPr>
        <xdr:cNvPr id="937" name="Picture 936">
          <a:extLst>
            <a:ext uri="{FF2B5EF4-FFF2-40B4-BE49-F238E27FC236}">
              <a16:creationId xmlns:a16="http://schemas.microsoft.com/office/drawing/2014/main" id="{FDB8834F-D6D8-3C44-8DA7-C7C82CB952B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711201" y="954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150</xdr:row>
      <xdr:rowOff>0</xdr:rowOff>
    </xdr:from>
    <xdr:to>
      <xdr:col>1</xdr:col>
      <xdr:colOff>1</xdr:colOff>
      <xdr:row>150</xdr:row>
      <xdr:rowOff>0</xdr:rowOff>
    </xdr:to>
    <xdr:pic>
      <xdr:nvPicPr>
        <xdr:cNvPr id="938" name="Picture 937">
          <a:extLst>
            <a:ext uri="{FF2B5EF4-FFF2-40B4-BE49-F238E27FC236}">
              <a16:creationId xmlns:a16="http://schemas.microsoft.com/office/drawing/2014/main" id="{0477C3CB-3235-6744-BB36-0ADD30F1460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64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381000</xdr:rowOff>
    </xdr:from>
    <xdr:to>
      <xdr:col>1</xdr:col>
      <xdr:colOff>1</xdr:colOff>
      <xdr:row>151</xdr:row>
      <xdr:rowOff>381000</xdr:rowOff>
    </xdr:to>
    <xdr:pic>
      <xdr:nvPicPr>
        <xdr:cNvPr id="939" name="Picture 938">
          <a:extLst>
            <a:ext uri="{FF2B5EF4-FFF2-40B4-BE49-F238E27FC236}">
              <a16:creationId xmlns:a16="http://schemas.microsoft.com/office/drawing/2014/main" id="{DD0F9519-AE27-4347-8033-D8DAD9BF6A6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711201" y="975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153</xdr:row>
      <xdr:rowOff>508000</xdr:rowOff>
    </xdr:from>
    <xdr:to>
      <xdr:col>1</xdr:col>
      <xdr:colOff>1</xdr:colOff>
      <xdr:row>153</xdr:row>
      <xdr:rowOff>508000</xdr:rowOff>
    </xdr:to>
    <xdr:pic>
      <xdr:nvPicPr>
        <xdr:cNvPr id="941" name="Picture 940">
          <a:extLst>
            <a:ext uri="{FF2B5EF4-FFF2-40B4-BE49-F238E27FC236}">
              <a16:creationId xmlns:a16="http://schemas.microsoft.com/office/drawing/2014/main" id="{61957206-3F11-F14D-AD19-B16F3D20CED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54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254000</xdr:rowOff>
    </xdr:from>
    <xdr:to>
      <xdr:col>1</xdr:col>
      <xdr:colOff>1</xdr:colOff>
      <xdr:row>154</xdr:row>
      <xdr:rowOff>254000</xdr:rowOff>
    </xdr:to>
    <xdr:pic>
      <xdr:nvPicPr>
        <xdr:cNvPr id="942" name="Picture 941">
          <a:extLst>
            <a:ext uri="{FF2B5EF4-FFF2-40B4-BE49-F238E27FC236}">
              <a16:creationId xmlns:a16="http://schemas.microsoft.com/office/drawing/2014/main" id="{1B073945-42FD-4540-85F8-5267EEAE27D1}"/>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711201" y="9992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156</xdr:row>
      <xdr:rowOff>0</xdr:rowOff>
    </xdr:from>
    <xdr:to>
      <xdr:col>1</xdr:col>
      <xdr:colOff>1</xdr:colOff>
      <xdr:row>156</xdr:row>
      <xdr:rowOff>0</xdr:rowOff>
    </xdr:to>
    <xdr:pic>
      <xdr:nvPicPr>
        <xdr:cNvPr id="943" name="Picture 942">
          <a:extLst>
            <a:ext uri="{FF2B5EF4-FFF2-40B4-BE49-F238E27FC236}">
              <a16:creationId xmlns:a16="http://schemas.microsoft.com/office/drawing/2014/main" id="{A9DC882B-1D4B-5941-ADE3-4889BE67D8DC}"/>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093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381000</xdr:rowOff>
    </xdr:from>
    <xdr:to>
      <xdr:col>1</xdr:col>
      <xdr:colOff>1</xdr:colOff>
      <xdr:row>157</xdr:row>
      <xdr:rowOff>381000</xdr:rowOff>
    </xdr:to>
    <xdr:pic>
      <xdr:nvPicPr>
        <xdr:cNvPr id="944" name="Picture 943">
          <a:extLst>
            <a:ext uri="{FF2B5EF4-FFF2-40B4-BE49-F238E27FC236}">
              <a16:creationId xmlns:a16="http://schemas.microsoft.com/office/drawing/2014/main" id="{8FA60C98-C19D-B240-81BE-F2F856D8D4B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711201" y="10195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159</xdr:row>
      <xdr:rowOff>127000</xdr:rowOff>
    </xdr:from>
    <xdr:to>
      <xdr:col>1</xdr:col>
      <xdr:colOff>1</xdr:colOff>
      <xdr:row>159</xdr:row>
      <xdr:rowOff>127000</xdr:rowOff>
    </xdr:to>
    <xdr:pic>
      <xdr:nvPicPr>
        <xdr:cNvPr id="945" name="Picture 944">
          <a:extLst>
            <a:ext uri="{FF2B5EF4-FFF2-40B4-BE49-F238E27FC236}">
              <a16:creationId xmlns:a16="http://schemas.microsoft.com/office/drawing/2014/main" id="{EE591AB9-B2B3-7C4D-809D-E005A0979855}"/>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11201" y="10297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508000</xdr:rowOff>
    </xdr:from>
    <xdr:to>
      <xdr:col>1</xdr:col>
      <xdr:colOff>1</xdr:colOff>
      <xdr:row>160</xdr:row>
      <xdr:rowOff>508000</xdr:rowOff>
    </xdr:to>
    <xdr:pic>
      <xdr:nvPicPr>
        <xdr:cNvPr id="946" name="Picture 945">
          <a:extLst>
            <a:ext uri="{FF2B5EF4-FFF2-40B4-BE49-F238E27FC236}">
              <a16:creationId xmlns:a16="http://schemas.microsoft.com/office/drawing/2014/main" id="{284D6627-3239-954E-B32E-BAC26CFA8835}"/>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11201" y="103987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162</xdr:row>
      <xdr:rowOff>254000</xdr:rowOff>
    </xdr:from>
    <xdr:to>
      <xdr:col>1</xdr:col>
      <xdr:colOff>1</xdr:colOff>
      <xdr:row>162</xdr:row>
      <xdr:rowOff>254000</xdr:rowOff>
    </xdr:to>
    <xdr:pic>
      <xdr:nvPicPr>
        <xdr:cNvPr id="947" name="Picture 946">
          <a:extLst>
            <a:ext uri="{FF2B5EF4-FFF2-40B4-BE49-F238E27FC236}">
              <a16:creationId xmlns:a16="http://schemas.microsoft.com/office/drawing/2014/main" id="{8BB7D0CB-F88B-0544-B246-D28F57DC7B2B}"/>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711201" y="105003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164</xdr:row>
      <xdr:rowOff>0</xdr:rowOff>
    </xdr:from>
    <xdr:to>
      <xdr:col>1</xdr:col>
      <xdr:colOff>1</xdr:colOff>
      <xdr:row>164</xdr:row>
      <xdr:rowOff>0</xdr:rowOff>
    </xdr:to>
    <xdr:pic>
      <xdr:nvPicPr>
        <xdr:cNvPr id="948" name="Picture 947">
          <a:extLst>
            <a:ext uri="{FF2B5EF4-FFF2-40B4-BE49-F238E27FC236}">
              <a16:creationId xmlns:a16="http://schemas.microsoft.com/office/drawing/2014/main" id="{6143DA6C-6F92-1144-8DF4-02912AF7EDC2}"/>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711201" y="10601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381000</xdr:rowOff>
    </xdr:from>
    <xdr:to>
      <xdr:col>1</xdr:col>
      <xdr:colOff>1</xdr:colOff>
      <xdr:row>165</xdr:row>
      <xdr:rowOff>381000</xdr:rowOff>
    </xdr:to>
    <xdr:pic>
      <xdr:nvPicPr>
        <xdr:cNvPr id="949" name="Picture 948">
          <a:extLst>
            <a:ext uri="{FF2B5EF4-FFF2-40B4-BE49-F238E27FC236}">
              <a16:creationId xmlns:a16="http://schemas.microsoft.com/office/drawing/2014/main" id="{4D3ACE4F-9C58-824D-A2C6-1C13431FCC7F}"/>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711201" y="10703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167</xdr:row>
      <xdr:rowOff>127000</xdr:rowOff>
    </xdr:from>
    <xdr:to>
      <xdr:col>1</xdr:col>
      <xdr:colOff>1</xdr:colOff>
      <xdr:row>167</xdr:row>
      <xdr:rowOff>127000</xdr:rowOff>
    </xdr:to>
    <xdr:pic>
      <xdr:nvPicPr>
        <xdr:cNvPr id="950" name="Picture 949">
          <a:extLst>
            <a:ext uri="{FF2B5EF4-FFF2-40B4-BE49-F238E27FC236}">
              <a16:creationId xmlns:a16="http://schemas.microsoft.com/office/drawing/2014/main" id="{73D9B6A7-86CE-1249-B175-BA1EC0C352F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711201" y="10805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254000</xdr:rowOff>
    </xdr:from>
    <xdr:to>
      <xdr:col>1</xdr:col>
      <xdr:colOff>1</xdr:colOff>
      <xdr:row>168</xdr:row>
      <xdr:rowOff>254000</xdr:rowOff>
    </xdr:to>
    <xdr:pic>
      <xdr:nvPicPr>
        <xdr:cNvPr id="952" name="Picture 951">
          <a:extLst>
            <a:ext uri="{FF2B5EF4-FFF2-40B4-BE49-F238E27FC236}">
              <a16:creationId xmlns:a16="http://schemas.microsoft.com/office/drawing/2014/main" id="{1EF6ED60-3B8E-3F40-B784-7F617172FD79}"/>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711201" y="10944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0</xdr:rowOff>
    </xdr:from>
    <xdr:to>
      <xdr:col>1</xdr:col>
      <xdr:colOff>1</xdr:colOff>
      <xdr:row>170</xdr:row>
      <xdr:rowOff>0</xdr:rowOff>
    </xdr:to>
    <xdr:pic>
      <xdr:nvPicPr>
        <xdr:cNvPr id="953" name="Picture 952">
          <a:extLst>
            <a:ext uri="{FF2B5EF4-FFF2-40B4-BE49-F238E27FC236}">
              <a16:creationId xmlns:a16="http://schemas.microsoft.com/office/drawing/2014/main" id="{1E359E1B-2D52-9C4B-9E27-0C95534F6F42}"/>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46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170</xdr:row>
      <xdr:rowOff>381000</xdr:rowOff>
    </xdr:from>
    <xdr:to>
      <xdr:col>1</xdr:col>
      <xdr:colOff>1</xdr:colOff>
      <xdr:row>170</xdr:row>
      <xdr:rowOff>381000</xdr:rowOff>
    </xdr:to>
    <xdr:pic>
      <xdr:nvPicPr>
        <xdr:cNvPr id="954" name="Picture 953">
          <a:extLst>
            <a:ext uri="{FF2B5EF4-FFF2-40B4-BE49-F238E27FC236}">
              <a16:creationId xmlns:a16="http://schemas.microsoft.com/office/drawing/2014/main" id="{A0AE2EE2-3E7C-704B-854F-02033AA3EF73}"/>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711201" y="11084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127000</xdr:rowOff>
    </xdr:from>
    <xdr:to>
      <xdr:col>1</xdr:col>
      <xdr:colOff>1</xdr:colOff>
      <xdr:row>171</xdr:row>
      <xdr:rowOff>127000</xdr:rowOff>
    </xdr:to>
    <xdr:pic>
      <xdr:nvPicPr>
        <xdr:cNvPr id="955" name="Picture 954">
          <a:extLst>
            <a:ext uri="{FF2B5EF4-FFF2-40B4-BE49-F238E27FC236}">
              <a16:creationId xmlns:a16="http://schemas.microsoft.com/office/drawing/2014/main" id="{1DB4046D-ADAD-AC42-8D17-64D2B5A75619}"/>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711201" y="11122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173</xdr:row>
      <xdr:rowOff>0</xdr:rowOff>
    </xdr:from>
    <xdr:to>
      <xdr:col>1</xdr:col>
      <xdr:colOff>1</xdr:colOff>
      <xdr:row>173</xdr:row>
      <xdr:rowOff>0</xdr:rowOff>
    </xdr:to>
    <xdr:pic>
      <xdr:nvPicPr>
        <xdr:cNvPr id="956" name="Picture 955">
          <a:extLst>
            <a:ext uri="{FF2B5EF4-FFF2-40B4-BE49-F238E27FC236}">
              <a16:creationId xmlns:a16="http://schemas.microsoft.com/office/drawing/2014/main" id="{3CB3E16A-4736-8643-9A21-77F53BE38897}"/>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711201" y="11236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381000</xdr:rowOff>
    </xdr:from>
    <xdr:to>
      <xdr:col>1</xdr:col>
      <xdr:colOff>1</xdr:colOff>
      <xdr:row>174</xdr:row>
      <xdr:rowOff>381000</xdr:rowOff>
    </xdr:to>
    <xdr:pic>
      <xdr:nvPicPr>
        <xdr:cNvPr id="957" name="Picture 956">
          <a:extLst>
            <a:ext uri="{FF2B5EF4-FFF2-40B4-BE49-F238E27FC236}">
              <a16:creationId xmlns:a16="http://schemas.microsoft.com/office/drawing/2014/main" id="{6839EB3C-66D7-A049-919B-4B366A973453}"/>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711201" y="11338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127000</xdr:rowOff>
    </xdr:from>
    <xdr:to>
      <xdr:col>1</xdr:col>
      <xdr:colOff>1</xdr:colOff>
      <xdr:row>175</xdr:row>
      <xdr:rowOff>127000</xdr:rowOff>
    </xdr:to>
    <xdr:pic>
      <xdr:nvPicPr>
        <xdr:cNvPr id="958" name="Picture 957">
          <a:extLst>
            <a:ext uri="{FF2B5EF4-FFF2-40B4-BE49-F238E27FC236}">
              <a16:creationId xmlns:a16="http://schemas.microsoft.com/office/drawing/2014/main" id="{50841798-D67E-B948-8C99-8C04885D5E0C}"/>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711201" y="11376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508000</xdr:rowOff>
    </xdr:from>
    <xdr:to>
      <xdr:col>1</xdr:col>
      <xdr:colOff>1</xdr:colOff>
      <xdr:row>176</xdr:row>
      <xdr:rowOff>508000</xdr:rowOff>
    </xdr:to>
    <xdr:pic>
      <xdr:nvPicPr>
        <xdr:cNvPr id="959" name="Picture 958">
          <a:extLst>
            <a:ext uri="{FF2B5EF4-FFF2-40B4-BE49-F238E27FC236}">
              <a16:creationId xmlns:a16="http://schemas.microsoft.com/office/drawing/2014/main" id="{C65CB200-3D04-7043-8D67-A2298A3379E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711201" y="11478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178</xdr:row>
      <xdr:rowOff>254000</xdr:rowOff>
    </xdr:from>
    <xdr:to>
      <xdr:col>1</xdr:col>
      <xdr:colOff>1</xdr:colOff>
      <xdr:row>178</xdr:row>
      <xdr:rowOff>254000</xdr:rowOff>
    </xdr:to>
    <xdr:pic>
      <xdr:nvPicPr>
        <xdr:cNvPr id="960" name="Picture 959">
          <a:extLst>
            <a:ext uri="{FF2B5EF4-FFF2-40B4-BE49-F238E27FC236}">
              <a16:creationId xmlns:a16="http://schemas.microsoft.com/office/drawing/2014/main" id="{19D83353-376C-D840-945D-D508D1400D42}"/>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711201" y="11579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0</xdr:rowOff>
    </xdr:from>
    <xdr:to>
      <xdr:col>1</xdr:col>
      <xdr:colOff>1</xdr:colOff>
      <xdr:row>179</xdr:row>
      <xdr:rowOff>0</xdr:rowOff>
    </xdr:to>
    <xdr:pic>
      <xdr:nvPicPr>
        <xdr:cNvPr id="961" name="Picture 960">
          <a:extLst>
            <a:ext uri="{FF2B5EF4-FFF2-40B4-BE49-F238E27FC236}">
              <a16:creationId xmlns:a16="http://schemas.microsoft.com/office/drawing/2014/main" id="{C250BDC1-A62F-BF47-83D4-A26A77A8CC9E}"/>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6179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381000</xdr:rowOff>
    </xdr:from>
    <xdr:to>
      <xdr:col>1</xdr:col>
      <xdr:colOff>1</xdr:colOff>
      <xdr:row>180</xdr:row>
      <xdr:rowOff>381000</xdr:rowOff>
    </xdr:to>
    <xdr:pic>
      <xdr:nvPicPr>
        <xdr:cNvPr id="962" name="Picture 961">
          <a:extLst>
            <a:ext uri="{FF2B5EF4-FFF2-40B4-BE49-F238E27FC236}">
              <a16:creationId xmlns:a16="http://schemas.microsoft.com/office/drawing/2014/main" id="{B68A1B4B-BCB9-714F-927E-7B4C9264994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711201" y="117195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183</xdr:row>
      <xdr:rowOff>127000</xdr:rowOff>
    </xdr:from>
    <xdr:to>
      <xdr:col>1</xdr:col>
      <xdr:colOff>1</xdr:colOff>
      <xdr:row>183</xdr:row>
      <xdr:rowOff>127000</xdr:rowOff>
    </xdr:to>
    <xdr:pic>
      <xdr:nvPicPr>
        <xdr:cNvPr id="963" name="Picture 962">
          <a:extLst>
            <a:ext uri="{FF2B5EF4-FFF2-40B4-BE49-F238E27FC236}">
              <a16:creationId xmlns:a16="http://schemas.microsoft.com/office/drawing/2014/main" id="{34F42237-8F5E-7B4E-835B-E07D90F4F274}"/>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711201" y="118846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508000</xdr:rowOff>
    </xdr:from>
    <xdr:to>
      <xdr:col>1</xdr:col>
      <xdr:colOff>1</xdr:colOff>
      <xdr:row>184</xdr:row>
      <xdr:rowOff>508000</xdr:rowOff>
    </xdr:to>
    <xdr:pic>
      <xdr:nvPicPr>
        <xdr:cNvPr id="964" name="Picture 963">
          <a:extLst>
            <a:ext uri="{FF2B5EF4-FFF2-40B4-BE49-F238E27FC236}">
              <a16:creationId xmlns:a16="http://schemas.microsoft.com/office/drawing/2014/main" id="{08592A2A-6BA3-DB47-B909-10622620D218}"/>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711201" y="119862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186</xdr:row>
      <xdr:rowOff>254000</xdr:rowOff>
    </xdr:from>
    <xdr:to>
      <xdr:col>1</xdr:col>
      <xdr:colOff>1</xdr:colOff>
      <xdr:row>186</xdr:row>
      <xdr:rowOff>254000</xdr:rowOff>
    </xdr:to>
    <xdr:pic>
      <xdr:nvPicPr>
        <xdr:cNvPr id="965" name="Picture 964">
          <a:extLst>
            <a:ext uri="{FF2B5EF4-FFF2-40B4-BE49-F238E27FC236}">
              <a16:creationId xmlns:a16="http://schemas.microsoft.com/office/drawing/2014/main" id="{68CB25AA-FCC4-9340-9861-E3DE73B35515}"/>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711201" y="120878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188</xdr:row>
      <xdr:rowOff>0</xdr:rowOff>
    </xdr:from>
    <xdr:to>
      <xdr:col>1</xdr:col>
      <xdr:colOff>1</xdr:colOff>
      <xdr:row>188</xdr:row>
      <xdr:rowOff>0</xdr:rowOff>
    </xdr:to>
    <xdr:pic>
      <xdr:nvPicPr>
        <xdr:cNvPr id="966" name="Picture 965">
          <a:extLst>
            <a:ext uri="{FF2B5EF4-FFF2-40B4-BE49-F238E27FC236}">
              <a16:creationId xmlns:a16="http://schemas.microsoft.com/office/drawing/2014/main" id="{83E51798-FDA0-9F4F-B52C-9C1F4C977B93}"/>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711201" y="121894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381000</xdr:rowOff>
    </xdr:from>
    <xdr:to>
      <xdr:col>1</xdr:col>
      <xdr:colOff>1</xdr:colOff>
      <xdr:row>189</xdr:row>
      <xdr:rowOff>381000</xdr:rowOff>
    </xdr:to>
    <xdr:pic>
      <xdr:nvPicPr>
        <xdr:cNvPr id="967" name="Picture 966">
          <a:extLst>
            <a:ext uri="{FF2B5EF4-FFF2-40B4-BE49-F238E27FC236}">
              <a16:creationId xmlns:a16="http://schemas.microsoft.com/office/drawing/2014/main" id="{A66A4751-4FE4-CB4F-B431-0B5418654F05}"/>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711201" y="122910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192</xdr:row>
      <xdr:rowOff>127000</xdr:rowOff>
    </xdr:from>
    <xdr:to>
      <xdr:col>1</xdr:col>
      <xdr:colOff>1</xdr:colOff>
      <xdr:row>192</xdr:row>
      <xdr:rowOff>127000</xdr:rowOff>
    </xdr:to>
    <xdr:pic>
      <xdr:nvPicPr>
        <xdr:cNvPr id="968" name="Picture 967">
          <a:extLst>
            <a:ext uri="{FF2B5EF4-FFF2-40B4-BE49-F238E27FC236}">
              <a16:creationId xmlns:a16="http://schemas.microsoft.com/office/drawing/2014/main" id="{DAC30F18-E0B2-F546-A435-3A4707DF22A6}"/>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711201" y="1245616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142</xdr:row>
      <xdr:rowOff>21155</xdr:rowOff>
    </xdr:from>
    <xdr:to>
      <xdr:col>1</xdr:col>
      <xdr:colOff>687816</xdr:colOff>
      <xdr:row>142</xdr:row>
      <xdr:rowOff>611583</xdr:rowOff>
    </xdr:to>
    <xdr:pic>
      <xdr:nvPicPr>
        <xdr:cNvPr id="969" name="Picture 968">
          <a:extLst>
            <a:ext uri="{FF2B5EF4-FFF2-40B4-BE49-F238E27FC236}">
              <a16:creationId xmlns:a16="http://schemas.microsoft.com/office/drawing/2014/main" id="{6BD5A014-8776-234D-AD23-BE8EE9703B15}"/>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172634" y="986070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143</xdr:row>
      <xdr:rowOff>21156</xdr:rowOff>
    </xdr:from>
    <xdr:to>
      <xdr:col>1</xdr:col>
      <xdr:colOff>687816</xdr:colOff>
      <xdr:row>143</xdr:row>
      <xdr:rowOff>611584</xdr:rowOff>
    </xdr:to>
    <xdr:pic>
      <xdr:nvPicPr>
        <xdr:cNvPr id="970" name="Picture 969">
          <a:extLst>
            <a:ext uri="{FF2B5EF4-FFF2-40B4-BE49-F238E27FC236}">
              <a16:creationId xmlns:a16="http://schemas.microsoft.com/office/drawing/2014/main" id="{DAD892D0-F614-154B-A595-6E943E79A5C6}"/>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172634" y="99301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144</xdr:row>
      <xdr:rowOff>21154</xdr:rowOff>
    </xdr:from>
    <xdr:to>
      <xdr:col>1</xdr:col>
      <xdr:colOff>687816</xdr:colOff>
      <xdr:row>144</xdr:row>
      <xdr:rowOff>611582</xdr:rowOff>
    </xdr:to>
    <xdr:pic>
      <xdr:nvPicPr>
        <xdr:cNvPr id="971" name="Picture 970">
          <a:extLst>
            <a:ext uri="{FF2B5EF4-FFF2-40B4-BE49-F238E27FC236}">
              <a16:creationId xmlns:a16="http://schemas.microsoft.com/office/drawing/2014/main" id="{97A5E539-31F8-C143-83F5-2498B68FC096}"/>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99995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145</xdr:row>
      <xdr:rowOff>21155</xdr:rowOff>
    </xdr:from>
    <xdr:to>
      <xdr:col>1</xdr:col>
      <xdr:colOff>687816</xdr:colOff>
      <xdr:row>145</xdr:row>
      <xdr:rowOff>611583</xdr:rowOff>
    </xdr:to>
    <xdr:pic>
      <xdr:nvPicPr>
        <xdr:cNvPr id="972" name="Picture 971">
          <a:extLst>
            <a:ext uri="{FF2B5EF4-FFF2-40B4-BE49-F238E27FC236}">
              <a16:creationId xmlns:a16="http://schemas.microsoft.com/office/drawing/2014/main" id="{42FC80BA-96A0-E54E-8ACE-02279997964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172634" y="1006898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146</xdr:row>
      <xdr:rowOff>21156</xdr:rowOff>
    </xdr:from>
    <xdr:to>
      <xdr:col>1</xdr:col>
      <xdr:colOff>687816</xdr:colOff>
      <xdr:row>146</xdr:row>
      <xdr:rowOff>611584</xdr:rowOff>
    </xdr:to>
    <xdr:pic>
      <xdr:nvPicPr>
        <xdr:cNvPr id="973" name="Picture 972">
          <a:extLst>
            <a:ext uri="{FF2B5EF4-FFF2-40B4-BE49-F238E27FC236}">
              <a16:creationId xmlns:a16="http://schemas.microsoft.com/office/drawing/2014/main" id="{C073C82F-BAAC-9F49-A47D-D52CF1A90B3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172634" y="1013840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147</xdr:row>
      <xdr:rowOff>21154</xdr:rowOff>
    </xdr:from>
    <xdr:to>
      <xdr:col>1</xdr:col>
      <xdr:colOff>687816</xdr:colOff>
      <xdr:row>147</xdr:row>
      <xdr:rowOff>611582</xdr:rowOff>
    </xdr:to>
    <xdr:pic>
      <xdr:nvPicPr>
        <xdr:cNvPr id="974" name="Picture 973">
          <a:extLst>
            <a:ext uri="{FF2B5EF4-FFF2-40B4-BE49-F238E27FC236}">
              <a16:creationId xmlns:a16="http://schemas.microsoft.com/office/drawing/2014/main" id="{CDF29621-D94B-8145-9FF1-113E4BC977C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0783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148</xdr:row>
      <xdr:rowOff>21155</xdr:rowOff>
    </xdr:from>
    <xdr:to>
      <xdr:col>1</xdr:col>
      <xdr:colOff>687816</xdr:colOff>
      <xdr:row>148</xdr:row>
      <xdr:rowOff>611583</xdr:rowOff>
    </xdr:to>
    <xdr:pic>
      <xdr:nvPicPr>
        <xdr:cNvPr id="975" name="Picture 974">
          <a:extLst>
            <a:ext uri="{FF2B5EF4-FFF2-40B4-BE49-F238E27FC236}">
              <a16:creationId xmlns:a16="http://schemas.microsoft.com/office/drawing/2014/main" id="{31C5B0B6-0E83-8E4E-9484-FB8BC39F5AA4}"/>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172634" y="102772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149</xdr:row>
      <xdr:rowOff>21156</xdr:rowOff>
    </xdr:from>
    <xdr:to>
      <xdr:col>1</xdr:col>
      <xdr:colOff>687816</xdr:colOff>
      <xdr:row>149</xdr:row>
      <xdr:rowOff>611584</xdr:rowOff>
    </xdr:to>
    <xdr:pic>
      <xdr:nvPicPr>
        <xdr:cNvPr id="976" name="Picture 975">
          <a:extLst>
            <a:ext uri="{FF2B5EF4-FFF2-40B4-BE49-F238E27FC236}">
              <a16:creationId xmlns:a16="http://schemas.microsoft.com/office/drawing/2014/main" id="{B3EA6321-1284-004B-87BA-467E5FE6F87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34668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150</xdr:row>
      <xdr:rowOff>71953</xdr:rowOff>
    </xdr:from>
    <xdr:to>
      <xdr:col>1</xdr:col>
      <xdr:colOff>687816</xdr:colOff>
      <xdr:row>150</xdr:row>
      <xdr:rowOff>662381</xdr:rowOff>
    </xdr:to>
    <xdr:pic>
      <xdr:nvPicPr>
        <xdr:cNvPr id="977" name="Picture 976">
          <a:extLst>
            <a:ext uri="{FF2B5EF4-FFF2-40B4-BE49-F238E27FC236}">
              <a16:creationId xmlns:a16="http://schemas.microsoft.com/office/drawing/2014/main" id="{3B2C0F04-4A73-364A-8E07-405F2005AD6B}"/>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211953"/>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151</xdr:row>
      <xdr:rowOff>71954</xdr:rowOff>
    </xdr:from>
    <xdr:to>
      <xdr:col>1</xdr:col>
      <xdr:colOff>687816</xdr:colOff>
      <xdr:row>151</xdr:row>
      <xdr:rowOff>662382</xdr:rowOff>
    </xdr:to>
    <xdr:pic>
      <xdr:nvPicPr>
        <xdr:cNvPr id="978" name="Picture 977">
          <a:extLst>
            <a:ext uri="{FF2B5EF4-FFF2-40B4-BE49-F238E27FC236}">
              <a16:creationId xmlns:a16="http://schemas.microsoft.com/office/drawing/2014/main" id="{A7C00A19-EA29-9B43-8300-790862E17FE6}"/>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172634" y="1049062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152</xdr:row>
      <xdr:rowOff>38089</xdr:rowOff>
    </xdr:from>
    <xdr:to>
      <xdr:col>1</xdr:col>
      <xdr:colOff>687816</xdr:colOff>
      <xdr:row>152</xdr:row>
      <xdr:rowOff>628517</xdr:rowOff>
    </xdr:to>
    <xdr:pic>
      <xdr:nvPicPr>
        <xdr:cNvPr id="979" name="Picture 978">
          <a:extLst>
            <a:ext uri="{FF2B5EF4-FFF2-40B4-BE49-F238E27FC236}">
              <a16:creationId xmlns:a16="http://schemas.microsoft.com/office/drawing/2014/main" id="{44B1E63C-A894-1E4A-8079-12144E0B8EDF}"/>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172634" y="1055666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198968</xdr:colOff>
      <xdr:row>153</xdr:row>
      <xdr:rowOff>51064</xdr:rowOff>
    </xdr:from>
    <xdr:to>
      <xdr:col>1</xdr:col>
      <xdr:colOff>654442</xdr:colOff>
      <xdr:row>153</xdr:row>
      <xdr:rowOff>663182</xdr:rowOff>
    </xdr:to>
    <xdr:pic>
      <xdr:nvPicPr>
        <xdr:cNvPr id="981" name="Picture 980">
          <a:extLst>
            <a:ext uri="{FF2B5EF4-FFF2-40B4-BE49-F238E27FC236}">
              <a16:creationId xmlns:a16="http://schemas.microsoft.com/office/drawing/2014/main" id="{CE5745CB-A62B-3543-99FF-238C191BB1A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147235" y="106273864"/>
          <a:ext cx="455474" cy="612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154</xdr:row>
      <xdr:rowOff>55021</xdr:rowOff>
    </xdr:from>
    <xdr:to>
      <xdr:col>1</xdr:col>
      <xdr:colOff>687816</xdr:colOff>
      <xdr:row>154</xdr:row>
      <xdr:rowOff>645449</xdr:rowOff>
    </xdr:to>
    <xdr:pic>
      <xdr:nvPicPr>
        <xdr:cNvPr id="982" name="Picture 981">
          <a:extLst>
            <a:ext uri="{FF2B5EF4-FFF2-40B4-BE49-F238E27FC236}">
              <a16:creationId xmlns:a16="http://schemas.microsoft.com/office/drawing/2014/main" id="{BBB0428C-8783-4F41-B3C3-2DB39090CF7A}"/>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172634" y="106972088"/>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155</xdr:row>
      <xdr:rowOff>21156</xdr:rowOff>
    </xdr:from>
    <xdr:to>
      <xdr:col>1</xdr:col>
      <xdr:colOff>687816</xdr:colOff>
      <xdr:row>155</xdr:row>
      <xdr:rowOff>611584</xdr:rowOff>
    </xdr:to>
    <xdr:pic>
      <xdr:nvPicPr>
        <xdr:cNvPr id="983" name="Picture 982">
          <a:extLst>
            <a:ext uri="{FF2B5EF4-FFF2-40B4-BE49-F238E27FC236}">
              <a16:creationId xmlns:a16="http://schemas.microsoft.com/office/drawing/2014/main" id="{BA68395A-F7F1-0844-8B92-198EA3D174D6}"/>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172634" y="107632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237068</xdr:colOff>
      <xdr:row>156</xdr:row>
      <xdr:rowOff>21156</xdr:rowOff>
    </xdr:from>
    <xdr:to>
      <xdr:col>1</xdr:col>
      <xdr:colOff>689672</xdr:colOff>
      <xdr:row>156</xdr:row>
      <xdr:rowOff>611584</xdr:rowOff>
    </xdr:to>
    <xdr:pic>
      <xdr:nvPicPr>
        <xdr:cNvPr id="984" name="Picture 983">
          <a:extLst>
            <a:ext uri="{FF2B5EF4-FFF2-40B4-BE49-F238E27FC236}">
              <a16:creationId xmlns:a16="http://schemas.microsoft.com/office/drawing/2014/main" id="{302ED6F6-D9AB-E943-A7E4-2B33ECABADD1}"/>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185335" y="108326756"/>
          <a:ext cx="45260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157</xdr:row>
      <xdr:rowOff>31599</xdr:rowOff>
    </xdr:from>
    <xdr:to>
      <xdr:col>1</xdr:col>
      <xdr:colOff>687818</xdr:colOff>
      <xdr:row>157</xdr:row>
      <xdr:rowOff>611183</xdr:rowOff>
    </xdr:to>
    <xdr:pic>
      <xdr:nvPicPr>
        <xdr:cNvPr id="985" name="Picture 984">
          <a:extLst>
            <a:ext uri="{FF2B5EF4-FFF2-40B4-BE49-F238E27FC236}">
              <a16:creationId xmlns:a16="http://schemas.microsoft.com/office/drawing/2014/main" id="{CC580F16-4652-E440-AFEA-151110A12204}"/>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172635" y="109031466"/>
          <a:ext cx="463450" cy="579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158</xdr:row>
      <xdr:rowOff>21156</xdr:rowOff>
    </xdr:from>
    <xdr:to>
      <xdr:col>1</xdr:col>
      <xdr:colOff>687816</xdr:colOff>
      <xdr:row>158</xdr:row>
      <xdr:rowOff>611584</xdr:rowOff>
    </xdr:to>
    <xdr:pic>
      <xdr:nvPicPr>
        <xdr:cNvPr id="986" name="Picture 985">
          <a:extLst>
            <a:ext uri="{FF2B5EF4-FFF2-40B4-BE49-F238E27FC236}">
              <a16:creationId xmlns:a16="http://schemas.microsoft.com/office/drawing/2014/main" id="{D1E81B48-0232-BF42-987C-E6B982438C37}"/>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172634" y="1097152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159</xdr:row>
      <xdr:rowOff>21154</xdr:rowOff>
    </xdr:from>
    <xdr:to>
      <xdr:col>1</xdr:col>
      <xdr:colOff>687816</xdr:colOff>
      <xdr:row>159</xdr:row>
      <xdr:rowOff>611582</xdr:rowOff>
    </xdr:to>
    <xdr:pic>
      <xdr:nvPicPr>
        <xdr:cNvPr id="987" name="Picture 986">
          <a:extLst>
            <a:ext uri="{FF2B5EF4-FFF2-40B4-BE49-F238E27FC236}">
              <a16:creationId xmlns:a16="http://schemas.microsoft.com/office/drawing/2014/main" id="{90E19E7C-C8D0-864F-85B3-1B866607885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172634" y="110409554"/>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160</xdr:row>
      <xdr:rowOff>88887</xdr:rowOff>
    </xdr:from>
    <xdr:to>
      <xdr:col>1</xdr:col>
      <xdr:colOff>685963</xdr:colOff>
      <xdr:row>160</xdr:row>
      <xdr:rowOff>679315</xdr:rowOff>
    </xdr:to>
    <xdr:pic>
      <xdr:nvPicPr>
        <xdr:cNvPr id="988" name="Picture 987">
          <a:extLst>
            <a:ext uri="{FF2B5EF4-FFF2-40B4-BE49-F238E27FC236}">
              <a16:creationId xmlns:a16="http://schemas.microsoft.com/office/drawing/2014/main" id="{7F53BB31-8678-3742-968F-B6D035BC3959}"/>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171554"/>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161</xdr:row>
      <xdr:rowOff>71955</xdr:rowOff>
    </xdr:from>
    <xdr:to>
      <xdr:col>1</xdr:col>
      <xdr:colOff>685963</xdr:colOff>
      <xdr:row>161</xdr:row>
      <xdr:rowOff>662383</xdr:rowOff>
    </xdr:to>
    <xdr:pic>
      <xdr:nvPicPr>
        <xdr:cNvPr id="989" name="Picture 988">
          <a:extLst>
            <a:ext uri="{FF2B5EF4-FFF2-40B4-BE49-F238E27FC236}">
              <a16:creationId xmlns:a16="http://schemas.microsoft.com/office/drawing/2014/main" id="{A74627C3-65B5-B043-B9BF-C68DDF5923F1}"/>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159936" y="111848888"/>
          <a:ext cx="474294"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162</xdr:row>
      <xdr:rowOff>42044</xdr:rowOff>
    </xdr:from>
    <xdr:to>
      <xdr:col>1</xdr:col>
      <xdr:colOff>687816</xdr:colOff>
      <xdr:row>162</xdr:row>
      <xdr:rowOff>610783</xdr:rowOff>
    </xdr:to>
    <xdr:pic>
      <xdr:nvPicPr>
        <xdr:cNvPr id="990" name="Picture 989">
          <a:extLst>
            <a:ext uri="{FF2B5EF4-FFF2-40B4-BE49-F238E27FC236}">
              <a16:creationId xmlns:a16="http://schemas.microsoft.com/office/drawing/2014/main" id="{C2401614-A5F5-CC4A-B324-A6D13A6FE609}"/>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172634" y="112513244"/>
          <a:ext cx="463449" cy="568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163</xdr:row>
      <xdr:rowOff>71954</xdr:rowOff>
    </xdr:from>
    <xdr:to>
      <xdr:col>1</xdr:col>
      <xdr:colOff>687816</xdr:colOff>
      <xdr:row>163</xdr:row>
      <xdr:rowOff>662382</xdr:rowOff>
    </xdr:to>
    <xdr:pic>
      <xdr:nvPicPr>
        <xdr:cNvPr id="991" name="Picture 990">
          <a:extLst>
            <a:ext uri="{FF2B5EF4-FFF2-40B4-BE49-F238E27FC236}">
              <a16:creationId xmlns:a16="http://schemas.microsoft.com/office/drawing/2014/main" id="{F16839E4-5B57-C24C-9874-0D85CCDE2DA8}"/>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172634" y="113237421"/>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164</xdr:row>
      <xdr:rowOff>55022</xdr:rowOff>
    </xdr:from>
    <xdr:to>
      <xdr:col>1</xdr:col>
      <xdr:colOff>687816</xdr:colOff>
      <xdr:row>164</xdr:row>
      <xdr:rowOff>645450</xdr:rowOff>
    </xdr:to>
    <xdr:pic>
      <xdr:nvPicPr>
        <xdr:cNvPr id="992" name="Picture 991">
          <a:extLst>
            <a:ext uri="{FF2B5EF4-FFF2-40B4-BE49-F238E27FC236}">
              <a16:creationId xmlns:a16="http://schemas.microsoft.com/office/drawing/2014/main" id="{B90661E3-678E-7F43-9215-85201020EF35}"/>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172634" y="113914755"/>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198969</xdr:colOff>
      <xdr:row>165</xdr:row>
      <xdr:rowOff>21155</xdr:rowOff>
    </xdr:from>
    <xdr:to>
      <xdr:col>1</xdr:col>
      <xdr:colOff>673263</xdr:colOff>
      <xdr:row>165</xdr:row>
      <xdr:rowOff>611582</xdr:rowOff>
    </xdr:to>
    <xdr:pic>
      <xdr:nvPicPr>
        <xdr:cNvPr id="993" name="Picture 992">
          <a:extLst>
            <a:ext uri="{FF2B5EF4-FFF2-40B4-BE49-F238E27FC236}">
              <a16:creationId xmlns:a16="http://schemas.microsoft.com/office/drawing/2014/main" id="{A47BD1CD-5966-A141-8845-209B5A017C6E}"/>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147236" y="1145751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166</xdr:row>
      <xdr:rowOff>21155</xdr:rowOff>
    </xdr:from>
    <xdr:to>
      <xdr:col>1</xdr:col>
      <xdr:colOff>687816</xdr:colOff>
      <xdr:row>166</xdr:row>
      <xdr:rowOff>611583</xdr:rowOff>
    </xdr:to>
    <xdr:pic>
      <xdr:nvPicPr>
        <xdr:cNvPr id="994" name="Picture 993">
          <a:extLst>
            <a:ext uri="{FF2B5EF4-FFF2-40B4-BE49-F238E27FC236}">
              <a16:creationId xmlns:a16="http://schemas.microsoft.com/office/drawing/2014/main" id="{91728CFB-D313-6D45-B64A-CDF078685D16}"/>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172634" y="1152694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167</xdr:row>
      <xdr:rowOff>21156</xdr:rowOff>
    </xdr:from>
    <xdr:to>
      <xdr:col>1</xdr:col>
      <xdr:colOff>687816</xdr:colOff>
      <xdr:row>167</xdr:row>
      <xdr:rowOff>611584</xdr:rowOff>
    </xdr:to>
    <xdr:pic>
      <xdr:nvPicPr>
        <xdr:cNvPr id="995" name="Picture 994">
          <a:extLst>
            <a:ext uri="{FF2B5EF4-FFF2-40B4-BE49-F238E27FC236}">
              <a16:creationId xmlns:a16="http://schemas.microsoft.com/office/drawing/2014/main" id="{F8EACC8D-0FAE-664B-9897-0FC1C4806D69}"/>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172634" y="1159636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224368</xdr:colOff>
      <xdr:row>168</xdr:row>
      <xdr:rowOff>31600</xdr:rowOff>
    </xdr:from>
    <xdr:to>
      <xdr:col>1</xdr:col>
      <xdr:colOff>687818</xdr:colOff>
      <xdr:row>168</xdr:row>
      <xdr:rowOff>611183</xdr:rowOff>
    </xdr:to>
    <xdr:pic>
      <xdr:nvPicPr>
        <xdr:cNvPr id="997" name="Picture 996">
          <a:extLst>
            <a:ext uri="{FF2B5EF4-FFF2-40B4-BE49-F238E27FC236}">
              <a16:creationId xmlns:a16="http://schemas.microsoft.com/office/drawing/2014/main" id="{CBEEF41F-03FE-744B-8118-176267CEA882}"/>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172635" y="116668400"/>
          <a:ext cx="463450" cy="57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169</xdr:row>
      <xdr:rowOff>21155</xdr:rowOff>
    </xdr:from>
    <xdr:to>
      <xdr:col>1</xdr:col>
      <xdr:colOff>687816</xdr:colOff>
      <xdr:row>169</xdr:row>
      <xdr:rowOff>611583</xdr:rowOff>
    </xdr:to>
    <xdr:pic>
      <xdr:nvPicPr>
        <xdr:cNvPr id="998" name="Picture 997">
          <a:extLst>
            <a:ext uri="{FF2B5EF4-FFF2-40B4-BE49-F238E27FC236}">
              <a16:creationId xmlns:a16="http://schemas.microsoft.com/office/drawing/2014/main" id="{4014090A-E356-DD40-B397-9D616EB9B7E2}"/>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172634" y="117352222"/>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224367</xdr:colOff>
      <xdr:row>170</xdr:row>
      <xdr:rowOff>21156</xdr:rowOff>
    </xdr:from>
    <xdr:to>
      <xdr:col>1</xdr:col>
      <xdr:colOff>687816</xdr:colOff>
      <xdr:row>170</xdr:row>
      <xdr:rowOff>611584</xdr:rowOff>
    </xdr:to>
    <xdr:pic>
      <xdr:nvPicPr>
        <xdr:cNvPr id="999" name="Picture 998">
          <a:extLst>
            <a:ext uri="{FF2B5EF4-FFF2-40B4-BE49-F238E27FC236}">
              <a16:creationId xmlns:a16="http://schemas.microsoft.com/office/drawing/2014/main" id="{E5B05012-0C77-1A4C-AF56-B8525030177C}"/>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172634" y="118046489"/>
          <a:ext cx="463449" cy="590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171</xdr:row>
      <xdr:rowOff>21155</xdr:rowOff>
    </xdr:from>
    <xdr:to>
      <xdr:col>1</xdr:col>
      <xdr:colOff>685963</xdr:colOff>
      <xdr:row>171</xdr:row>
      <xdr:rowOff>611582</xdr:rowOff>
    </xdr:to>
    <xdr:pic>
      <xdr:nvPicPr>
        <xdr:cNvPr id="1000" name="Picture 999">
          <a:extLst>
            <a:ext uri="{FF2B5EF4-FFF2-40B4-BE49-F238E27FC236}">
              <a16:creationId xmlns:a16="http://schemas.microsoft.com/office/drawing/2014/main" id="{ED3E487B-A0DD-8C43-A6AB-C8977F255FAB}"/>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159936" y="1187407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172</xdr:row>
      <xdr:rowOff>18164</xdr:rowOff>
    </xdr:from>
    <xdr:to>
      <xdr:col>1</xdr:col>
      <xdr:colOff>656297</xdr:colOff>
      <xdr:row>172</xdr:row>
      <xdr:rowOff>525667</xdr:rowOff>
    </xdr:to>
    <xdr:pic>
      <xdr:nvPicPr>
        <xdr:cNvPr id="1001" name="Picture 1000">
          <a:extLst>
            <a:ext uri="{FF2B5EF4-FFF2-40B4-BE49-F238E27FC236}">
              <a16:creationId xmlns:a16="http://schemas.microsoft.com/office/drawing/2014/main" id="{7CA14F28-102E-274E-A7D3-6B6F23FD50D4}"/>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159935" y="119432031"/>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211668</xdr:colOff>
      <xdr:row>173</xdr:row>
      <xdr:rowOff>5465</xdr:rowOff>
    </xdr:from>
    <xdr:to>
      <xdr:col>1</xdr:col>
      <xdr:colOff>656297</xdr:colOff>
      <xdr:row>173</xdr:row>
      <xdr:rowOff>512968</xdr:rowOff>
    </xdr:to>
    <xdr:pic>
      <xdr:nvPicPr>
        <xdr:cNvPr id="1002" name="Picture 1001">
          <a:extLst>
            <a:ext uri="{FF2B5EF4-FFF2-40B4-BE49-F238E27FC236}">
              <a16:creationId xmlns:a16="http://schemas.microsoft.com/office/drawing/2014/main" id="{6A740C24-6BA7-1B45-92EE-969614B5E885}"/>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159935" y="120113598"/>
          <a:ext cx="444629" cy="507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174</xdr:row>
      <xdr:rowOff>21155</xdr:rowOff>
    </xdr:from>
    <xdr:to>
      <xdr:col>1</xdr:col>
      <xdr:colOff>685963</xdr:colOff>
      <xdr:row>174</xdr:row>
      <xdr:rowOff>611582</xdr:rowOff>
    </xdr:to>
    <xdr:pic>
      <xdr:nvPicPr>
        <xdr:cNvPr id="1003" name="Picture 1002">
          <a:extLst>
            <a:ext uri="{FF2B5EF4-FFF2-40B4-BE49-F238E27FC236}">
              <a16:creationId xmlns:a16="http://schemas.microsoft.com/office/drawing/2014/main" id="{B6339BAE-E4D0-D943-903E-3B985A188915}"/>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159936" y="120823555"/>
          <a:ext cx="474294" cy="590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197863</xdr:colOff>
      <xdr:row>175</xdr:row>
      <xdr:rowOff>85912</xdr:rowOff>
    </xdr:from>
    <xdr:to>
      <xdr:col>1</xdr:col>
      <xdr:colOff>643654</xdr:colOff>
      <xdr:row>175</xdr:row>
      <xdr:rowOff>594742</xdr:rowOff>
    </xdr:to>
    <xdr:pic>
      <xdr:nvPicPr>
        <xdr:cNvPr id="1004" name="Picture 1003">
          <a:extLst>
            <a:ext uri="{FF2B5EF4-FFF2-40B4-BE49-F238E27FC236}">
              <a16:creationId xmlns:a16="http://schemas.microsoft.com/office/drawing/2014/main" id="{FAE1A5E0-B0A6-364E-8AD0-B6C284B75E2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150363" y="123289716"/>
          <a:ext cx="445791" cy="5088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214796</xdr:colOff>
      <xdr:row>176</xdr:row>
      <xdr:rowOff>41413</xdr:rowOff>
    </xdr:from>
    <xdr:to>
      <xdr:col>1</xdr:col>
      <xdr:colOff>707072</xdr:colOff>
      <xdr:row>176</xdr:row>
      <xdr:rowOff>662608</xdr:rowOff>
    </xdr:to>
    <xdr:pic>
      <xdr:nvPicPr>
        <xdr:cNvPr id="1005" name="Picture 1004">
          <a:extLst>
            <a:ext uri="{FF2B5EF4-FFF2-40B4-BE49-F238E27FC236}">
              <a16:creationId xmlns:a16="http://schemas.microsoft.com/office/drawing/2014/main" id="{2AADD1EA-29F9-AB4E-91A6-09A2DDBF9A5E}"/>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167296" y="123949239"/>
          <a:ext cx="492276" cy="621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177</xdr:row>
      <xdr:rowOff>120927</xdr:rowOff>
    </xdr:from>
    <xdr:to>
      <xdr:col>1</xdr:col>
      <xdr:colOff>786734</xdr:colOff>
      <xdr:row>177</xdr:row>
      <xdr:rowOff>635296</xdr:rowOff>
    </xdr:to>
    <xdr:pic>
      <xdr:nvPicPr>
        <xdr:cNvPr id="1006" name="Picture 1005">
          <a:extLst>
            <a:ext uri="{FF2B5EF4-FFF2-40B4-BE49-F238E27FC236}">
              <a16:creationId xmlns:a16="http://schemas.microsoft.com/office/drawing/2014/main" id="{9838454F-19B8-3040-B21A-F55083F3FCC5}"/>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18039" y="124732775"/>
          <a:ext cx="421195" cy="5143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178</xdr:row>
      <xdr:rowOff>82827</xdr:rowOff>
    </xdr:from>
    <xdr:to>
      <xdr:col>1</xdr:col>
      <xdr:colOff>786734</xdr:colOff>
      <xdr:row>178</xdr:row>
      <xdr:rowOff>626764</xdr:rowOff>
    </xdr:to>
    <xdr:pic>
      <xdr:nvPicPr>
        <xdr:cNvPr id="1007" name="Picture 1006">
          <a:extLst>
            <a:ext uri="{FF2B5EF4-FFF2-40B4-BE49-F238E27FC236}">
              <a16:creationId xmlns:a16="http://schemas.microsoft.com/office/drawing/2014/main" id="{50685AA9-F0EE-E54F-98E1-F1B1CB15360E}"/>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18039" y="1253986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179</xdr:row>
      <xdr:rowOff>82828</xdr:rowOff>
    </xdr:from>
    <xdr:to>
      <xdr:col>1</xdr:col>
      <xdr:colOff>786734</xdr:colOff>
      <xdr:row>179</xdr:row>
      <xdr:rowOff>626765</xdr:rowOff>
    </xdr:to>
    <xdr:pic>
      <xdr:nvPicPr>
        <xdr:cNvPr id="1008" name="Picture 1007">
          <a:extLst>
            <a:ext uri="{FF2B5EF4-FFF2-40B4-BE49-F238E27FC236}">
              <a16:creationId xmlns:a16="http://schemas.microsoft.com/office/drawing/2014/main" id="{205576B3-04D5-114C-8813-DFF170F8D164}"/>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18039" y="1261027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180</xdr:row>
      <xdr:rowOff>82828</xdr:rowOff>
    </xdr:from>
    <xdr:to>
      <xdr:col>1</xdr:col>
      <xdr:colOff>786734</xdr:colOff>
      <xdr:row>180</xdr:row>
      <xdr:rowOff>626765</xdr:rowOff>
    </xdr:to>
    <xdr:pic>
      <xdr:nvPicPr>
        <xdr:cNvPr id="1009" name="Picture 1008">
          <a:extLst>
            <a:ext uri="{FF2B5EF4-FFF2-40B4-BE49-F238E27FC236}">
              <a16:creationId xmlns:a16="http://schemas.microsoft.com/office/drawing/2014/main" id="{31A97B92-A442-D048-B8DD-E47870BCC1D9}"/>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18039" y="1268067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181</xdr:row>
      <xdr:rowOff>14554</xdr:rowOff>
    </xdr:from>
    <xdr:to>
      <xdr:col>1</xdr:col>
      <xdr:colOff>824971</xdr:colOff>
      <xdr:row>182</xdr:row>
      <xdr:rowOff>0</xdr:rowOff>
    </xdr:to>
    <xdr:pic>
      <xdr:nvPicPr>
        <xdr:cNvPr id="1010" name="Picture 1009">
          <a:extLst>
            <a:ext uri="{FF2B5EF4-FFF2-40B4-BE49-F238E27FC236}">
              <a16:creationId xmlns:a16="http://schemas.microsoft.com/office/drawing/2014/main" id="{63A5FECC-A18E-C241-A2F4-2C67A1B1F34D}"/>
            </a:ext>
          </a:extLst>
        </xdr:cNvPr>
        <xdr:cNvPicPr>
          <a:picLocks noChangeAspect="1"/>
        </xdr:cNvPicPr>
      </xdr:nvPicPr>
      <xdr:blipFill>
        <a:blip xmlns:r="http://schemas.openxmlformats.org/officeDocument/2006/relationships" r:embed="rId218"/>
        <a:stretch>
          <a:fillRect/>
        </a:stretch>
      </xdr:blipFill>
      <xdr:spPr>
        <a:xfrm>
          <a:off x="1282700" y="126443054"/>
          <a:ext cx="494771" cy="683946"/>
        </a:xfrm>
        <a:prstGeom prst="rect">
          <a:avLst/>
        </a:prstGeom>
      </xdr:spPr>
    </xdr:pic>
    <xdr:clientData/>
  </xdr:twoCellAnchor>
  <xdr:twoCellAnchor>
    <xdr:from>
      <xdr:col>1</xdr:col>
      <xdr:colOff>314739</xdr:colOff>
      <xdr:row>182</xdr:row>
      <xdr:rowOff>19327</xdr:rowOff>
    </xdr:from>
    <xdr:to>
      <xdr:col>1</xdr:col>
      <xdr:colOff>787682</xdr:colOff>
      <xdr:row>182</xdr:row>
      <xdr:rowOff>673100</xdr:rowOff>
    </xdr:to>
    <xdr:pic>
      <xdr:nvPicPr>
        <xdr:cNvPr id="1011" name="Picture 1010">
          <a:extLst>
            <a:ext uri="{FF2B5EF4-FFF2-40B4-BE49-F238E27FC236}">
              <a16:creationId xmlns:a16="http://schemas.microsoft.com/office/drawing/2014/main" id="{0EB17B23-3245-D141-A625-94936AA22BD8}"/>
            </a:ext>
          </a:extLst>
        </xdr:cNvPr>
        <xdr:cNvPicPr>
          <a:picLocks noChangeAspect="1"/>
        </xdr:cNvPicPr>
      </xdr:nvPicPr>
      <xdr:blipFill>
        <a:blip xmlns:r="http://schemas.openxmlformats.org/officeDocument/2006/relationships" r:embed="rId218"/>
        <a:stretch>
          <a:fillRect/>
        </a:stretch>
      </xdr:blipFill>
      <xdr:spPr>
        <a:xfrm>
          <a:off x="1267239" y="127146327"/>
          <a:ext cx="472943" cy="653773"/>
        </a:xfrm>
        <a:prstGeom prst="rect">
          <a:avLst/>
        </a:prstGeom>
      </xdr:spPr>
    </xdr:pic>
    <xdr:clientData/>
  </xdr:twoCellAnchor>
  <xdr:twoCellAnchor>
    <xdr:from>
      <xdr:col>1</xdr:col>
      <xdr:colOff>263939</xdr:colOff>
      <xdr:row>183</xdr:row>
      <xdr:rowOff>44728</xdr:rowOff>
    </xdr:from>
    <xdr:to>
      <xdr:col>1</xdr:col>
      <xdr:colOff>711200</xdr:colOff>
      <xdr:row>183</xdr:row>
      <xdr:rowOff>662999</xdr:rowOff>
    </xdr:to>
    <xdr:pic>
      <xdr:nvPicPr>
        <xdr:cNvPr id="1012" name="Picture 1011">
          <a:extLst>
            <a:ext uri="{FF2B5EF4-FFF2-40B4-BE49-F238E27FC236}">
              <a16:creationId xmlns:a16="http://schemas.microsoft.com/office/drawing/2014/main" id="{172C53B7-A389-5A44-A278-38340BF68F86}"/>
            </a:ext>
          </a:extLst>
        </xdr:cNvPr>
        <xdr:cNvPicPr>
          <a:picLocks noChangeAspect="1"/>
        </xdr:cNvPicPr>
      </xdr:nvPicPr>
      <xdr:blipFill>
        <a:blip xmlns:r="http://schemas.openxmlformats.org/officeDocument/2006/relationships" r:embed="rId218"/>
        <a:stretch>
          <a:fillRect/>
        </a:stretch>
      </xdr:blipFill>
      <xdr:spPr>
        <a:xfrm>
          <a:off x="1216439" y="127870228"/>
          <a:ext cx="447261" cy="618271"/>
        </a:xfrm>
        <a:prstGeom prst="rect">
          <a:avLst/>
        </a:prstGeom>
      </xdr:spPr>
    </xdr:pic>
    <xdr:clientData/>
  </xdr:twoCellAnchor>
  <xdr:twoCellAnchor>
    <xdr:from>
      <xdr:col>1</xdr:col>
      <xdr:colOff>304800</xdr:colOff>
      <xdr:row>184</xdr:row>
      <xdr:rowOff>44727</xdr:rowOff>
    </xdr:from>
    <xdr:to>
      <xdr:col>1</xdr:col>
      <xdr:colOff>776839</xdr:colOff>
      <xdr:row>184</xdr:row>
      <xdr:rowOff>669485</xdr:rowOff>
    </xdr:to>
    <xdr:pic>
      <xdr:nvPicPr>
        <xdr:cNvPr id="1013" name="Picture 1012">
          <a:extLst>
            <a:ext uri="{FF2B5EF4-FFF2-40B4-BE49-F238E27FC236}">
              <a16:creationId xmlns:a16="http://schemas.microsoft.com/office/drawing/2014/main" id="{879B0232-7706-864A-952D-15480CD0E777}"/>
            </a:ext>
          </a:extLst>
        </xdr:cNvPr>
        <xdr:cNvPicPr>
          <a:picLocks noChangeAspect="1"/>
        </xdr:cNvPicPr>
      </xdr:nvPicPr>
      <xdr:blipFill>
        <a:blip xmlns:r="http://schemas.openxmlformats.org/officeDocument/2006/relationships" r:embed="rId219"/>
        <a:stretch>
          <a:fillRect/>
        </a:stretch>
      </xdr:blipFill>
      <xdr:spPr>
        <a:xfrm>
          <a:off x="1257300" y="128568727"/>
          <a:ext cx="472039" cy="624758"/>
        </a:xfrm>
        <a:prstGeom prst="rect">
          <a:avLst/>
        </a:prstGeom>
      </xdr:spPr>
    </xdr:pic>
    <xdr:clientData/>
  </xdr:twoCellAnchor>
  <xdr:twoCellAnchor>
    <xdr:from>
      <xdr:col>1</xdr:col>
      <xdr:colOff>314739</xdr:colOff>
      <xdr:row>185</xdr:row>
      <xdr:rowOff>32026</xdr:rowOff>
    </xdr:from>
    <xdr:to>
      <xdr:col>1</xdr:col>
      <xdr:colOff>808701</xdr:colOff>
      <xdr:row>185</xdr:row>
      <xdr:rowOff>685800</xdr:rowOff>
    </xdr:to>
    <xdr:pic>
      <xdr:nvPicPr>
        <xdr:cNvPr id="1014" name="Picture 1013">
          <a:extLst>
            <a:ext uri="{FF2B5EF4-FFF2-40B4-BE49-F238E27FC236}">
              <a16:creationId xmlns:a16="http://schemas.microsoft.com/office/drawing/2014/main" id="{286A5960-5715-C14A-9B50-293DB0D4D966}"/>
            </a:ext>
          </a:extLst>
        </xdr:cNvPr>
        <xdr:cNvPicPr>
          <a:picLocks noChangeAspect="1"/>
        </xdr:cNvPicPr>
      </xdr:nvPicPr>
      <xdr:blipFill>
        <a:blip xmlns:r="http://schemas.openxmlformats.org/officeDocument/2006/relationships" r:embed="rId219"/>
        <a:stretch>
          <a:fillRect/>
        </a:stretch>
      </xdr:blipFill>
      <xdr:spPr>
        <a:xfrm>
          <a:off x="1267239" y="129254526"/>
          <a:ext cx="493962" cy="653774"/>
        </a:xfrm>
        <a:prstGeom prst="rect">
          <a:avLst/>
        </a:prstGeom>
      </xdr:spPr>
    </xdr:pic>
    <xdr:clientData/>
  </xdr:twoCellAnchor>
  <xdr:twoCellAnchor>
    <xdr:from>
      <xdr:col>1</xdr:col>
      <xdr:colOff>329067</xdr:colOff>
      <xdr:row>186</xdr:row>
      <xdr:rowOff>52816</xdr:rowOff>
    </xdr:from>
    <xdr:to>
      <xdr:col>1</xdr:col>
      <xdr:colOff>788406</xdr:colOff>
      <xdr:row>186</xdr:row>
      <xdr:rowOff>660765</xdr:rowOff>
    </xdr:to>
    <xdr:pic>
      <xdr:nvPicPr>
        <xdr:cNvPr id="1015" name="Picture 1014">
          <a:extLst>
            <a:ext uri="{FF2B5EF4-FFF2-40B4-BE49-F238E27FC236}">
              <a16:creationId xmlns:a16="http://schemas.microsoft.com/office/drawing/2014/main" id="{4DB11C2D-E4F0-9A40-92B0-D9094150B31E}"/>
            </a:ext>
          </a:extLst>
        </xdr:cNvPr>
        <xdr:cNvPicPr>
          <a:picLocks noChangeAspect="1"/>
        </xdr:cNvPicPr>
      </xdr:nvPicPr>
      <xdr:blipFill>
        <a:blip xmlns:r="http://schemas.openxmlformats.org/officeDocument/2006/relationships" r:embed="rId219"/>
        <a:stretch>
          <a:fillRect/>
        </a:stretch>
      </xdr:blipFill>
      <xdr:spPr>
        <a:xfrm>
          <a:off x="1283589" y="129447211"/>
          <a:ext cx="459339" cy="607949"/>
        </a:xfrm>
        <a:prstGeom prst="rect">
          <a:avLst/>
        </a:prstGeom>
      </xdr:spPr>
    </xdr:pic>
    <xdr:clientData/>
  </xdr:twoCellAnchor>
  <xdr:twoCellAnchor>
    <xdr:from>
      <xdr:col>1</xdr:col>
      <xdr:colOff>467139</xdr:colOff>
      <xdr:row>187</xdr:row>
      <xdr:rowOff>82828</xdr:rowOff>
    </xdr:from>
    <xdr:to>
      <xdr:col>1</xdr:col>
      <xdr:colOff>812095</xdr:colOff>
      <xdr:row>187</xdr:row>
      <xdr:rowOff>617698</xdr:rowOff>
    </xdr:to>
    <xdr:pic>
      <xdr:nvPicPr>
        <xdr:cNvPr id="1016" name="Picture 1015">
          <a:extLst>
            <a:ext uri="{FF2B5EF4-FFF2-40B4-BE49-F238E27FC236}">
              <a16:creationId xmlns:a16="http://schemas.microsoft.com/office/drawing/2014/main" id="{20C48A3C-B4C8-E34F-A4E0-EBC7E60AEBED}"/>
            </a:ext>
          </a:extLst>
        </xdr:cNvPr>
        <xdr:cNvPicPr>
          <a:picLocks noChangeAspect="1"/>
        </xdr:cNvPicPr>
      </xdr:nvPicPr>
      <xdr:blipFill>
        <a:blip xmlns:r="http://schemas.openxmlformats.org/officeDocument/2006/relationships" r:embed="rId220"/>
        <a:stretch>
          <a:fillRect/>
        </a:stretch>
      </xdr:blipFill>
      <xdr:spPr>
        <a:xfrm>
          <a:off x="1419639" y="131734893"/>
          <a:ext cx="344956" cy="534870"/>
        </a:xfrm>
        <a:prstGeom prst="rect">
          <a:avLst/>
        </a:prstGeom>
      </xdr:spPr>
    </xdr:pic>
    <xdr:clientData/>
  </xdr:twoCellAnchor>
  <xdr:twoCellAnchor>
    <xdr:from>
      <xdr:col>1</xdr:col>
      <xdr:colOff>467139</xdr:colOff>
      <xdr:row>188</xdr:row>
      <xdr:rowOff>82827</xdr:rowOff>
    </xdr:from>
    <xdr:to>
      <xdr:col>1</xdr:col>
      <xdr:colOff>812095</xdr:colOff>
      <xdr:row>188</xdr:row>
      <xdr:rowOff>617696</xdr:rowOff>
    </xdr:to>
    <xdr:pic>
      <xdr:nvPicPr>
        <xdr:cNvPr id="1017" name="Picture 1016">
          <a:extLst>
            <a:ext uri="{FF2B5EF4-FFF2-40B4-BE49-F238E27FC236}">
              <a16:creationId xmlns:a16="http://schemas.microsoft.com/office/drawing/2014/main" id="{BEAC52D0-A099-844F-B723-5D3BB1CBCC80}"/>
            </a:ext>
          </a:extLst>
        </xdr:cNvPr>
        <xdr:cNvPicPr>
          <a:picLocks noChangeAspect="1"/>
        </xdr:cNvPicPr>
      </xdr:nvPicPr>
      <xdr:blipFill>
        <a:blip xmlns:r="http://schemas.openxmlformats.org/officeDocument/2006/relationships" r:embed="rId220"/>
        <a:stretch>
          <a:fillRect/>
        </a:stretch>
      </xdr:blipFill>
      <xdr:spPr>
        <a:xfrm>
          <a:off x="1419639" y="132438914"/>
          <a:ext cx="344956" cy="534869"/>
        </a:xfrm>
        <a:prstGeom prst="rect">
          <a:avLst/>
        </a:prstGeom>
      </xdr:spPr>
    </xdr:pic>
    <xdr:clientData/>
  </xdr:twoCellAnchor>
  <xdr:twoCellAnchor>
    <xdr:from>
      <xdr:col>1</xdr:col>
      <xdr:colOff>467139</xdr:colOff>
      <xdr:row>189</xdr:row>
      <xdr:rowOff>82827</xdr:rowOff>
    </xdr:from>
    <xdr:to>
      <xdr:col>1</xdr:col>
      <xdr:colOff>812095</xdr:colOff>
      <xdr:row>189</xdr:row>
      <xdr:rowOff>617697</xdr:rowOff>
    </xdr:to>
    <xdr:pic>
      <xdr:nvPicPr>
        <xdr:cNvPr id="1018" name="Picture 1017">
          <a:extLst>
            <a:ext uri="{FF2B5EF4-FFF2-40B4-BE49-F238E27FC236}">
              <a16:creationId xmlns:a16="http://schemas.microsoft.com/office/drawing/2014/main" id="{1F35C609-BAB3-064E-A098-D2CF97406DF8}"/>
            </a:ext>
          </a:extLst>
        </xdr:cNvPr>
        <xdr:cNvPicPr>
          <a:picLocks noChangeAspect="1"/>
        </xdr:cNvPicPr>
      </xdr:nvPicPr>
      <xdr:blipFill>
        <a:blip xmlns:r="http://schemas.openxmlformats.org/officeDocument/2006/relationships" r:embed="rId220"/>
        <a:stretch>
          <a:fillRect/>
        </a:stretch>
      </xdr:blipFill>
      <xdr:spPr>
        <a:xfrm>
          <a:off x="1419639" y="133142936"/>
          <a:ext cx="344956" cy="534870"/>
        </a:xfrm>
        <a:prstGeom prst="rect">
          <a:avLst/>
        </a:prstGeom>
      </xdr:spPr>
    </xdr:pic>
    <xdr:clientData/>
  </xdr:twoCellAnchor>
  <xdr:twoCellAnchor>
    <xdr:from>
      <xdr:col>1</xdr:col>
      <xdr:colOff>388280</xdr:colOff>
      <xdr:row>190</xdr:row>
      <xdr:rowOff>20523</xdr:rowOff>
    </xdr:from>
    <xdr:to>
      <xdr:col>1</xdr:col>
      <xdr:colOff>836303</xdr:colOff>
      <xdr:row>190</xdr:row>
      <xdr:rowOff>690080</xdr:rowOff>
    </xdr:to>
    <xdr:pic>
      <xdr:nvPicPr>
        <xdr:cNvPr id="1019" name="Picture 1018">
          <a:extLst>
            <a:ext uri="{FF2B5EF4-FFF2-40B4-BE49-F238E27FC236}">
              <a16:creationId xmlns:a16="http://schemas.microsoft.com/office/drawing/2014/main" id="{F2AEBFAB-B2FB-3444-96AC-3AC8B623FBC0}"/>
            </a:ext>
          </a:extLst>
        </xdr:cNvPr>
        <xdr:cNvPicPr>
          <a:picLocks noChangeAspect="1"/>
        </xdr:cNvPicPr>
      </xdr:nvPicPr>
      <xdr:blipFill>
        <a:blip xmlns:r="http://schemas.openxmlformats.org/officeDocument/2006/relationships" r:embed="rId221"/>
        <a:stretch>
          <a:fillRect/>
        </a:stretch>
      </xdr:blipFill>
      <xdr:spPr>
        <a:xfrm>
          <a:off x="1342802" y="132197593"/>
          <a:ext cx="448023" cy="669557"/>
        </a:xfrm>
        <a:prstGeom prst="rect">
          <a:avLst/>
        </a:prstGeom>
      </xdr:spPr>
    </xdr:pic>
    <xdr:clientData/>
  </xdr:twoCellAnchor>
  <xdr:twoCellAnchor>
    <xdr:from>
      <xdr:col>1</xdr:col>
      <xdr:colOff>389645</xdr:colOff>
      <xdr:row>191</xdr:row>
      <xdr:rowOff>26204</xdr:rowOff>
    </xdr:from>
    <xdr:to>
      <xdr:col>1</xdr:col>
      <xdr:colOff>826780</xdr:colOff>
      <xdr:row>191</xdr:row>
      <xdr:rowOff>679490</xdr:rowOff>
    </xdr:to>
    <xdr:pic>
      <xdr:nvPicPr>
        <xdr:cNvPr id="1020" name="Picture 1019">
          <a:extLst>
            <a:ext uri="{FF2B5EF4-FFF2-40B4-BE49-F238E27FC236}">
              <a16:creationId xmlns:a16="http://schemas.microsoft.com/office/drawing/2014/main" id="{B9B0D261-3466-CF45-AA2B-4C8248264533}"/>
            </a:ext>
          </a:extLst>
        </xdr:cNvPr>
        <xdr:cNvPicPr>
          <a:picLocks noChangeAspect="1"/>
        </xdr:cNvPicPr>
      </xdr:nvPicPr>
      <xdr:blipFill>
        <a:blip xmlns:r="http://schemas.openxmlformats.org/officeDocument/2006/relationships" r:embed="rId221"/>
        <a:stretch>
          <a:fillRect/>
        </a:stretch>
      </xdr:blipFill>
      <xdr:spPr>
        <a:xfrm>
          <a:off x="1344167" y="132898943"/>
          <a:ext cx="437135" cy="653286"/>
        </a:xfrm>
        <a:prstGeom prst="rect">
          <a:avLst/>
        </a:prstGeom>
      </xdr:spPr>
    </xdr:pic>
    <xdr:clientData/>
  </xdr:twoCellAnchor>
  <xdr:twoCellAnchor>
    <xdr:from>
      <xdr:col>1</xdr:col>
      <xdr:colOff>388280</xdr:colOff>
      <xdr:row>192</xdr:row>
      <xdr:rowOff>20612</xdr:rowOff>
    </xdr:from>
    <xdr:to>
      <xdr:col>1</xdr:col>
      <xdr:colOff>836303</xdr:colOff>
      <xdr:row>192</xdr:row>
      <xdr:rowOff>690169</xdr:rowOff>
    </xdr:to>
    <xdr:pic>
      <xdr:nvPicPr>
        <xdr:cNvPr id="1021" name="Picture 1020">
          <a:extLst>
            <a:ext uri="{FF2B5EF4-FFF2-40B4-BE49-F238E27FC236}">
              <a16:creationId xmlns:a16="http://schemas.microsoft.com/office/drawing/2014/main" id="{0366FC26-43FF-054D-9A27-2D5F8E09E9FE}"/>
            </a:ext>
          </a:extLst>
        </xdr:cNvPr>
        <xdr:cNvPicPr>
          <a:picLocks noChangeAspect="1"/>
        </xdr:cNvPicPr>
      </xdr:nvPicPr>
      <xdr:blipFill>
        <a:blip xmlns:r="http://schemas.openxmlformats.org/officeDocument/2006/relationships" r:embed="rId221"/>
        <a:stretch>
          <a:fillRect/>
        </a:stretch>
      </xdr:blipFill>
      <xdr:spPr>
        <a:xfrm>
          <a:off x="1342802" y="133589020"/>
          <a:ext cx="448023" cy="669557"/>
        </a:xfrm>
        <a:prstGeom prst="rect">
          <a:avLst/>
        </a:prstGeom>
      </xdr:spPr>
    </xdr:pic>
    <xdr:clientData/>
  </xdr:twoCellAnchor>
  <xdr:twoCellAnchor>
    <xdr:from>
      <xdr:col>1</xdr:col>
      <xdr:colOff>365539</xdr:colOff>
      <xdr:row>259</xdr:row>
      <xdr:rowOff>82828</xdr:rowOff>
    </xdr:from>
    <xdr:to>
      <xdr:col>1</xdr:col>
      <xdr:colOff>786734</xdr:colOff>
      <xdr:row>259</xdr:row>
      <xdr:rowOff>626765</xdr:rowOff>
    </xdr:to>
    <xdr:pic>
      <xdr:nvPicPr>
        <xdr:cNvPr id="2" name="Picture 1">
          <a:extLst>
            <a:ext uri="{FF2B5EF4-FFF2-40B4-BE49-F238E27FC236}">
              <a16:creationId xmlns:a16="http://schemas.microsoft.com/office/drawing/2014/main" id="{97412CC6-7E7E-D24B-A943-E1748FC82E18}"/>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2424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260</xdr:row>
      <xdr:rowOff>82828</xdr:rowOff>
    </xdr:from>
    <xdr:to>
      <xdr:col>1</xdr:col>
      <xdr:colOff>786734</xdr:colOff>
      <xdr:row>260</xdr:row>
      <xdr:rowOff>626765</xdr:rowOff>
    </xdr:to>
    <xdr:pic>
      <xdr:nvPicPr>
        <xdr:cNvPr id="3" name="Picture 2">
          <a:extLst>
            <a:ext uri="{FF2B5EF4-FFF2-40B4-BE49-F238E27FC236}">
              <a16:creationId xmlns:a16="http://schemas.microsoft.com/office/drawing/2014/main" id="{E29EDED2-4742-ED4A-987C-CA51DCC081D6}"/>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183128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261</xdr:row>
      <xdr:rowOff>82829</xdr:rowOff>
    </xdr:from>
    <xdr:to>
      <xdr:col>1</xdr:col>
      <xdr:colOff>786734</xdr:colOff>
      <xdr:row>261</xdr:row>
      <xdr:rowOff>626765</xdr:rowOff>
    </xdr:to>
    <xdr:pic>
      <xdr:nvPicPr>
        <xdr:cNvPr id="6" name="Picture 5">
          <a:extLst>
            <a:ext uri="{FF2B5EF4-FFF2-40B4-BE49-F238E27FC236}">
              <a16:creationId xmlns:a16="http://schemas.microsoft.com/office/drawing/2014/main" id="{46CFB902-DB9F-334D-82C7-3D79AF3DE70C}"/>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3832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262</xdr:row>
      <xdr:rowOff>82827</xdr:rowOff>
    </xdr:from>
    <xdr:to>
      <xdr:col>1</xdr:col>
      <xdr:colOff>786734</xdr:colOff>
      <xdr:row>262</xdr:row>
      <xdr:rowOff>626764</xdr:rowOff>
    </xdr:to>
    <xdr:pic>
      <xdr:nvPicPr>
        <xdr:cNvPr id="9" name="Picture 8">
          <a:extLst>
            <a:ext uri="{FF2B5EF4-FFF2-40B4-BE49-F238E27FC236}">
              <a16:creationId xmlns:a16="http://schemas.microsoft.com/office/drawing/2014/main" id="{9AF3F82E-D8EA-DF4E-B39A-543D85A760DF}"/>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4536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263</xdr:row>
      <xdr:rowOff>82828</xdr:rowOff>
    </xdr:from>
    <xdr:to>
      <xdr:col>1</xdr:col>
      <xdr:colOff>786734</xdr:colOff>
      <xdr:row>263</xdr:row>
      <xdr:rowOff>626765</xdr:rowOff>
    </xdr:to>
    <xdr:pic>
      <xdr:nvPicPr>
        <xdr:cNvPr id="12" name="Picture 11">
          <a:extLst>
            <a:ext uri="{FF2B5EF4-FFF2-40B4-BE49-F238E27FC236}">
              <a16:creationId xmlns:a16="http://schemas.microsoft.com/office/drawing/2014/main" id="{26DF0D19-65E7-B948-A923-FDD0995A80C3}"/>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240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264</xdr:row>
      <xdr:rowOff>82828</xdr:rowOff>
    </xdr:from>
    <xdr:to>
      <xdr:col>1</xdr:col>
      <xdr:colOff>786734</xdr:colOff>
      <xdr:row>264</xdr:row>
      <xdr:rowOff>626765</xdr:rowOff>
    </xdr:to>
    <xdr:pic>
      <xdr:nvPicPr>
        <xdr:cNvPr id="15" name="Picture 14">
          <a:extLst>
            <a:ext uri="{FF2B5EF4-FFF2-40B4-BE49-F238E27FC236}">
              <a16:creationId xmlns:a16="http://schemas.microsoft.com/office/drawing/2014/main" id="{A107D4DB-39F0-7940-B58B-1EF309B41D22}"/>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18039" y="185944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265</xdr:row>
      <xdr:rowOff>82828</xdr:rowOff>
    </xdr:from>
    <xdr:to>
      <xdr:col>1</xdr:col>
      <xdr:colOff>783892</xdr:colOff>
      <xdr:row>265</xdr:row>
      <xdr:rowOff>626765</xdr:rowOff>
    </xdr:to>
    <xdr:pic>
      <xdr:nvPicPr>
        <xdr:cNvPr id="18" name="Picture 17">
          <a:extLst>
            <a:ext uri="{FF2B5EF4-FFF2-40B4-BE49-F238E27FC236}">
              <a16:creationId xmlns:a16="http://schemas.microsoft.com/office/drawing/2014/main" id="{CC1871B9-2263-EE47-9547-4913B2033672}"/>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05340" y="186648589"/>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266</xdr:row>
      <xdr:rowOff>82827</xdr:rowOff>
    </xdr:from>
    <xdr:to>
      <xdr:col>1</xdr:col>
      <xdr:colOff>783892</xdr:colOff>
      <xdr:row>266</xdr:row>
      <xdr:rowOff>626765</xdr:rowOff>
    </xdr:to>
    <xdr:pic>
      <xdr:nvPicPr>
        <xdr:cNvPr id="21" name="Picture 20">
          <a:extLst>
            <a:ext uri="{FF2B5EF4-FFF2-40B4-BE49-F238E27FC236}">
              <a16:creationId xmlns:a16="http://schemas.microsoft.com/office/drawing/2014/main" id="{B53EF244-F077-FD4D-9B67-991B1F16A7DA}"/>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7352610"/>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267</xdr:row>
      <xdr:rowOff>82828</xdr:rowOff>
    </xdr:from>
    <xdr:to>
      <xdr:col>1</xdr:col>
      <xdr:colOff>783892</xdr:colOff>
      <xdr:row>267</xdr:row>
      <xdr:rowOff>626766</xdr:rowOff>
    </xdr:to>
    <xdr:pic>
      <xdr:nvPicPr>
        <xdr:cNvPr id="24" name="Picture 23">
          <a:extLst>
            <a:ext uri="{FF2B5EF4-FFF2-40B4-BE49-F238E27FC236}">
              <a16:creationId xmlns:a16="http://schemas.microsoft.com/office/drawing/2014/main" id="{75D33093-EE49-EE42-B27F-E3F98452D903}"/>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056632"/>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268</xdr:row>
      <xdr:rowOff>82828</xdr:rowOff>
    </xdr:from>
    <xdr:to>
      <xdr:col>1</xdr:col>
      <xdr:colOff>783892</xdr:colOff>
      <xdr:row>268</xdr:row>
      <xdr:rowOff>626766</xdr:rowOff>
    </xdr:to>
    <xdr:pic>
      <xdr:nvPicPr>
        <xdr:cNvPr id="27" name="Picture 26">
          <a:extLst>
            <a:ext uri="{FF2B5EF4-FFF2-40B4-BE49-F238E27FC236}">
              <a16:creationId xmlns:a16="http://schemas.microsoft.com/office/drawing/2014/main" id="{3544ABC9-AC6D-AF4F-8F93-A440033E5C11}"/>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05340" y="188760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269</xdr:row>
      <xdr:rowOff>82828</xdr:rowOff>
    </xdr:from>
    <xdr:to>
      <xdr:col>1</xdr:col>
      <xdr:colOff>783892</xdr:colOff>
      <xdr:row>269</xdr:row>
      <xdr:rowOff>626765</xdr:rowOff>
    </xdr:to>
    <xdr:pic>
      <xdr:nvPicPr>
        <xdr:cNvPr id="30" name="Picture 29">
          <a:extLst>
            <a:ext uri="{FF2B5EF4-FFF2-40B4-BE49-F238E27FC236}">
              <a16:creationId xmlns:a16="http://schemas.microsoft.com/office/drawing/2014/main" id="{668569EA-F207-004E-988F-C35F8650D05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89464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270</xdr:row>
      <xdr:rowOff>82827</xdr:rowOff>
    </xdr:from>
    <xdr:to>
      <xdr:col>1</xdr:col>
      <xdr:colOff>783892</xdr:colOff>
      <xdr:row>270</xdr:row>
      <xdr:rowOff>626765</xdr:rowOff>
    </xdr:to>
    <xdr:pic>
      <xdr:nvPicPr>
        <xdr:cNvPr id="33" name="Picture 32">
          <a:extLst>
            <a:ext uri="{FF2B5EF4-FFF2-40B4-BE49-F238E27FC236}">
              <a16:creationId xmlns:a16="http://schemas.microsoft.com/office/drawing/2014/main" id="{2DE7C949-FC9A-E74B-8A48-63E5F18DF289}"/>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05340" y="190168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271</xdr:row>
      <xdr:rowOff>82828</xdr:rowOff>
    </xdr:from>
    <xdr:to>
      <xdr:col>1</xdr:col>
      <xdr:colOff>783892</xdr:colOff>
      <xdr:row>271</xdr:row>
      <xdr:rowOff>626766</xdr:rowOff>
    </xdr:to>
    <xdr:pic>
      <xdr:nvPicPr>
        <xdr:cNvPr id="36" name="Picture 35">
          <a:extLst>
            <a:ext uri="{FF2B5EF4-FFF2-40B4-BE49-F238E27FC236}">
              <a16:creationId xmlns:a16="http://schemas.microsoft.com/office/drawing/2014/main" id="{7B7B32E0-35D6-A349-B7B8-C91E3E633BB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0872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272</xdr:row>
      <xdr:rowOff>82828</xdr:rowOff>
    </xdr:from>
    <xdr:to>
      <xdr:col>1</xdr:col>
      <xdr:colOff>783892</xdr:colOff>
      <xdr:row>272</xdr:row>
      <xdr:rowOff>626766</xdr:rowOff>
    </xdr:to>
    <xdr:pic>
      <xdr:nvPicPr>
        <xdr:cNvPr id="39" name="Picture 38">
          <a:extLst>
            <a:ext uri="{FF2B5EF4-FFF2-40B4-BE49-F238E27FC236}">
              <a16:creationId xmlns:a16="http://schemas.microsoft.com/office/drawing/2014/main" id="{C2BA140D-61E4-8D47-AC77-86FFD845FF98}"/>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1576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273</xdr:row>
      <xdr:rowOff>82828</xdr:rowOff>
    </xdr:from>
    <xdr:to>
      <xdr:col>1</xdr:col>
      <xdr:colOff>783892</xdr:colOff>
      <xdr:row>273</xdr:row>
      <xdr:rowOff>626765</xdr:rowOff>
    </xdr:to>
    <xdr:pic>
      <xdr:nvPicPr>
        <xdr:cNvPr id="40" name="Picture 39">
          <a:extLst>
            <a:ext uri="{FF2B5EF4-FFF2-40B4-BE49-F238E27FC236}">
              <a16:creationId xmlns:a16="http://schemas.microsoft.com/office/drawing/2014/main" id="{7EB4741A-ACE7-DE40-876E-7E98ED3E10FD}"/>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05340" y="192280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274</xdr:row>
      <xdr:rowOff>82827</xdr:rowOff>
    </xdr:from>
    <xdr:to>
      <xdr:col>1</xdr:col>
      <xdr:colOff>783892</xdr:colOff>
      <xdr:row>274</xdr:row>
      <xdr:rowOff>626765</xdr:rowOff>
    </xdr:to>
    <xdr:pic>
      <xdr:nvPicPr>
        <xdr:cNvPr id="43" name="Picture 42">
          <a:extLst>
            <a:ext uri="{FF2B5EF4-FFF2-40B4-BE49-F238E27FC236}">
              <a16:creationId xmlns:a16="http://schemas.microsoft.com/office/drawing/2014/main" id="{F1CD6C14-D59C-9D4E-8A4F-834FCF1B9467}"/>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2984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275</xdr:row>
      <xdr:rowOff>82828</xdr:rowOff>
    </xdr:from>
    <xdr:to>
      <xdr:col>1</xdr:col>
      <xdr:colOff>783892</xdr:colOff>
      <xdr:row>275</xdr:row>
      <xdr:rowOff>626766</xdr:rowOff>
    </xdr:to>
    <xdr:pic>
      <xdr:nvPicPr>
        <xdr:cNvPr id="46" name="Picture 45">
          <a:extLst>
            <a:ext uri="{FF2B5EF4-FFF2-40B4-BE49-F238E27FC236}">
              <a16:creationId xmlns:a16="http://schemas.microsoft.com/office/drawing/2014/main" id="{5936C768-7DB5-7649-ABEF-940FF5BC74B6}"/>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3688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276</xdr:row>
      <xdr:rowOff>82828</xdr:rowOff>
    </xdr:from>
    <xdr:to>
      <xdr:col>1</xdr:col>
      <xdr:colOff>783892</xdr:colOff>
      <xdr:row>276</xdr:row>
      <xdr:rowOff>626765</xdr:rowOff>
    </xdr:to>
    <xdr:pic>
      <xdr:nvPicPr>
        <xdr:cNvPr id="49" name="Picture 48">
          <a:extLst>
            <a:ext uri="{FF2B5EF4-FFF2-40B4-BE49-F238E27FC236}">
              <a16:creationId xmlns:a16="http://schemas.microsoft.com/office/drawing/2014/main" id="{E8E9DB1A-EB9D-1442-9297-A6E52AE119FF}"/>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05340" y="194392828"/>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277</xdr:row>
      <xdr:rowOff>82827</xdr:rowOff>
    </xdr:from>
    <xdr:to>
      <xdr:col>1</xdr:col>
      <xdr:colOff>783892</xdr:colOff>
      <xdr:row>277</xdr:row>
      <xdr:rowOff>626765</xdr:rowOff>
    </xdr:to>
    <xdr:pic>
      <xdr:nvPicPr>
        <xdr:cNvPr id="52" name="Picture 51">
          <a:extLst>
            <a:ext uri="{FF2B5EF4-FFF2-40B4-BE49-F238E27FC236}">
              <a16:creationId xmlns:a16="http://schemas.microsoft.com/office/drawing/2014/main" id="{B5E9F33B-5ADA-EC4C-80B5-833D50BFE3C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09684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278</xdr:row>
      <xdr:rowOff>82828</xdr:rowOff>
    </xdr:from>
    <xdr:to>
      <xdr:col>1</xdr:col>
      <xdr:colOff>783892</xdr:colOff>
      <xdr:row>278</xdr:row>
      <xdr:rowOff>626766</xdr:rowOff>
    </xdr:to>
    <xdr:pic>
      <xdr:nvPicPr>
        <xdr:cNvPr id="55" name="Picture 54">
          <a:extLst>
            <a:ext uri="{FF2B5EF4-FFF2-40B4-BE49-F238E27FC236}">
              <a16:creationId xmlns:a16="http://schemas.microsoft.com/office/drawing/2014/main" id="{8C28E0CB-AC06-2B4A-B4BF-0D1E52195FDB}"/>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580087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279</xdr:row>
      <xdr:rowOff>82828</xdr:rowOff>
    </xdr:from>
    <xdr:to>
      <xdr:col>1</xdr:col>
      <xdr:colOff>783892</xdr:colOff>
      <xdr:row>279</xdr:row>
      <xdr:rowOff>626766</xdr:rowOff>
    </xdr:to>
    <xdr:pic>
      <xdr:nvPicPr>
        <xdr:cNvPr id="58" name="Picture 57">
          <a:extLst>
            <a:ext uri="{FF2B5EF4-FFF2-40B4-BE49-F238E27FC236}">
              <a16:creationId xmlns:a16="http://schemas.microsoft.com/office/drawing/2014/main" id="{B9C51881-C9BB-C84B-BF88-859F83499A31}"/>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305340" y="196504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281</xdr:row>
      <xdr:rowOff>82827</xdr:rowOff>
    </xdr:from>
    <xdr:to>
      <xdr:col>1</xdr:col>
      <xdr:colOff>786734</xdr:colOff>
      <xdr:row>281</xdr:row>
      <xdr:rowOff>626764</xdr:rowOff>
    </xdr:to>
    <xdr:pic>
      <xdr:nvPicPr>
        <xdr:cNvPr id="897" name="Picture 896">
          <a:extLst>
            <a:ext uri="{FF2B5EF4-FFF2-40B4-BE49-F238E27FC236}">
              <a16:creationId xmlns:a16="http://schemas.microsoft.com/office/drawing/2014/main" id="{E055F098-3500-F848-ABCA-5A6B6002782A}"/>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79129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282</xdr:row>
      <xdr:rowOff>82828</xdr:rowOff>
    </xdr:from>
    <xdr:to>
      <xdr:col>1</xdr:col>
      <xdr:colOff>786734</xdr:colOff>
      <xdr:row>282</xdr:row>
      <xdr:rowOff>626765</xdr:rowOff>
    </xdr:to>
    <xdr:pic>
      <xdr:nvPicPr>
        <xdr:cNvPr id="900" name="Picture 899">
          <a:extLst>
            <a:ext uri="{FF2B5EF4-FFF2-40B4-BE49-F238E27FC236}">
              <a16:creationId xmlns:a16="http://schemas.microsoft.com/office/drawing/2014/main" id="{A2B3EEAB-8DBE-2446-8A46-9C4B210BA083}"/>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86169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283</xdr:row>
      <xdr:rowOff>82828</xdr:rowOff>
    </xdr:from>
    <xdr:to>
      <xdr:col>1</xdr:col>
      <xdr:colOff>786734</xdr:colOff>
      <xdr:row>283</xdr:row>
      <xdr:rowOff>626765</xdr:rowOff>
    </xdr:to>
    <xdr:pic>
      <xdr:nvPicPr>
        <xdr:cNvPr id="904" name="Picture 903">
          <a:extLst>
            <a:ext uri="{FF2B5EF4-FFF2-40B4-BE49-F238E27FC236}">
              <a16:creationId xmlns:a16="http://schemas.microsoft.com/office/drawing/2014/main" id="{21042065-5FCF-474F-BC64-D74F24611F15}"/>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18039" y="1993209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284</xdr:row>
      <xdr:rowOff>82828</xdr:rowOff>
    </xdr:from>
    <xdr:to>
      <xdr:col>1</xdr:col>
      <xdr:colOff>783892</xdr:colOff>
      <xdr:row>284</xdr:row>
      <xdr:rowOff>626765</xdr:rowOff>
    </xdr:to>
    <xdr:pic>
      <xdr:nvPicPr>
        <xdr:cNvPr id="905" name="Picture 904">
          <a:extLst>
            <a:ext uri="{FF2B5EF4-FFF2-40B4-BE49-F238E27FC236}">
              <a16:creationId xmlns:a16="http://schemas.microsoft.com/office/drawing/2014/main" id="{2DC003EB-FBE6-5942-A704-6427C985A521}"/>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05340" y="200025002"/>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340140</xdr:colOff>
      <xdr:row>286</xdr:row>
      <xdr:rowOff>108228</xdr:rowOff>
    </xdr:from>
    <xdr:to>
      <xdr:col>1</xdr:col>
      <xdr:colOff>754784</xdr:colOff>
      <xdr:row>286</xdr:row>
      <xdr:rowOff>560810</xdr:rowOff>
    </xdr:to>
    <xdr:pic>
      <xdr:nvPicPr>
        <xdr:cNvPr id="913" name="Picture 912">
          <a:extLst>
            <a:ext uri="{FF2B5EF4-FFF2-40B4-BE49-F238E27FC236}">
              <a16:creationId xmlns:a16="http://schemas.microsoft.com/office/drawing/2014/main" id="{D9B81F1C-9B34-E547-B898-E9246066483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292640" y="201458445"/>
          <a:ext cx="414644" cy="4525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287</xdr:row>
      <xdr:rowOff>82829</xdr:rowOff>
    </xdr:from>
    <xdr:to>
      <xdr:col>1</xdr:col>
      <xdr:colOff>778202</xdr:colOff>
      <xdr:row>287</xdr:row>
      <xdr:rowOff>626767</xdr:rowOff>
    </xdr:to>
    <xdr:pic>
      <xdr:nvPicPr>
        <xdr:cNvPr id="919" name="Picture 918">
          <a:extLst>
            <a:ext uri="{FF2B5EF4-FFF2-40B4-BE49-F238E27FC236}">
              <a16:creationId xmlns:a16="http://schemas.microsoft.com/office/drawing/2014/main" id="{36BA10E4-2FF2-8847-B9FB-133C95F37539}"/>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137068"/>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288</xdr:row>
      <xdr:rowOff>82828</xdr:rowOff>
    </xdr:from>
    <xdr:to>
      <xdr:col>1</xdr:col>
      <xdr:colOff>778202</xdr:colOff>
      <xdr:row>288</xdr:row>
      <xdr:rowOff>626765</xdr:rowOff>
    </xdr:to>
    <xdr:pic>
      <xdr:nvPicPr>
        <xdr:cNvPr id="922" name="Picture 921">
          <a:extLst>
            <a:ext uri="{FF2B5EF4-FFF2-40B4-BE49-F238E27FC236}">
              <a16:creationId xmlns:a16="http://schemas.microsoft.com/office/drawing/2014/main" id="{EDD8F9D2-8751-7448-BFDB-7D8D4F24B5A8}"/>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279939" y="202841089"/>
          <a:ext cx="450763"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327439</xdr:colOff>
      <xdr:row>289</xdr:row>
      <xdr:rowOff>82828</xdr:rowOff>
    </xdr:from>
    <xdr:to>
      <xdr:col>1</xdr:col>
      <xdr:colOff>778202</xdr:colOff>
      <xdr:row>289</xdr:row>
      <xdr:rowOff>626766</xdr:rowOff>
    </xdr:to>
    <xdr:pic>
      <xdr:nvPicPr>
        <xdr:cNvPr id="925" name="Picture 924">
          <a:extLst>
            <a:ext uri="{FF2B5EF4-FFF2-40B4-BE49-F238E27FC236}">
              <a16:creationId xmlns:a16="http://schemas.microsoft.com/office/drawing/2014/main" id="{FEA528CC-DB43-2449-A3CC-6002B51DF41C}"/>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279939" y="203545111"/>
          <a:ext cx="450763"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290</xdr:row>
      <xdr:rowOff>120928</xdr:rowOff>
    </xdr:from>
    <xdr:to>
      <xdr:col>1</xdr:col>
      <xdr:colOff>786734</xdr:colOff>
      <xdr:row>290</xdr:row>
      <xdr:rowOff>635298</xdr:rowOff>
    </xdr:to>
    <xdr:pic>
      <xdr:nvPicPr>
        <xdr:cNvPr id="553" name="Picture 552">
          <a:extLst>
            <a:ext uri="{FF2B5EF4-FFF2-40B4-BE49-F238E27FC236}">
              <a16:creationId xmlns:a16="http://schemas.microsoft.com/office/drawing/2014/main" id="{E9941671-15A6-6C4A-BF69-BF3F3907E0C2}"/>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18039" y="204287232"/>
          <a:ext cx="421195" cy="514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291</xdr:row>
      <xdr:rowOff>82828</xdr:rowOff>
    </xdr:from>
    <xdr:to>
      <xdr:col>1</xdr:col>
      <xdr:colOff>786734</xdr:colOff>
      <xdr:row>291</xdr:row>
      <xdr:rowOff>626765</xdr:rowOff>
    </xdr:to>
    <xdr:pic>
      <xdr:nvPicPr>
        <xdr:cNvPr id="556" name="Picture 555">
          <a:extLst>
            <a:ext uri="{FF2B5EF4-FFF2-40B4-BE49-F238E27FC236}">
              <a16:creationId xmlns:a16="http://schemas.microsoft.com/office/drawing/2014/main" id="{6D6E79CC-1020-544F-B886-1139A1A77FE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495315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292</xdr:row>
      <xdr:rowOff>82829</xdr:rowOff>
    </xdr:from>
    <xdr:to>
      <xdr:col>1</xdr:col>
      <xdr:colOff>786734</xdr:colOff>
      <xdr:row>292</xdr:row>
      <xdr:rowOff>626765</xdr:rowOff>
    </xdr:to>
    <xdr:pic>
      <xdr:nvPicPr>
        <xdr:cNvPr id="559" name="Picture 558">
          <a:extLst>
            <a:ext uri="{FF2B5EF4-FFF2-40B4-BE49-F238E27FC236}">
              <a16:creationId xmlns:a16="http://schemas.microsoft.com/office/drawing/2014/main" id="{92390ACD-2C74-1D41-BA6F-E41AE6F2096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5657177"/>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293</xdr:row>
      <xdr:rowOff>82827</xdr:rowOff>
    </xdr:from>
    <xdr:to>
      <xdr:col>1</xdr:col>
      <xdr:colOff>786734</xdr:colOff>
      <xdr:row>293</xdr:row>
      <xdr:rowOff>626764</xdr:rowOff>
    </xdr:to>
    <xdr:pic>
      <xdr:nvPicPr>
        <xdr:cNvPr id="562" name="Picture 561">
          <a:extLst>
            <a:ext uri="{FF2B5EF4-FFF2-40B4-BE49-F238E27FC236}">
              <a16:creationId xmlns:a16="http://schemas.microsoft.com/office/drawing/2014/main" id="{3B901A1D-283D-BE4C-9358-D6E49EB266A7}"/>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18039" y="20636119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294</xdr:row>
      <xdr:rowOff>82828</xdr:rowOff>
    </xdr:from>
    <xdr:to>
      <xdr:col>1</xdr:col>
      <xdr:colOff>786734</xdr:colOff>
      <xdr:row>294</xdr:row>
      <xdr:rowOff>626765</xdr:rowOff>
    </xdr:to>
    <xdr:pic>
      <xdr:nvPicPr>
        <xdr:cNvPr id="565" name="Picture 564">
          <a:extLst>
            <a:ext uri="{FF2B5EF4-FFF2-40B4-BE49-F238E27FC236}">
              <a16:creationId xmlns:a16="http://schemas.microsoft.com/office/drawing/2014/main" id="{5ABF8769-E03A-9749-A9D3-6BA96EFD963C}"/>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18039" y="20706521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295</xdr:row>
      <xdr:rowOff>82828</xdr:rowOff>
    </xdr:from>
    <xdr:to>
      <xdr:col>1</xdr:col>
      <xdr:colOff>786734</xdr:colOff>
      <xdr:row>295</xdr:row>
      <xdr:rowOff>626765</xdr:rowOff>
    </xdr:to>
    <xdr:pic>
      <xdr:nvPicPr>
        <xdr:cNvPr id="568" name="Picture 567">
          <a:extLst>
            <a:ext uri="{FF2B5EF4-FFF2-40B4-BE49-F238E27FC236}">
              <a16:creationId xmlns:a16="http://schemas.microsoft.com/office/drawing/2014/main" id="{BA21E3AE-2B4D-164A-87D7-2F67FDCFC2B6}"/>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18039" y="20776924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296</xdr:row>
      <xdr:rowOff>82829</xdr:rowOff>
    </xdr:from>
    <xdr:to>
      <xdr:col>1</xdr:col>
      <xdr:colOff>786734</xdr:colOff>
      <xdr:row>296</xdr:row>
      <xdr:rowOff>626765</xdr:rowOff>
    </xdr:to>
    <xdr:pic>
      <xdr:nvPicPr>
        <xdr:cNvPr id="570" name="Picture 569">
          <a:extLst>
            <a:ext uri="{FF2B5EF4-FFF2-40B4-BE49-F238E27FC236}">
              <a16:creationId xmlns:a16="http://schemas.microsoft.com/office/drawing/2014/main" id="{28AC3D9B-680F-DB4A-AA74-66B17E8AA9B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8473264"/>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297</xdr:row>
      <xdr:rowOff>82827</xdr:rowOff>
    </xdr:from>
    <xdr:to>
      <xdr:col>1</xdr:col>
      <xdr:colOff>786734</xdr:colOff>
      <xdr:row>297</xdr:row>
      <xdr:rowOff>626764</xdr:rowOff>
    </xdr:to>
    <xdr:pic>
      <xdr:nvPicPr>
        <xdr:cNvPr id="573" name="Picture 572">
          <a:extLst>
            <a:ext uri="{FF2B5EF4-FFF2-40B4-BE49-F238E27FC236}">
              <a16:creationId xmlns:a16="http://schemas.microsoft.com/office/drawing/2014/main" id="{1F4120B3-A930-D043-AABB-85EF7A41296E}"/>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177284"/>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298</xdr:row>
      <xdr:rowOff>82828</xdr:rowOff>
    </xdr:from>
    <xdr:to>
      <xdr:col>1</xdr:col>
      <xdr:colOff>786734</xdr:colOff>
      <xdr:row>298</xdr:row>
      <xdr:rowOff>626765</xdr:rowOff>
    </xdr:to>
    <xdr:pic>
      <xdr:nvPicPr>
        <xdr:cNvPr id="1022" name="Picture 1021">
          <a:extLst>
            <a:ext uri="{FF2B5EF4-FFF2-40B4-BE49-F238E27FC236}">
              <a16:creationId xmlns:a16="http://schemas.microsoft.com/office/drawing/2014/main" id="{306E52B1-03E8-604C-982D-675D338BE994}"/>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18039" y="20988130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299</xdr:row>
      <xdr:rowOff>82829</xdr:rowOff>
    </xdr:from>
    <xdr:to>
      <xdr:col>1</xdr:col>
      <xdr:colOff>786734</xdr:colOff>
      <xdr:row>299</xdr:row>
      <xdr:rowOff>626765</xdr:rowOff>
    </xdr:to>
    <xdr:pic>
      <xdr:nvPicPr>
        <xdr:cNvPr id="129" name="Picture 128">
          <a:extLst>
            <a:ext uri="{FF2B5EF4-FFF2-40B4-BE49-F238E27FC236}">
              <a16:creationId xmlns:a16="http://schemas.microsoft.com/office/drawing/2014/main" id="{95A7A286-63E8-7A45-BF9E-AE780746D4DE}"/>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05853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300</xdr:row>
      <xdr:rowOff>82827</xdr:rowOff>
    </xdr:from>
    <xdr:to>
      <xdr:col>1</xdr:col>
      <xdr:colOff>786734</xdr:colOff>
      <xdr:row>300</xdr:row>
      <xdr:rowOff>626764</xdr:rowOff>
    </xdr:to>
    <xdr:pic>
      <xdr:nvPicPr>
        <xdr:cNvPr id="133" name="Picture 132">
          <a:extLst>
            <a:ext uri="{FF2B5EF4-FFF2-40B4-BE49-F238E27FC236}">
              <a16:creationId xmlns:a16="http://schemas.microsoft.com/office/drawing/2014/main" id="{2FCFE26C-60AC-1C4D-9560-303C1E3D68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18039" y="2112893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301</xdr:row>
      <xdr:rowOff>82828</xdr:rowOff>
    </xdr:from>
    <xdr:to>
      <xdr:col>1</xdr:col>
      <xdr:colOff>786734</xdr:colOff>
      <xdr:row>301</xdr:row>
      <xdr:rowOff>626765</xdr:rowOff>
    </xdr:to>
    <xdr:pic>
      <xdr:nvPicPr>
        <xdr:cNvPr id="135" name="Picture 134">
          <a:extLst>
            <a:ext uri="{FF2B5EF4-FFF2-40B4-BE49-F238E27FC236}">
              <a16:creationId xmlns:a16="http://schemas.microsoft.com/office/drawing/2014/main" id="{AD0A923E-0E2E-7845-9089-E879E70C379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19933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302</xdr:row>
      <xdr:rowOff>82828</xdr:rowOff>
    </xdr:from>
    <xdr:to>
      <xdr:col>1</xdr:col>
      <xdr:colOff>786734</xdr:colOff>
      <xdr:row>302</xdr:row>
      <xdr:rowOff>626765</xdr:rowOff>
    </xdr:to>
    <xdr:pic>
      <xdr:nvPicPr>
        <xdr:cNvPr id="139" name="Picture 138">
          <a:extLst>
            <a:ext uri="{FF2B5EF4-FFF2-40B4-BE49-F238E27FC236}">
              <a16:creationId xmlns:a16="http://schemas.microsoft.com/office/drawing/2014/main" id="{FBE02BA2-FE7C-9046-BFB9-A411371DD305}"/>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269739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303</xdr:row>
      <xdr:rowOff>82829</xdr:rowOff>
    </xdr:from>
    <xdr:to>
      <xdr:col>1</xdr:col>
      <xdr:colOff>786734</xdr:colOff>
      <xdr:row>303</xdr:row>
      <xdr:rowOff>626765</xdr:rowOff>
    </xdr:to>
    <xdr:pic>
      <xdr:nvPicPr>
        <xdr:cNvPr id="143" name="Picture 142">
          <a:extLst>
            <a:ext uri="{FF2B5EF4-FFF2-40B4-BE49-F238E27FC236}">
              <a16:creationId xmlns:a16="http://schemas.microsoft.com/office/drawing/2014/main" id="{5A32B0B1-60B4-4549-AD8C-96BA993D5CDB}"/>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18039" y="2134014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304</xdr:row>
      <xdr:rowOff>82827</xdr:rowOff>
    </xdr:from>
    <xdr:to>
      <xdr:col>1</xdr:col>
      <xdr:colOff>786734</xdr:colOff>
      <xdr:row>304</xdr:row>
      <xdr:rowOff>626764</xdr:rowOff>
    </xdr:to>
    <xdr:pic>
      <xdr:nvPicPr>
        <xdr:cNvPr id="157" name="Picture 156">
          <a:extLst>
            <a:ext uri="{FF2B5EF4-FFF2-40B4-BE49-F238E27FC236}">
              <a16:creationId xmlns:a16="http://schemas.microsoft.com/office/drawing/2014/main" id="{672CD0B1-4618-F640-8AC8-43368D4E7C02}"/>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18039" y="214105436"/>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305</xdr:row>
      <xdr:rowOff>82828</xdr:rowOff>
    </xdr:from>
    <xdr:to>
      <xdr:col>1</xdr:col>
      <xdr:colOff>786734</xdr:colOff>
      <xdr:row>305</xdr:row>
      <xdr:rowOff>626765</xdr:rowOff>
    </xdr:to>
    <xdr:pic>
      <xdr:nvPicPr>
        <xdr:cNvPr id="162" name="Picture 161">
          <a:extLst>
            <a:ext uri="{FF2B5EF4-FFF2-40B4-BE49-F238E27FC236}">
              <a16:creationId xmlns:a16="http://schemas.microsoft.com/office/drawing/2014/main" id="{4F3F5AB6-0347-1345-9E4C-AEF6CCCA1CEF}"/>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4809458"/>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306</xdr:row>
      <xdr:rowOff>82828</xdr:rowOff>
    </xdr:from>
    <xdr:to>
      <xdr:col>1</xdr:col>
      <xdr:colOff>786734</xdr:colOff>
      <xdr:row>306</xdr:row>
      <xdr:rowOff>626765</xdr:rowOff>
    </xdr:to>
    <xdr:pic>
      <xdr:nvPicPr>
        <xdr:cNvPr id="165" name="Picture 164">
          <a:extLst>
            <a:ext uri="{FF2B5EF4-FFF2-40B4-BE49-F238E27FC236}">
              <a16:creationId xmlns:a16="http://schemas.microsoft.com/office/drawing/2014/main" id="{13F1D05C-C3C8-5643-ADB3-B0D16887B568}"/>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551348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307</xdr:row>
      <xdr:rowOff>82829</xdr:rowOff>
    </xdr:from>
    <xdr:to>
      <xdr:col>1</xdr:col>
      <xdr:colOff>786734</xdr:colOff>
      <xdr:row>307</xdr:row>
      <xdr:rowOff>626765</xdr:rowOff>
    </xdr:to>
    <xdr:pic>
      <xdr:nvPicPr>
        <xdr:cNvPr id="167" name="Picture 166">
          <a:extLst>
            <a:ext uri="{FF2B5EF4-FFF2-40B4-BE49-F238E27FC236}">
              <a16:creationId xmlns:a16="http://schemas.microsoft.com/office/drawing/2014/main" id="{7934662E-A032-C84C-BE0A-B509954736B4}"/>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18039" y="216217503"/>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308</xdr:row>
      <xdr:rowOff>82827</xdr:rowOff>
    </xdr:from>
    <xdr:to>
      <xdr:col>1</xdr:col>
      <xdr:colOff>786734</xdr:colOff>
      <xdr:row>308</xdr:row>
      <xdr:rowOff>626764</xdr:rowOff>
    </xdr:to>
    <xdr:pic>
      <xdr:nvPicPr>
        <xdr:cNvPr id="170" name="Picture 169">
          <a:extLst>
            <a:ext uri="{FF2B5EF4-FFF2-40B4-BE49-F238E27FC236}">
              <a16:creationId xmlns:a16="http://schemas.microsoft.com/office/drawing/2014/main" id="{04F09362-017D-BD4A-A2C3-E19C46EBB5E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6921523"/>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309</xdr:row>
      <xdr:rowOff>82828</xdr:rowOff>
    </xdr:from>
    <xdr:to>
      <xdr:col>1</xdr:col>
      <xdr:colOff>786734</xdr:colOff>
      <xdr:row>309</xdr:row>
      <xdr:rowOff>626765</xdr:rowOff>
    </xdr:to>
    <xdr:pic>
      <xdr:nvPicPr>
        <xdr:cNvPr id="174" name="Picture 173">
          <a:extLst>
            <a:ext uri="{FF2B5EF4-FFF2-40B4-BE49-F238E27FC236}">
              <a16:creationId xmlns:a16="http://schemas.microsoft.com/office/drawing/2014/main" id="{D12028F9-6321-8043-808B-A44D49D6DF5A}"/>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7625545"/>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310</xdr:row>
      <xdr:rowOff>82828</xdr:rowOff>
    </xdr:from>
    <xdr:to>
      <xdr:col>1</xdr:col>
      <xdr:colOff>786734</xdr:colOff>
      <xdr:row>310</xdr:row>
      <xdr:rowOff>626765</xdr:rowOff>
    </xdr:to>
    <xdr:pic>
      <xdr:nvPicPr>
        <xdr:cNvPr id="178" name="Picture 177">
          <a:extLst>
            <a:ext uri="{FF2B5EF4-FFF2-40B4-BE49-F238E27FC236}">
              <a16:creationId xmlns:a16="http://schemas.microsoft.com/office/drawing/2014/main" id="{69DD5F51-135E-AB44-8525-8ADFC2F54893}"/>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8329567"/>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311</xdr:row>
      <xdr:rowOff>82829</xdr:rowOff>
    </xdr:from>
    <xdr:to>
      <xdr:col>1</xdr:col>
      <xdr:colOff>786734</xdr:colOff>
      <xdr:row>311</xdr:row>
      <xdr:rowOff>626765</xdr:rowOff>
    </xdr:to>
    <xdr:pic>
      <xdr:nvPicPr>
        <xdr:cNvPr id="182" name="Picture 181">
          <a:extLst>
            <a:ext uri="{FF2B5EF4-FFF2-40B4-BE49-F238E27FC236}">
              <a16:creationId xmlns:a16="http://schemas.microsoft.com/office/drawing/2014/main" id="{5E2FE0EE-BA4E-2549-8584-1770C5C593EC}"/>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18039" y="219033590"/>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312</xdr:row>
      <xdr:rowOff>82827</xdr:rowOff>
    </xdr:from>
    <xdr:to>
      <xdr:col>1</xdr:col>
      <xdr:colOff>786734</xdr:colOff>
      <xdr:row>312</xdr:row>
      <xdr:rowOff>626764</xdr:rowOff>
    </xdr:to>
    <xdr:pic>
      <xdr:nvPicPr>
        <xdr:cNvPr id="186" name="Picture 185">
          <a:extLst>
            <a:ext uri="{FF2B5EF4-FFF2-40B4-BE49-F238E27FC236}">
              <a16:creationId xmlns:a16="http://schemas.microsoft.com/office/drawing/2014/main" id="{06050DC0-06C3-CF4D-80CD-0D4DC58C78E7}"/>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19737610"/>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313</xdr:row>
      <xdr:rowOff>82828</xdr:rowOff>
    </xdr:from>
    <xdr:to>
      <xdr:col>1</xdr:col>
      <xdr:colOff>786734</xdr:colOff>
      <xdr:row>313</xdr:row>
      <xdr:rowOff>626765</xdr:rowOff>
    </xdr:to>
    <xdr:pic>
      <xdr:nvPicPr>
        <xdr:cNvPr id="190" name="Picture 189">
          <a:extLst>
            <a:ext uri="{FF2B5EF4-FFF2-40B4-BE49-F238E27FC236}">
              <a16:creationId xmlns:a16="http://schemas.microsoft.com/office/drawing/2014/main" id="{2BE1FF96-90BE-174A-AEB5-A76517D674AA}"/>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18039" y="220441632"/>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314</xdr:row>
      <xdr:rowOff>82828</xdr:rowOff>
    </xdr:from>
    <xdr:to>
      <xdr:col>1</xdr:col>
      <xdr:colOff>783892</xdr:colOff>
      <xdr:row>314</xdr:row>
      <xdr:rowOff>626766</xdr:rowOff>
    </xdr:to>
    <xdr:pic>
      <xdr:nvPicPr>
        <xdr:cNvPr id="578" name="Picture 577">
          <a:extLst>
            <a:ext uri="{FF2B5EF4-FFF2-40B4-BE49-F238E27FC236}">
              <a16:creationId xmlns:a16="http://schemas.microsoft.com/office/drawing/2014/main" id="{82A8A606-A28E-2C4F-B367-9FA2CE9C3B31}"/>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14565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315</xdr:row>
      <xdr:rowOff>82828</xdr:rowOff>
    </xdr:from>
    <xdr:to>
      <xdr:col>1</xdr:col>
      <xdr:colOff>783892</xdr:colOff>
      <xdr:row>315</xdr:row>
      <xdr:rowOff>626765</xdr:rowOff>
    </xdr:to>
    <xdr:pic>
      <xdr:nvPicPr>
        <xdr:cNvPr id="581" name="Picture 580">
          <a:extLst>
            <a:ext uri="{FF2B5EF4-FFF2-40B4-BE49-F238E27FC236}">
              <a16:creationId xmlns:a16="http://schemas.microsoft.com/office/drawing/2014/main" id="{6BD1B02B-91A3-0344-8321-314FF1A4C948}"/>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1849676"/>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316</xdr:row>
      <xdr:rowOff>82827</xdr:rowOff>
    </xdr:from>
    <xdr:to>
      <xdr:col>1</xdr:col>
      <xdr:colOff>783892</xdr:colOff>
      <xdr:row>316</xdr:row>
      <xdr:rowOff>626765</xdr:rowOff>
    </xdr:to>
    <xdr:pic>
      <xdr:nvPicPr>
        <xdr:cNvPr id="584" name="Picture 583">
          <a:extLst>
            <a:ext uri="{FF2B5EF4-FFF2-40B4-BE49-F238E27FC236}">
              <a16:creationId xmlns:a16="http://schemas.microsoft.com/office/drawing/2014/main" id="{BF1B8886-17E4-B64F-A95F-A619725CCCD4}"/>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05340" y="222553697"/>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317</xdr:row>
      <xdr:rowOff>82828</xdr:rowOff>
    </xdr:from>
    <xdr:to>
      <xdr:col>1</xdr:col>
      <xdr:colOff>783892</xdr:colOff>
      <xdr:row>317</xdr:row>
      <xdr:rowOff>626766</xdr:rowOff>
    </xdr:to>
    <xdr:pic>
      <xdr:nvPicPr>
        <xdr:cNvPr id="587" name="Picture 586">
          <a:extLst>
            <a:ext uri="{FF2B5EF4-FFF2-40B4-BE49-F238E27FC236}">
              <a16:creationId xmlns:a16="http://schemas.microsoft.com/office/drawing/2014/main" id="{CDFD9869-5639-8C4C-9D9A-846A0C686CBD}"/>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257719"/>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318</xdr:row>
      <xdr:rowOff>82828</xdr:rowOff>
    </xdr:from>
    <xdr:to>
      <xdr:col>1</xdr:col>
      <xdr:colOff>783892</xdr:colOff>
      <xdr:row>318</xdr:row>
      <xdr:rowOff>626766</xdr:rowOff>
    </xdr:to>
    <xdr:pic>
      <xdr:nvPicPr>
        <xdr:cNvPr id="590" name="Picture 589">
          <a:extLst>
            <a:ext uri="{FF2B5EF4-FFF2-40B4-BE49-F238E27FC236}">
              <a16:creationId xmlns:a16="http://schemas.microsoft.com/office/drawing/2014/main" id="{960A26C8-501D-D34D-BB3C-CDFA1DE0CC15}"/>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3961741"/>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319</xdr:row>
      <xdr:rowOff>82828</xdr:rowOff>
    </xdr:from>
    <xdr:to>
      <xdr:col>1</xdr:col>
      <xdr:colOff>783892</xdr:colOff>
      <xdr:row>319</xdr:row>
      <xdr:rowOff>626765</xdr:rowOff>
    </xdr:to>
    <xdr:pic>
      <xdr:nvPicPr>
        <xdr:cNvPr id="593" name="Picture 592">
          <a:extLst>
            <a:ext uri="{FF2B5EF4-FFF2-40B4-BE49-F238E27FC236}">
              <a16:creationId xmlns:a16="http://schemas.microsoft.com/office/drawing/2014/main" id="{FE41AE4C-F2CF-2B49-A957-E16F065BA6B2}"/>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05340" y="224665763"/>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320</xdr:row>
      <xdr:rowOff>82827</xdr:rowOff>
    </xdr:from>
    <xdr:to>
      <xdr:col>1</xdr:col>
      <xdr:colOff>783892</xdr:colOff>
      <xdr:row>320</xdr:row>
      <xdr:rowOff>626765</xdr:rowOff>
    </xdr:to>
    <xdr:pic>
      <xdr:nvPicPr>
        <xdr:cNvPr id="596" name="Picture 595">
          <a:extLst>
            <a:ext uri="{FF2B5EF4-FFF2-40B4-BE49-F238E27FC236}">
              <a16:creationId xmlns:a16="http://schemas.microsoft.com/office/drawing/2014/main" id="{96450617-A8B0-2E40-B21F-4D788AD3794F}"/>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5369784"/>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321</xdr:row>
      <xdr:rowOff>82828</xdr:rowOff>
    </xdr:from>
    <xdr:to>
      <xdr:col>1</xdr:col>
      <xdr:colOff>783892</xdr:colOff>
      <xdr:row>321</xdr:row>
      <xdr:rowOff>626766</xdr:rowOff>
    </xdr:to>
    <xdr:pic>
      <xdr:nvPicPr>
        <xdr:cNvPr id="610" name="Picture 609">
          <a:extLst>
            <a:ext uri="{FF2B5EF4-FFF2-40B4-BE49-F238E27FC236}">
              <a16:creationId xmlns:a16="http://schemas.microsoft.com/office/drawing/2014/main" id="{8071614B-89C0-914D-9A76-D576A2B74418}"/>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05340" y="226073806"/>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322</xdr:row>
      <xdr:rowOff>82829</xdr:rowOff>
    </xdr:from>
    <xdr:to>
      <xdr:col>1</xdr:col>
      <xdr:colOff>786734</xdr:colOff>
      <xdr:row>322</xdr:row>
      <xdr:rowOff>626765</xdr:rowOff>
    </xdr:to>
    <xdr:pic>
      <xdr:nvPicPr>
        <xdr:cNvPr id="615" name="Picture 614">
          <a:extLst>
            <a:ext uri="{FF2B5EF4-FFF2-40B4-BE49-F238E27FC236}">
              <a16:creationId xmlns:a16="http://schemas.microsoft.com/office/drawing/2014/main" id="{C0B7D722-B353-7B4F-B1A0-E345AE5180E7}"/>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18039" y="226777829"/>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323</xdr:row>
      <xdr:rowOff>82827</xdr:rowOff>
    </xdr:from>
    <xdr:to>
      <xdr:col>1</xdr:col>
      <xdr:colOff>786734</xdr:colOff>
      <xdr:row>323</xdr:row>
      <xdr:rowOff>626764</xdr:rowOff>
    </xdr:to>
    <xdr:pic>
      <xdr:nvPicPr>
        <xdr:cNvPr id="619" name="Picture 618">
          <a:extLst>
            <a:ext uri="{FF2B5EF4-FFF2-40B4-BE49-F238E27FC236}">
              <a16:creationId xmlns:a16="http://schemas.microsoft.com/office/drawing/2014/main" id="{3E8BBB45-B557-3943-BF34-B2A7EF2DB61D}"/>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7481849"/>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324</xdr:row>
      <xdr:rowOff>82828</xdr:rowOff>
    </xdr:from>
    <xdr:to>
      <xdr:col>1</xdr:col>
      <xdr:colOff>786734</xdr:colOff>
      <xdr:row>324</xdr:row>
      <xdr:rowOff>626765</xdr:rowOff>
    </xdr:to>
    <xdr:pic>
      <xdr:nvPicPr>
        <xdr:cNvPr id="623" name="Picture 622">
          <a:extLst>
            <a:ext uri="{FF2B5EF4-FFF2-40B4-BE49-F238E27FC236}">
              <a16:creationId xmlns:a16="http://schemas.microsoft.com/office/drawing/2014/main" id="{E657A82C-876B-3D49-B42A-C91D63DB7697}"/>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18039" y="228185871"/>
          <a:ext cx="421195"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365539</xdr:colOff>
      <xdr:row>326</xdr:row>
      <xdr:rowOff>82829</xdr:rowOff>
    </xdr:from>
    <xdr:to>
      <xdr:col>1</xdr:col>
      <xdr:colOff>786734</xdr:colOff>
      <xdr:row>326</xdr:row>
      <xdr:rowOff>626765</xdr:rowOff>
    </xdr:to>
    <xdr:pic>
      <xdr:nvPicPr>
        <xdr:cNvPr id="630" name="Picture 629">
          <a:extLst>
            <a:ext uri="{FF2B5EF4-FFF2-40B4-BE49-F238E27FC236}">
              <a16:creationId xmlns:a16="http://schemas.microsoft.com/office/drawing/2014/main" id="{14DA8D7C-6C1F-234D-B8BF-A51373274174}"/>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18039" y="229593916"/>
          <a:ext cx="421195" cy="543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280</xdr:row>
      <xdr:rowOff>82828</xdr:rowOff>
    </xdr:from>
    <xdr:to>
      <xdr:col>1</xdr:col>
      <xdr:colOff>783892</xdr:colOff>
      <xdr:row>280</xdr:row>
      <xdr:rowOff>626765</xdr:rowOff>
    </xdr:to>
    <xdr:pic>
      <xdr:nvPicPr>
        <xdr:cNvPr id="635" name="Picture 634">
          <a:extLst>
            <a:ext uri="{FF2B5EF4-FFF2-40B4-BE49-F238E27FC236}">
              <a16:creationId xmlns:a16="http://schemas.microsoft.com/office/drawing/2014/main" id="{10A8D6C3-F12F-3444-BE3C-8E351C7D6CA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05340" y="197208915"/>
          <a:ext cx="431052" cy="543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340139</xdr:colOff>
      <xdr:row>285</xdr:row>
      <xdr:rowOff>95528</xdr:rowOff>
    </xdr:from>
    <xdr:to>
      <xdr:col>1</xdr:col>
      <xdr:colOff>781046</xdr:colOff>
      <xdr:row>285</xdr:row>
      <xdr:rowOff>639466</xdr:rowOff>
    </xdr:to>
    <xdr:pic>
      <xdr:nvPicPr>
        <xdr:cNvPr id="637" name="Picture 636">
          <a:extLst>
            <a:ext uri="{FF2B5EF4-FFF2-40B4-BE49-F238E27FC236}">
              <a16:creationId xmlns:a16="http://schemas.microsoft.com/office/drawing/2014/main" id="{9A05ED33-7F54-BD4F-B862-AA39E77F54E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292639" y="200741724"/>
          <a:ext cx="440907"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352840</xdr:colOff>
      <xdr:row>325</xdr:row>
      <xdr:rowOff>82828</xdr:rowOff>
    </xdr:from>
    <xdr:to>
      <xdr:col>1</xdr:col>
      <xdr:colOff>783892</xdr:colOff>
      <xdr:row>325</xdr:row>
      <xdr:rowOff>626766</xdr:rowOff>
    </xdr:to>
    <xdr:pic>
      <xdr:nvPicPr>
        <xdr:cNvPr id="769" name="Picture 768">
          <a:extLst>
            <a:ext uri="{FF2B5EF4-FFF2-40B4-BE49-F238E27FC236}">
              <a16:creationId xmlns:a16="http://schemas.microsoft.com/office/drawing/2014/main" id="{EED22829-58F3-0D4E-B5ED-2119233B17D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05340" y="228889893"/>
          <a:ext cx="431052" cy="543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289339</xdr:colOff>
      <xdr:row>327</xdr:row>
      <xdr:rowOff>95527</xdr:rowOff>
    </xdr:from>
    <xdr:to>
      <xdr:col>1</xdr:col>
      <xdr:colOff>782668</xdr:colOff>
      <xdr:row>327</xdr:row>
      <xdr:rowOff>630397</xdr:rowOff>
    </xdr:to>
    <xdr:pic>
      <xdr:nvPicPr>
        <xdr:cNvPr id="5" name="Picture 4">
          <a:extLst>
            <a:ext uri="{FF2B5EF4-FFF2-40B4-BE49-F238E27FC236}">
              <a16:creationId xmlns:a16="http://schemas.microsoft.com/office/drawing/2014/main" id="{E55FCC44-AC52-ED4E-9F11-8F8DC042205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241839" y="230310636"/>
          <a:ext cx="493329" cy="534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378239</xdr:colOff>
      <xdr:row>328</xdr:row>
      <xdr:rowOff>120928</xdr:rowOff>
    </xdr:from>
    <xdr:to>
      <xdr:col>1</xdr:col>
      <xdr:colOff>733051</xdr:colOff>
      <xdr:row>328</xdr:row>
      <xdr:rowOff>636087</xdr:rowOff>
    </xdr:to>
    <xdr:pic>
      <xdr:nvPicPr>
        <xdr:cNvPr id="7" name="Picture 6">
          <a:extLst>
            <a:ext uri="{FF2B5EF4-FFF2-40B4-BE49-F238E27FC236}">
              <a16:creationId xmlns:a16="http://schemas.microsoft.com/office/drawing/2014/main" id="{D33C004C-1960-DED2-320D-06F7C97E9271}"/>
            </a:ext>
          </a:extLst>
        </xdr:cNvPr>
        <xdr:cNvPicPr>
          <a:picLocks noChangeAspect="1"/>
        </xdr:cNvPicPr>
      </xdr:nvPicPr>
      <xdr:blipFill>
        <a:blip xmlns:r="http://schemas.openxmlformats.org/officeDocument/2006/relationships" r:embed="rId255"/>
        <a:stretch>
          <a:fillRect/>
        </a:stretch>
      </xdr:blipFill>
      <xdr:spPr>
        <a:xfrm>
          <a:off x="1330739" y="231040058"/>
          <a:ext cx="354812" cy="515159"/>
        </a:xfrm>
        <a:prstGeom prst="rect">
          <a:avLst/>
        </a:prstGeom>
      </xdr:spPr>
    </xdr:pic>
    <xdr:clientData/>
  </xdr:twoCellAnchor>
  <xdr:twoCellAnchor>
    <xdr:from>
      <xdr:col>1</xdr:col>
      <xdr:colOff>365541</xdr:colOff>
      <xdr:row>329</xdr:row>
      <xdr:rowOff>146328</xdr:rowOff>
    </xdr:from>
    <xdr:to>
      <xdr:col>1</xdr:col>
      <xdr:colOff>720353</xdr:colOff>
      <xdr:row>329</xdr:row>
      <xdr:rowOff>641776</xdr:rowOff>
    </xdr:to>
    <xdr:pic>
      <xdr:nvPicPr>
        <xdr:cNvPr id="8" name="Picture 7">
          <a:extLst>
            <a:ext uri="{FF2B5EF4-FFF2-40B4-BE49-F238E27FC236}">
              <a16:creationId xmlns:a16="http://schemas.microsoft.com/office/drawing/2014/main" id="{0D71B594-BF49-9F52-6CD5-C5E300D42B28}"/>
            </a:ext>
          </a:extLst>
        </xdr:cNvPr>
        <xdr:cNvPicPr>
          <a:picLocks noChangeAspect="1"/>
        </xdr:cNvPicPr>
      </xdr:nvPicPr>
      <xdr:blipFill>
        <a:blip xmlns:r="http://schemas.openxmlformats.org/officeDocument/2006/relationships" r:embed="rId256"/>
        <a:stretch>
          <a:fillRect/>
        </a:stretch>
      </xdr:blipFill>
      <xdr:spPr>
        <a:xfrm>
          <a:off x="1318041" y="231769480"/>
          <a:ext cx="354812" cy="495448"/>
        </a:xfrm>
        <a:prstGeom prst="rect">
          <a:avLst/>
        </a:prstGeom>
      </xdr:spPr>
    </xdr:pic>
    <xdr:clientData/>
  </xdr:twoCellAnchor>
  <xdr:twoCellAnchor>
    <xdr:from>
      <xdr:col>1</xdr:col>
      <xdr:colOff>273999</xdr:colOff>
      <xdr:row>330</xdr:row>
      <xdr:rowOff>120550</xdr:rowOff>
    </xdr:from>
    <xdr:to>
      <xdr:col>1</xdr:col>
      <xdr:colOff>772574</xdr:colOff>
      <xdr:row>330</xdr:row>
      <xdr:rowOff>638928</xdr:rowOff>
    </xdr:to>
    <xdr:pic>
      <xdr:nvPicPr>
        <xdr:cNvPr id="10" name="Picture 9">
          <a:extLst>
            <a:ext uri="{FF2B5EF4-FFF2-40B4-BE49-F238E27FC236}">
              <a16:creationId xmlns:a16="http://schemas.microsoft.com/office/drawing/2014/main" id="{7AF0EB6E-D2F3-A2AC-6DD8-BBF1B1668538}"/>
            </a:ext>
          </a:extLst>
        </xdr:cNvPr>
        <xdr:cNvPicPr>
          <a:picLocks noChangeAspect="1"/>
        </xdr:cNvPicPr>
      </xdr:nvPicPr>
      <xdr:blipFill>
        <a:blip xmlns:r="http://schemas.openxmlformats.org/officeDocument/2006/relationships" r:embed="rId257"/>
        <a:stretch>
          <a:fillRect/>
        </a:stretch>
      </xdr:blipFill>
      <xdr:spPr>
        <a:xfrm>
          <a:off x="1226499" y="232447724"/>
          <a:ext cx="498575" cy="518378"/>
        </a:xfrm>
        <a:prstGeom prst="rect">
          <a:avLst/>
        </a:prstGeom>
      </xdr:spPr>
    </xdr:pic>
    <xdr:clientData/>
  </xdr:twoCellAnchor>
  <xdr:twoCellAnchor>
    <xdr:from>
      <xdr:col>1</xdr:col>
      <xdr:colOff>374590</xdr:colOff>
      <xdr:row>331</xdr:row>
      <xdr:rowOff>107976</xdr:rowOff>
    </xdr:from>
    <xdr:to>
      <xdr:col>1</xdr:col>
      <xdr:colOff>794101</xdr:colOff>
      <xdr:row>331</xdr:row>
      <xdr:rowOff>634103</xdr:rowOff>
    </xdr:to>
    <xdr:pic>
      <xdr:nvPicPr>
        <xdr:cNvPr id="11" name="Picture 10">
          <a:extLst>
            <a:ext uri="{FF2B5EF4-FFF2-40B4-BE49-F238E27FC236}">
              <a16:creationId xmlns:a16="http://schemas.microsoft.com/office/drawing/2014/main" id="{E4B8030D-4136-6D03-023A-A1AC07E04CFE}"/>
            </a:ext>
          </a:extLst>
        </xdr:cNvPr>
        <xdr:cNvPicPr>
          <a:picLocks noChangeAspect="1"/>
        </xdr:cNvPicPr>
      </xdr:nvPicPr>
      <xdr:blipFill>
        <a:blip xmlns:r="http://schemas.openxmlformats.org/officeDocument/2006/relationships" r:embed="rId258"/>
        <a:stretch>
          <a:fillRect/>
        </a:stretch>
      </xdr:blipFill>
      <xdr:spPr>
        <a:xfrm>
          <a:off x="1327090" y="233139172"/>
          <a:ext cx="419511" cy="526127"/>
        </a:xfrm>
        <a:prstGeom prst="rect">
          <a:avLst/>
        </a:prstGeom>
      </xdr:spPr>
    </xdr:pic>
    <xdr:clientData/>
  </xdr:twoCellAnchor>
  <xdr:twoCellAnchor>
    <xdr:from>
      <xdr:col>1</xdr:col>
      <xdr:colOff>363525</xdr:colOff>
      <xdr:row>332</xdr:row>
      <xdr:rowOff>109485</xdr:rowOff>
    </xdr:from>
    <xdr:to>
      <xdr:col>1</xdr:col>
      <xdr:colOff>792891</xdr:colOff>
      <xdr:row>332</xdr:row>
      <xdr:rowOff>635611</xdr:rowOff>
    </xdr:to>
    <xdr:pic>
      <xdr:nvPicPr>
        <xdr:cNvPr id="13" name="Picture 12">
          <a:extLst>
            <a:ext uri="{FF2B5EF4-FFF2-40B4-BE49-F238E27FC236}">
              <a16:creationId xmlns:a16="http://schemas.microsoft.com/office/drawing/2014/main" id="{F46D9D39-F6F7-E346-8B69-8C6E4A3B6BC1}"/>
            </a:ext>
          </a:extLst>
        </xdr:cNvPr>
        <xdr:cNvPicPr>
          <a:picLocks noChangeAspect="1"/>
        </xdr:cNvPicPr>
      </xdr:nvPicPr>
      <xdr:blipFill>
        <a:blip xmlns:r="http://schemas.openxmlformats.org/officeDocument/2006/relationships" r:embed="rId258"/>
        <a:stretch>
          <a:fillRect/>
        </a:stretch>
      </xdr:blipFill>
      <xdr:spPr>
        <a:xfrm>
          <a:off x="1316025" y="233844702"/>
          <a:ext cx="429366" cy="526126"/>
        </a:xfrm>
        <a:prstGeom prst="rect">
          <a:avLst/>
        </a:prstGeom>
      </xdr:spPr>
    </xdr:pic>
    <xdr:clientData/>
  </xdr:twoCellAnchor>
  <xdr:twoCellAnchor>
    <xdr:from>
      <xdr:col>1</xdr:col>
      <xdr:colOff>399742</xdr:colOff>
      <xdr:row>333</xdr:row>
      <xdr:rowOff>101672</xdr:rowOff>
    </xdr:from>
    <xdr:to>
      <xdr:col>1</xdr:col>
      <xdr:colOff>799736</xdr:colOff>
      <xdr:row>333</xdr:row>
      <xdr:rowOff>638893</xdr:rowOff>
    </xdr:to>
    <xdr:pic>
      <xdr:nvPicPr>
        <xdr:cNvPr id="14" name="Picture 13">
          <a:extLst>
            <a:ext uri="{FF2B5EF4-FFF2-40B4-BE49-F238E27FC236}">
              <a16:creationId xmlns:a16="http://schemas.microsoft.com/office/drawing/2014/main" id="{6EC01BD6-351D-760B-D2CD-5C1C4B5F3E71}"/>
            </a:ext>
          </a:extLst>
        </xdr:cNvPr>
        <xdr:cNvPicPr>
          <a:picLocks noChangeAspect="1"/>
        </xdr:cNvPicPr>
      </xdr:nvPicPr>
      <xdr:blipFill>
        <a:blip xmlns:r="http://schemas.openxmlformats.org/officeDocument/2006/relationships" r:embed="rId259"/>
        <a:stretch>
          <a:fillRect/>
        </a:stretch>
      </xdr:blipFill>
      <xdr:spPr>
        <a:xfrm>
          <a:off x="1352242" y="234540911"/>
          <a:ext cx="399994" cy="537221"/>
        </a:xfrm>
        <a:prstGeom prst="rect">
          <a:avLst/>
        </a:prstGeom>
      </xdr:spPr>
    </xdr:pic>
    <xdr:clientData/>
  </xdr:twoCellAnchor>
  <xdr:twoCellAnchor>
    <xdr:from>
      <xdr:col>1</xdr:col>
      <xdr:colOff>363528</xdr:colOff>
      <xdr:row>334</xdr:row>
      <xdr:rowOff>115755</xdr:rowOff>
    </xdr:from>
    <xdr:to>
      <xdr:col>1</xdr:col>
      <xdr:colOff>773377</xdr:colOff>
      <xdr:row>334</xdr:row>
      <xdr:rowOff>637264</xdr:rowOff>
    </xdr:to>
    <xdr:pic>
      <xdr:nvPicPr>
        <xdr:cNvPr id="16" name="Picture 15">
          <a:extLst>
            <a:ext uri="{FF2B5EF4-FFF2-40B4-BE49-F238E27FC236}">
              <a16:creationId xmlns:a16="http://schemas.microsoft.com/office/drawing/2014/main" id="{830BB4F8-24C3-B64F-8AE9-1BE9EF70C65B}"/>
            </a:ext>
          </a:extLst>
        </xdr:cNvPr>
        <xdr:cNvPicPr>
          <a:picLocks noChangeAspect="1"/>
        </xdr:cNvPicPr>
      </xdr:nvPicPr>
      <xdr:blipFill>
        <a:blip xmlns:r="http://schemas.openxmlformats.org/officeDocument/2006/relationships" r:embed="rId259"/>
        <a:stretch>
          <a:fillRect/>
        </a:stretch>
      </xdr:blipFill>
      <xdr:spPr>
        <a:xfrm>
          <a:off x="1316028" y="235259016"/>
          <a:ext cx="409849" cy="521509"/>
        </a:xfrm>
        <a:prstGeom prst="rect">
          <a:avLst/>
        </a:prstGeom>
      </xdr:spPr>
    </xdr:pic>
    <xdr:clientData/>
  </xdr:twoCellAnchor>
  <xdr:twoCellAnchor>
    <xdr:from>
      <xdr:col>1</xdr:col>
      <xdr:colOff>362020</xdr:colOff>
      <xdr:row>335</xdr:row>
      <xdr:rowOff>120549</xdr:rowOff>
    </xdr:from>
    <xdr:to>
      <xdr:col>1</xdr:col>
      <xdr:colOff>791386</xdr:colOff>
      <xdr:row>335</xdr:row>
      <xdr:rowOff>639319</xdr:rowOff>
    </xdr:to>
    <xdr:pic>
      <xdr:nvPicPr>
        <xdr:cNvPr id="4" name="Picture 3">
          <a:extLst>
            <a:ext uri="{FF2B5EF4-FFF2-40B4-BE49-F238E27FC236}">
              <a16:creationId xmlns:a16="http://schemas.microsoft.com/office/drawing/2014/main" id="{F42B0D09-6845-344A-AD3C-3FE96C4B1F79}"/>
            </a:ext>
          </a:extLst>
        </xdr:cNvPr>
        <xdr:cNvPicPr>
          <a:picLocks noChangeAspect="1"/>
        </xdr:cNvPicPr>
      </xdr:nvPicPr>
      <xdr:blipFill>
        <a:blip xmlns:r="http://schemas.openxmlformats.org/officeDocument/2006/relationships" r:embed="rId260"/>
        <a:stretch>
          <a:fillRect/>
        </a:stretch>
      </xdr:blipFill>
      <xdr:spPr>
        <a:xfrm>
          <a:off x="1314520" y="235967832"/>
          <a:ext cx="429366" cy="518770"/>
        </a:xfrm>
        <a:prstGeom prst="rect">
          <a:avLst/>
        </a:prstGeom>
      </xdr:spPr>
    </xdr:pic>
    <xdr:clientData/>
  </xdr:twoCellAnchor>
  <xdr:twoCellAnchor>
    <xdr:from>
      <xdr:col>1</xdr:col>
      <xdr:colOff>406227</xdr:colOff>
      <xdr:row>336</xdr:row>
      <xdr:rowOff>120549</xdr:rowOff>
    </xdr:from>
    <xdr:to>
      <xdr:col>1</xdr:col>
      <xdr:colOff>791524</xdr:colOff>
      <xdr:row>336</xdr:row>
      <xdr:rowOff>640198</xdr:rowOff>
    </xdr:to>
    <xdr:pic>
      <xdr:nvPicPr>
        <xdr:cNvPr id="17" name="Picture 16">
          <a:extLst>
            <a:ext uri="{FF2B5EF4-FFF2-40B4-BE49-F238E27FC236}">
              <a16:creationId xmlns:a16="http://schemas.microsoft.com/office/drawing/2014/main" id="{A0604199-9D11-6447-E752-55F20570E3F2}"/>
            </a:ext>
          </a:extLst>
        </xdr:cNvPr>
        <xdr:cNvPicPr>
          <a:picLocks noChangeAspect="1"/>
        </xdr:cNvPicPr>
      </xdr:nvPicPr>
      <xdr:blipFill>
        <a:blip xmlns:r="http://schemas.openxmlformats.org/officeDocument/2006/relationships" r:embed="rId261"/>
        <a:stretch>
          <a:fillRect/>
        </a:stretch>
      </xdr:blipFill>
      <xdr:spPr>
        <a:xfrm>
          <a:off x="1358727" y="236671853"/>
          <a:ext cx="385297" cy="519649"/>
        </a:xfrm>
        <a:prstGeom prst="rect">
          <a:avLst/>
        </a:prstGeom>
      </xdr:spPr>
    </xdr:pic>
    <xdr:clientData/>
  </xdr:twoCellAnchor>
  <xdr:twoCellAnchor>
    <xdr:from>
      <xdr:col>1</xdr:col>
      <xdr:colOff>403056</xdr:colOff>
      <xdr:row>337</xdr:row>
      <xdr:rowOff>113948</xdr:rowOff>
    </xdr:from>
    <xdr:to>
      <xdr:col>1</xdr:col>
      <xdr:colOff>796847</xdr:colOff>
      <xdr:row>337</xdr:row>
      <xdr:rowOff>623881</xdr:rowOff>
    </xdr:to>
    <xdr:pic>
      <xdr:nvPicPr>
        <xdr:cNvPr id="19" name="Picture 18">
          <a:extLst>
            <a:ext uri="{FF2B5EF4-FFF2-40B4-BE49-F238E27FC236}">
              <a16:creationId xmlns:a16="http://schemas.microsoft.com/office/drawing/2014/main" id="{7B96B679-9D5B-2BAA-C7F5-0694174BCAD7}"/>
            </a:ext>
          </a:extLst>
        </xdr:cNvPr>
        <xdr:cNvPicPr>
          <a:picLocks noChangeAspect="1"/>
        </xdr:cNvPicPr>
      </xdr:nvPicPr>
      <xdr:blipFill>
        <a:blip xmlns:r="http://schemas.openxmlformats.org/officeDocument/2006/relationships" r:embed="rId262"/>
        <a:stretch>
          <a:fillRect/>
        </a:stretch>
      </xdr:blipFill>
      <xdr:spPr>
        <a:xfrm>
          <a:off x="1355556" y="237369274"/>
          <a:ext cx="393791" cy="509933"/>
        </a:xfrm>
        <a:prstGeom prst="rect">
          <a:avLst/>
        </a:prstGeom>
      </xdr:spPr>
    </xdr:pic>
    <xdr:clientData/>
  </xdr:twoCellAnchor>
  <xdr:twoCellAnchor>
    <xdr:from>
      <xdr:col>1</xdr:col>
      <xdr:colOff>437463</xdr:colOff>
      <xdr:row>338</xdr:row>
      <xdr:rowOff>107245</xdr:rowOff>
    </xdr:from>
    <xdr:to>
      <xdr:col>1</xdr:col>
      <xdr:colOff>808084</xdr:colOff>
      <xdr:row>338</xdr:row>
      <xdr:rowOff>637608</xdr:rowOff>
    </xdr:to>
    <xdr:pic>
      <xdr:nvPicPr>
        <xdr:cNvPr id="20" name="Picture 19">
          <a:extLst>
            <a:ext uri="{FF2B5EF4-FFF2-40B4-BE49-F238E27FC236}">
              <a16:creationId xmlns:a16="http://schemas.microsoft.com/office/drawing/2014/main" id="{30BEFAAE-62E2-5AFF-8F1B-447D22E0314B}"/>
            </a:ext>
          </a:extLst>
        </xdr:cNvPr>
        <xdr:cNvPicPr>
          <a:picLocks noChangeAspect="1"/>
        </xdr:cNvPicPr>
      </xdr:nvPicPr>
      <xdr:blipFill>
        <a:blip xmlns:r="http://schemas.openxmlformats.org/officeDocument/2006/relationships" r:embed="rId263"/>
        <a:stretch>
          <a:fillRect/>
        </a:stretch>
      </xdr:blipFill>
      <xdr:spPr>
        <a:xfrm>
          <a:off x="1389963" y="238066593"/>
          <a:ext cx="370621" cy="530363"/>
        </a:xfrm>
        <a:prstGeom prst="rect">
          <a:avLst/>
        </a:prstGeom>
      </xdr:spPr>
    </xdr:pic>
    <xdr:clientData/>
  </xdr:twoCellAnchor>
  <xdr:twoCellAnchor>
    <xdr:from>
      <xdr:col>1</xdr:col>
      <xdr:colOff>374591</xdr:colOff>
      <xdr:row>339</xdr:row>
      <xdr:rowOff>82826</xdr:rowOff>
    </xdr:from>
    <xdr:to>
      <xdr:col>1</xdr:col>
      <xdr:colOff>772555</xdr:colOff>
      <xdr:row>339</xdr:row>
      <xdr:rowOff>557701</xdr:rowOff>
    </xdr:to>
    <xdr:pic>
      <xdr:nvPicPr>
        <xdr:cNvPr id="22" name="Picture 21">
          <a:extLst>
            <a:ext uri="{FF2B5EF4-FFF2-40B4-BE49-F238E27FC236}">
              <a16:creationId xmlns:a16="http://schemas.microsoft.com/office/drawing/2014/main" id="{CA744586-4BD3-963F-DAC1-E116440D8AD0}"/>
            </a:ext>
          </a:extLst>
        </xdr:cNvPr>
        <xdr:cNvPicPr>
          <a:picLocks noChangeAspect="1"/>
        </xdr:cNvPicPr>
      </xdr:nvPicPr>
      <xdr:blipFill>
        <a:blip xmlns:r="http://schemas.openxmlformats.org/officeDocument/2006/relationships" r:embed="rId264"/>
        <a:stretch>
          <a:fillRect/>
        </a:stretch>
      </xdr:blipFill>
      <xdr:spPr>
        <a:xfrm>
          <a:off x="1327091" y="238746196"/>
          <a:ext cx="397964" cy="474875"/>
        </a:xfrm>
        <a:prstGeom prst="rect">
          <a:avLst/>
        </a:prstGeom>
      </xdr:spPr>
    </xdr:pic>
    <xdr:clientData/>
  </xdr:twoCellAnchor>
  <xdr:twoCellAnchor>
    <xdr:from>
      <xdr:col>1</xdr:col>
      <xdr:colOff>350954</xdr:colOff>
      <xdr:row>340</xdr:row>
      <xdr:rowOff>108341</xdr:rowOff>
    </xdr:from>
    <xdr:to>
      <xdr:col>1</xdr:col>
      <xdr:colOff>771536</xdr:colOff>
      <xdr:row>340</xdr:row>
      <xdr:rowOff>628584</xdr:rowOff>
    </xdr:to>
    <xdr:pic>
      <xdr:nvPicPr>
        <xdr:cNvPr id="23" name="Picture 22">
          <a:extLst>
            <a:ext uri="{FF2B5EF4-FFF2-40B4-BE49-F238E27FC236}">
              <a16:creationId xmlns:a16="http://schemas.microsoft.com/office/drawing/2014/main" id="{7CCD9575-02E9-3949-9397-20F1E2AF045E}"/>
            </a:ext>
          </a:extLst>
        </xdr:cNvPr>
        <xdr:cNvPicPr>
          <a:picLocks noChangeAspect="1"/>
        </xdr:cNvPicPr>
      </xdr:nvPicPr>
      <xdr:blipFill>
        <a:blip xmlns:r="http://schemas.openxmlformats.org/officeDocument/2006/relationships" r:embed="rId264"/>
        <a:stretch>
          <a:fillRect/>
        </a:stretch>
      </xdr:blipFill>
      <xdr:spPr>
        <a:xfrm>
          <a:off x="1303454" y="239475732"/>
          <a:ext cx="420582" cy="520243"/>
        </a:xfrm>
        <a:prstGeom prst="rect">
          <a:avLst/>
        </a:prstGeom>
      </xdr:spPr>
    </xdr:pic>
    <xdr:clientData/>
  </xdr:twoCellAnchor>
  <xdr:twoCellAnchor>
    <xdr:from>
      <xdr:col>1</xdr:col>
      <xdr:colOff>424889</xdr:colOff>
      <xdr:row>341</xdr:row>
      <xdr:rowOff>101443</xdr:rowOff>
    </xdr:from>
    <xdr:to>
      <xdr:col>1</xdr:col>
      <xdr:colOff>766430</xdr:colOff>
      <xdr:row>341</xdr:row>
      <xdr:rowOff>632843</xdr:rowOff>
    </xdr:to>
    <xdr:pic>
      <xdr:nvPicPr>
        <xdr:cNvPr id="25" name="Picture 24">
          <a:extLst>
            <a:ext uri="{FF2B5EF4-FFF2-40B4-BE49-F238E27FC236}">
              <a16:creationId xmlns:a16="http://schemas.microsoft.com/office/drawing/2014/main" id="{F1564542-5EE7-4C34-5FEA-A55D9763D78D}"/>
            </a:ext>
          </a:extLst>
        </xdr:cNvPr>
        <xdr:cNvPicPr>
          <a:picLocks noChangeAspect="1"/>
        </xdr:cNvPicPr>
      </xdr:nvPicPr>
      <xdr:blipFill>
        <a:blip xmlns:r="http://schemas.openxmlformats.org/officeDocument/2006/relationships" r:embed="rId265"/>
        <a:stretch>
          <a:fillRect/>
        </a:stretch>
      </xdr:blipFill>
      <xdr:spPr>
        <a:xfrm>
          <a:off x="1377389" y="240172856"/>
          <a:ext cx="341541" cy="531400"/>
        </a:xfrm>
        <a:prstGeom prst="rect">
          <a:avLst/>
        </a:prstGeom>
      </xdr:spPr>
    </xdr:pic>
    <xdr:clientData/>
  </xdr:twoCellAnchor>
  <xdr:twoCellAnchor>
    <xdr:from>
      <xdr:col>1</xdr:col>
      <xdr:colOff>299149</xdr:colOff>
      <xdr:row>342</xdr:row>
      <xdr:rowOff>107974</xdr:rowOff>
    </xdr:from>
    <xdr:to>
      <xdr:col>1</xdr:col>
      <xdr:colOff>777012</xdr:colOff>
      <xdr:row>342</xdr:row>
      <xdr:rowOff>635965</xdr:rowOff>
    </xdr:to>
    <xdr:pic>
      <xdr:nvPicPr>
        <xdr:cNvPr id="26" name="Picture 25">
          <a:extLst>
            <a:ext uri="{FF2B5EF4-FFF2-40B4-BE49-F238E27FC236}">
              <a16:creationId xmlns:a16="http://schemas.microsoft.com/office/drawing/2014/main" id="{8AAF5E59-B306-8A96-28EF-4A7400864992}"/>
            </a:ext>
          </a:extLst>
        </xdr:cNvPr>
        <xdr:cNvPicPr>
          <a:picLocks noChangeAspect="1"/>
        </xdr:cNvPicPr>
      </xdr:nvPicPr>
      <xdr:blipFill>
        <a:blip xmlns:r="http://schemas.openxmlformats.org/officeDocument/2006/relationships" r:embed="rId266"/>
        <a:stretch>
          <a:fillRect/>
        </a:stretch>
      </xdr:blipFill>
      <xdr:spPr>
        <a:xfrm>
          <a:off x="1251649" y="240883409"/>
          <a:ext cx="477863" cy="527991"/>
        </a:xfrm>
        <a:prstGeom prst="rect">
          <a:avLst/>
        </a:prstGeom>
      </xdr:spPr>
    </xdr:pic>
    <xdr:clientData/>
  </xdr:twoCellAnchor>
  <xdr:twoCellAnchor>
    <xdr:from>
      <xdr:col>1</xdr:col>
      <xdr:colOff>300658</xdr:colOff>
      <xdr:row>343</xdr:row>
      <xdr:rowOff>109482</xdr:rowOff>
    </xdr:from>
    <xdr:to>
      <xdr:col>1</xdr:col>
      <xdr:colOff>778521</xdr:colOff>
      <xdr:row>343</xdr:row>
      <xdr:rowOff>637474</xdr:rowOff>
    </xdr:to>
    <xdr:pic>
      <xdr:nvPicPr>
        <xdr:cNvPr id="28" name="Picture 27">
          <a:extLst>
            <a:ext uri="{FF2B5EF4-FFF2-40B4-BE49-F238E27FC236}">
              <a16:creationId xmlns:a16="http://schemas.microsoft.com/office/drawing/2014/main" id="{DBEDF2A5-BAD7-354F-BAEA-9FB8E600DF85}"/>
            </a:ext>
          </a:extLst>
        </xdr:cNvPr>
        <xdr:cNvPicPr>
          <a:picLocks noChangeAspect="1"/>
        </xdr:cNvPicPr>
      </xdr:nvPicPr>
      <xdr:blipFill>
        <a:blip xmlns:r="http://schemas.openxmlformats.org/officeDocument/2006/relationships" r:embed="rId266"/>
        <a:stretch>
          <a:fillRect/>
        </a:stretch>
      </xdr:blipFill>
      <xdr:spPr>
        <a:xfrm>
          <a:off x="1253158" y="241588939"/>
          <a:ext cx="477863" cy="527992"/>
        </a:xfrm>
        <a:prstGeom prst="rect">
          <a:avLst/>
        </a:prstGeom>
      </xdr:spPr>
    </xdr:pic>
    <xdr:clientData/>
  </xdr:twoCellAnchor>
  <xdr:twoCellAnchor>
    <xdr:from>
      <xdr:col>1</xdr:col>
      <xdr:colOff>336869</xdr:colOff>
      <xdr:row>344</xdr:row>
      <xdr:rowOff>107974</xdr:rowOff>
    </xdr:from>
    <xdr:to>
      <xdr:col>1</xdr:col>
      <xdr:colOff>785458</xdr:colOff>
      <xdr:row>344</xdr:row>
      <xdr:rowOff>632098</xdr:rowOff>
    </xdr:to>
    <xdr:pic>
      <xdr:nvPicPr>
        <xdr:cNvPr id="29" name="Picture 28">
          <a:extLst>
            <a:ext uri="{FF2B5EF4-FFF2-40B4-BE49-F238E27FC236}">
              <a16:creationId xmlns:a16="http://schemas.microsoft.com/office/drawing/2014/main" id="{7919C553-DAF6-AC21-491F-39B661764580}"/>
            </a:ext>
          </a:extLst>
        </xdr:cNvPr>
        <xdr:cNvPicPr>
          <a:picLocks noChangeAspect="1"/>
        </xdr:cNvPicPr>
      </xdr:nvPicPr>
      <xdr:blipFill>
        <a:blip xmlns:r="http://schemas.openxmlformats.org/officeDocument/2006/relationships" r:embed="rId267"/>
        <a:stretch>
          <a:fillRect/>
        </a:stretch>
      </xdr:blipFill>
      <xdr:spPr>
        <a:xfrm>
          <a:off x="1289369" y="242291452"/>
          <a:ext cx="448589" cy="524124"/>
        </a:xfrm>
        <a:prstGeom prst="rect">
          <a:avLst/>
        </a:prstGeom>
      </xdr:spPr>
    </xdr:pic>
    <xdr:clientData/>
  </xdr:twoCellAnchor>
  <xdr:twoCellAnchor>
    <xdr:from>
      <xdr:col>1</xdr:col>
      <xdr:colOff>336870</xdr:colOff>
      <xdr:row>346</xdr:row>
      <xdr:rowOff>107975</xdr:rowOff>
    </xdr:from>
    <xdr:to>
      <xdr:col>1</xdr:col>
      <xdr:colOff>785459</xdr:colOff>
      <xdr:row>346</xdr:row>
      <xdr:rowOff>632099</xdr:rowOff>
    </xdr:to>
    <xdr:pic>
      <xdr:nvPicPr>
        <xdr:cNvPr id="31" name="Picture 30">
          <a:extLst>
            <a:ext uri="{FF2B5EF4-FFF2-40B4-BE49-F238E27FC236}">
              <a16:creationId xmlns:a16="http://schemas.microsoft.com/office/drawing/2014/main" id="{21DCBC02-40D5-3A4F-A7B7-92F7AEB8FD3B}"/>
            </a:ext>
          </a:extLst>
        </xdr:cNvPr>
        <xdr:cNvPicPr>
          <a:picLocks noChangeAspect="1"/>
        </xdr:cNvPicPr>
      </xdr:nvPicPr>
      <xdr:blipFill>
        <a:blip xmlns:r="http://schemas.openxmlformats.org/officeDocument/2006/relationships" r:embed="rId267"/>
        <a:stretch>
          <a:fillRect/>
        </a:stretch>
      </xdr:blipFill>
      <xdr:spPr>
        <a:xfrm>
          <a:off x="1289370" y="243699497"/>
          <a:ext cx="448589" cy="524124"/>
        </a:xfrm>
        <a:prstGeom prst="rect">
          <a:avLst/>
        </a:prstGeom>
      </xdr:spPr>
    </xdr:pic>
    <xdr:clientData/>
  </xdr:twoCellAnchor>
  <xdr:twoCellAnchor>
    <xdr:from>
      <xdr:col>1</xdr:col>
      <xdr:colOff>525481</xdr:colOff>
      <xdr:row>347</xdr:row>
      <xdr:rowOff>95402</xdr:rowOff>
    </xdr:from>
    <xdr:to>
      <xdr:col>1</xdr:col>
      <xdr:colOff>827794</xdr:colOff>
      <xdr:row>347</xdr:row>
      <xdr:rowOff>550422</xdr:rowOff>
    </xdr:to>
    <xdr:pic>
      <xdr:nvPicPr>
        <xdr:cNvPr id="32" name="Picture 31">
          <a:extLst>
            <a:ext uri="{FF2B5EF4-FFF2-40B4-BE49-F238E27FC236}">
              <a16:creationId xmlns:a16="http://schemas.microsoft.com/office/drawing/2014/main" id="{6D369341-7406-B638-DD81-7B0D26F9AE13}"/>
            </a:ext>
          </a:extLst>
        </xdr:cNvPr>
        <xdr:cNvPicPr>
          <a:picLocks noChangeAspect="1"/>
        </xdr:cNvPicPr>
      </xdr:nvPicPr>
      <xdr:blipFill>
        <a:blip xmlns:r="http://schemas.openxmlformats.org/officeDocument/2006/relationships" r:embed="rId268"/>
        <a:stretch>
          <a:fillRect/>
        </a:stretch>
      </xdr:blipFill>
      <xdr:spPr>
        <a:xfrm>
          <a:off x="1477981" y="244390945"/>
          <a:ext cx="302313" cy="455020"/>
        </a:xfrm>
        <a:prstGeom prst="rect">
          <a:avLst/>
        </a:prstGeom>
      </xdr:spPr>
    </xdr:pic>
    <xdr:clientData/>
  </xdr:twoCellAnchor>
  <xdr:twoCellAnchor>
    <xdr:from>
      <xdr:col>1</xdr:col>
      <xdr:colOff>450036</xdr:colOff>
      <xdr:row>348</xdr:row>
      <xdr:rowOff>104933</xdr:rowOff>
    </xdr:from>
    <xdr:to>
      <xdr:col>1</xdr:col>
      <xdr:colOff>806817</xdr:colOff>
      <xdr:row>348</xdr:row>
      <xdr:rowOff>636993</xdr:rowOff>
    </xdr:to>
    <xdr:pic>
      <xdr:nvPicPr>
        <xdr:cNvPr id="34" name="Picture 33">
          <a:extLst>
            <a:ext uri="{FF2B5EF4-FFF2-40B4-BE49-F238E27FC236}">
              <a16:creationId xmlns:a16="http://schemas.microsoft.com/office/drawing/2014/main" id="{F4EB0CE6-5326-2B83-6296-5A8D4093C488}"/>
            </a:ext>
          </a:extLst>
        </xdr:cNvPr>
        <xdr:cNvPicPr>
          <a:picLocks noChangeAspect="1"/>
        </xdr:cNvPicPr>
      </xdr:nvPicPr>
      <xdr:blipFill>
        <a:blip xmlns:r="http://schemas.openxmlformats.org/officeDocument/2006/relationships" r:embed="rId269"/>
        <a:stretch>
          <a:fillRect/>
        </a:stretch>
      </xdr:blipFill>
      <xdr:spPr>
        <a:xfrm>
          <a:off x="1402536" y="245104498"/>
          <a:ext cx="356781" cy="532060"/>
        </a:xfrm>
        <a:prstGeom prst="rect">
          <a:avLst/>
        </a:prstGeom>
      </xdr:spPr>
    </xdr:pic>
    <xdr:clientData/>
  </xdr:twoCellAnchor>
  <xdr:twoCellAnchor>
    <xdr:from>
      <xdr:col>1</xdr:col>
      <xdr:colOff>412316</xdr:colOff>
      <xdr:row>349</xdr:row>
      <xdr:rowOff>104113</xdr:rowOff>
    </xdr:from>
    <xdr:to>
      <xdr:col>1</xdr:col>
      <xdr:colOff>798850</xdr:colOff>
      <xdr:row>349</xdr:row>
      <xdr:rowOff>636418</xdr:rowOff>
    </xdr:to>
    <xdr:pic>
      <xdr:nvPicPr>
        <xdr:cNvPr id="35" name="Picture 34">
          <a:extLst>
            <a:ext uri="{FF2B5EF4-FFF2-40B4-BE49-F238E27FC236}">
              <a16:creationId xmlns:a16="http://schemas.microsoft.com/office/drawing/2014/main" id="{5ED823BF-3A54-D1D3-A112-F3175CF660CA}"/>
            </a:ext>
          </a:extLst>
        </xdr:cNvPr>
        <xdr:cNvPicPr>
          <a:picLocks noChangeAspect="1"/>
        </xdr:cNvPicPr>
      </xdr:nvPicPr>
      <xdr:blipFill>
        <a:blip xmlns:r="http://schemas.openxmlformats.org/officeDocument/2006/relationships" r:embed="rId270"/>
        <a:stretch>
          <a:fillRect/>
        </a:stretch>
      </xdr:blipFill>
      <xdr:spPr>
        <a:xfrm>
          <a:off x="1364816" y="245807700"/>
          <a:ext cx="386534" cy="532305"/>
        </a:xfrm>
        <a:prstGeom prst="rect">
          <a:avLst/>
        </a:prstGeom>
      </xdr:spPr>
    </xdr:pic>
    <xdr:clientData/>
  </xdr:twoCellAnchor>
  <xdr:twoCellAnchor>
    <xdr:from>
      <xdr:col>1</xdr:col>
      <xdr:colOff>401253</xdr:colOff>
      <xdr:row>350</xdr:row>
      <xdr:rowOff>130768</xdr:rowOff>
    </xdr:from>
    <xdr:to>
      <xdr:col>1</xdr:col>
      <xdr:colOff>797642</xdr:colOff>
      <xdr:row>350</xdr:row>
      <xdr:rowOff>633506</xdr:rowOff>
    </xdr:to>
    <xdr:pic>
      <xdr:nvPicPr>
        <xdr:cNvPr id="37" name="Picture 36">
          <a:extLst>
            <a:ext uri="{FF2B5EF4-FFF2-40B4-BE49-F238E27FC236}">
              <a16:creationId xmlns:a16="http://schemas.microsoft.com/office/drawing/2014/main" id="{1ED503C5-BF3A-654A-9572-9357170EB824}"/>
            </a:ext>
          </a:extLst>
        </xdr:cNvPr>
        <xdr:cNvPicPr>
          <a:picLocks noChangeAspect="1"/>
        </xdr:cNvPicPr>
      </xdr:nvPicPr>
      <xdr:blipFill>
        <a:blip xmlns:r="http://schemas.openxmlformats.org/officeDocument/2006/relationships" r:embed="rId270"/>
        <a:stretch>
          <a:fillRect/>
        </a:stretch>
      </xdr:blipFill>
      <xdr:spPr>
        <a:xfrm>
          <a:off x="1353753" y="246538377"/>
          <a:ext cx="396389" cy="502738"/>
        </a:xfrm>
        <a:prstGeom prst="rect">
          <a:avLst/>
        </a:prstGeom>
      </xdr:spPr>
    </xdr:pic>
    <xdr:clientData/>
  </xdr:twoCellAnchor>
  <xdr:twoCellAnchor>
    <xdr:from>
      <xdr:col>1</xdr:col>
      <xdr:colOff>82299</xdr:colOff>
      <xdr:row>351</xdr:row>
      <xdr:rowOff>123636</xdr:rowOff>
    </xdr:from>
    <xdr:to>
      <xdr:col>1</xdr:col>
      <xdr:colOff>729382</xdr:colOff>
      <xdr:row>351</xdr:row>
      <xdr:rowOff>563603</xdr:rowOff>
    </xdr:to>
    <xdr:pic>
      <xdr:nvPicPr>
        <xdr:cNvPr id="41" name="Picture 40">
          <a:extLst>
            <a:ext uri="{FF2B5EF4-FFF2-40B4-BE49-F238E27FC236}">
              <a16:creationId xmlns:a16="http://schemas.microsoft.com/office/drawing/2014/main" id="{B0A42FAC-E3F7-F25F-42E0-868686C1FCA8}"/>
            </a:ext>
          </a:extLst>
        </xdr:cNvPr>
        <xdr:cNvPicPr>
          <a:picLocks noChangeAspect="1"/>
        </xdr:cNvPicPr>
      </xdr:nvPicPr>
      <xdr:blipFill>
        <a:blip xmlns:r="http://schemas.openxmlformats.org/officeDocument/2006/relationships" r:embed="rId271"/>
        <a:stretch>
          <a:fillRect/>
        </a:stretch>
      </xdr:blipFill>
      <xdr:spPr>
        <a:xfrm>
          <a:off x="1034799" y="247235266"/>
          <a:ext cx="647083" cy="439967"/>
        </a:xfrm>
        <a:prstGeom prst="rect">
          <a:avLst/>
        </a:prstGeom>
      </xdr:spPr>
    </xdr:pic>
    <xdr:clientData/>
  </xdr:twoCellAnchor>
  <xdr:twoCellAnchor>
    <xdr:from>
      <xdr:col>1</xdr:col>
      <xdr:colOff>136713</xdr:colOff>
      <xdr:row>352</xdr:row>
      <xdr:rowOff>133887</xdr:rowOff>
    </xdr:from>
    <xdr:to>
      <xdr:col>1</xdr:col>
      <xdr:colOff>731969</xdr:colOff>
      <xdr:row>352</xdr:row>
      <xdr:rowOff>555804</xdr:rowOff>
    </xdr:to>
    <xdr:pic>
      <xdr:nvPicPr>
        <xdr:cNvPr id="42" name="Picture 41">
          <a:extLst>
            <a:ext uri="{FF2B5EF4-FFF2-40B4-BE49-F238E27FC236}">
              <a16:creationId xmlns:a16="http://schemas.microsoft.com/office/drawing/2014/main" id="{84126774-4CC8-2E67-76F0-0D5DD9E217B5}"/>
            </a:ext>
          </a:extLst>
        </xdr:cNvPr>
        <xdr:cNvPicPr>
          <a:picLocks noChangeAspect="1"/>
        </xdr:cNvPicPr>
      </xdr:nvPicPr>
      <xdr:blipFill>
        <a:blip xmlns:r="http://schemas.openxmlformats.org/officeDocument/2006/relationships" r:embed="rId272"/>
        <a:stretch>
          <a:fillRect/>
        </a:stretch>
      </xdr:blipFill>
      <xdr:spPr>
        <a:xfrm>
          <a:off x="1089213" y="247949539"/>
          <a:ext cx="595256" cy="421917"/>
        </a:xfrm>
        <a:prstGeom prst="rect">
          <a:avLst/>
        </a:prstGeom>
      </xdr:spPr>
    </xdr:pic>
    <xdr:clientData/>
  </xdr:twoCellAnchor>
  <xdr:twoCellAnchor>
    <xdr:from>
      <xdr:col>1</xdr:col>
      <xdr:colOff>324297</xdr:colOff>
      <xdr:row>353</xdr:row>
      <xdr:rowOff>120551</xdr:rowOff>
    </xdr:from>
    <xdr:to>
      <xdr:col>1</xdr:col>
      <xdr:colOff>782937</xdr:colOff>
      <xdr:row>353</xdr:row>
      <xdr:rowOff>631487</xdr:rowOff>
    </xdr:to>
    <xdr:pic>
      <xdr:nvPicPr>
        <xdr:cNvPr id="44" name="Picture 43">
          <a:extLst>
            <a:ext uri="{FF2B5EF4-FFF2-40B4-BE49-F238E27FC236}">
              <a16:creationId xmlns:a16="http://schemas.microsoft.com/office/drawing/2014/main" id="{FB17E869-5427-59E4-D59F-214E0BC4AA1E}"/>
            </a:ext>
          </a:extLst>
        </xdr:cNvPr>
        <xdr:cNvPicPr>
          <a:picLocks noChangeAspect="1"/>
        </xdr:cNvPicPr>
      </xdr:nvPicPr>
      <xdr:blipFill>
        <a:blip xmlns:r="http://schemas.openxmlformats.org/officeDocument/2006/relationships" r:embed="rId273"/>
        <a:stretch>
          <a:fillRect/>
        </a:stretch>
      </xdr:blipFill>
      <xdr:spPr>
        <a:xfrm>
          <a:off x="1276797" y="248640225"/>
          <a:ext cx="458640" cy="510936"/>
        </a:xfrm>
        <a:prstGeom prst="rect">
          <a:avLst/>
        </a:prstGeom>
      </xdr:spPr>
    </xdr:pic>
    <xdr:clientData/>
  </xdr:twoCellAnchor>
  <xdr:twoCellAnchor>
    <xdr:from>
      <xdr:col>1</xdr:col>
      <xdr:colOff>284216</xdr:colOff>
      <xdr:row>354</xdr:row>
      <xdr:rowOff>120550</xdr:rowOff>
    </xdr:from>
    <xdr:to>
      <xdr:col>1</xdr:col>
      <xdr:colOff>775424</xdr:colOff>
      <xdr:row>354</xdr:row>
      <xdr:rowOff>639612</xdr:rowOff>
    </xdr:to>
    <xdr:pic>
      <xdr:nvPicPr>
        <xdr:cNvPr id="45" name="Picture 44">
          <a:extLst>
            <a:ext uri="{FF2B5EF4-FFF2-40B4-BE49-F238E27FC236}">
              <a16:creationId xmlns:a16="http://schemas.microsoft.com/office/drawing/2014/main" id="{83D98E2B-EF65-8369-4B20-8020BA553627}"/>
            </a:ext>
          </a:extLst>
        </xdr:cNvPr>
        <xdr:cNvPicPr>
          <a:picLocks noChangeAspect="1"/>
        </xdr:cNvPicPr>
      </xdr:nvPicPr>
      <xdr:blipFill>
        <a:blip xmlns:r="http://schemas.openxmlformats.org/officeDocument/2006/relationships" r:embed="rId274"/>
        <a:stretch>
          <a:fillRect/>
        </a:stretch>
      </xdr:blipFill>
      <xdr:spPr>
        <a:xfrm>
          <a:off x="1236716" y="249344246"/>
          <a:ext cx="491208" cy="519062"/>
        </a:xfrm>
        <a:prstGeom prst="rect">
          <a:avLst/>
        </a:prstGeom>
      </xdr:spPr>
    </xdr:pic>
    <xdr:clientData/>
  </xdr:twoCellAnchor>
  <xdr:twoCellAnchor>
    <xdr:from>
      <xdr:col>1</xdr:col>
      <xdr:colOff>399742</xdr:colOff>
      <xdr:row>355</xdr:row>
      <xdr:rowOff>117044</xdr:rowOff>
    </xdr:from>
    <xdr:to>
      <xdr:col>1</xdr:col>
      <xdr:colOff>799540</xdr:colOff>
      <xdr:row>355</xdr:row>
      <xdr:rowOff>631996</xdr:rowOff>
    </xdr:to>
    <xdr:pic>
      <xdr:nvPicPr>
        <xdr:cNvPr id="47" name="Picture 46">
          <a:extLst>
            <a:ext uri="{FF2B5EF4-FFF2-40B4-BE49-F238E27FC236}">
              <a16:creationId xmlns:a16="http://schemas.microsoft.com/office/drawing/2014/main" id="{78594411-D4ED-F702-4B70-E6AA2719CEFF}"/>
            </a:ext>
          </a:extLst>
        </xdr:cNvPr>
        <xdr:cNvPicPr>
          <a:picLocks noChangeAspect="1"/>
        </xdr:cNvPicPr>
      </xdr:nvPicPr>
      <xdr:blipFill>
        <a:blip xmlns:r="http://schemas.openxmlformats.org/officeDocument/2006/relationships" r:embed="rId275"/>
        <a:stretch>
          <a:fillRect/>
        </a:stretch>
      </xdr:blipFill>
      <xdr:spPr>
        <a:xfrm>
          <a:off x="1352242" y="250044761"/>
          <a:ext cx="399798" cy="514952"/>
        </a:xfrm>
        <a:prstGeom prst="rect">
          <a:avLst/>
        </a:prstGeom>
      </xdr:spPr>
    </xdr:pic>
    <xdr:clientData/>
  </xdr:twoCellAnchor>
  <xdr:twoCellAnchor>
    <xdr:from>
      <xdr:col>1</xdr:col>
      <xdr:colOff>274001</xdr:colOff>
      <xdr:row>356</xdr:row>
      <xdr:rowOff>105712</xdr:rowOff>
    </xdr:from>
    <xdr:to>
      <xdr:col>1</xdr:col>
      <xdr:colOff>766339</xdr:colOff>
      <xdr:row>356</xdr:row>
      <xdr:rowOff>636093</xdr:rowOff>
    </xdr:to>
    <xdr:pic>
      <xdr:nvPicPr>
        <xdr:cNvPr id="48" name="Picture 47">
          <a:extLst>
            <a:ext uri="{FF2B5EF4-FFF2-40B4-BE49-F238E27FC236}">
              <a16:creationId xmlns:a16="http://schemas.microsoft.com/office/drawing/2014/main" id="{E2BFCD55-D4AE-55DA-1F6F-26CB60A4FACD}"/>
            </a:ext>
          </a:extLst>
        </xdr:cNvPr>
        <xdr:cNvPicPr>
          <a:picLocks noChangeAspect="1"/>
        </xdr:cNvPicPr>
      </xdr:nvPicPr>
      <xdr:blipFill>
        <a:blip xmlns:r="http://schemas.openxmlformats.org/officeDocument/2006/relationships" r:embed="rId276"/>
        <a:stretch>
          <a:fillRect/>
        </a:stretch>
      </xdr:blipFill>
      <xdr:spPr>
        <a:xfrm>
          <a:off x="1226501" y="250737451"/>
          <a:ext cx="492338" cy="530381"/>
        </a:xfrm>
        <a:prstGeom prst="rect">
          <a:avLst/>
        </a:prstGeom>
      </xdr:spPr>
    </xdr:pic>
    <xdr:clientData/>
  </xdr:twoCellAnchor>
  <xdr:twoCellAnchor>
    <xdr:from>
      <xdr:col>1</xdr:col>
      <xdr:colOff>198557</xdr:colOff>
      <xdr:row>357</xdr:row>
      <xdr:rowOff>107977</xdr:rowOff>
    </xdr:from>
    <xdr:to>
      <xdr:col>1</xdr:col>
      <xdr:colOff>753530</xdr:colOff>
      <xdr:row>357</xdr:row>
      <xdr:rowOff>636503</xdr:rowOff>
    </xdr:to>
    <xdr:pic>
      <xdr:nvPicPr>
        <xdr:cNvPr id="50" name="Picture 49">
          <a:extLst>
            <a:ext uri="{FF2B5EF4-FFF2-40B4-BE49-F238E27FC236}">
              <a16:creationId xmlns:a16="http://schemas.microsoft.com/office/drawing/2014/main" id="{4B766A3B-A9B6-9DA7-777B-AF0F01B5DA1E}"/>
            </a:ext>
          </a:extLst>
        </xdr:cNvPr>
        <xdr:cNvPicPr>
          <a:picLocks noChangeAspect="1"/>
        </xdr:cNvPicPr>
      </xdr:nvPicPr>
      <xdr:blipFill>
        <a:blip xmlns:r="http://schemas.openxmlformats.org/officeDocument/2006/relationships" r:embed="rId277"/>
        <a:stretch>
          <a:fillRect/>
        </a:stretch>
      </xdr:blipFill>
      <xdr:spPr>
        <a:xfrm>
          <a:off x="1151057" y="251443738"/>
          <a:ext cx="554973" cy="528526"/>
        </a:xfrm>
        <a:prstGeom prst="rect">
          <a:avLst/>
        </a:prstGeom>
      </xdr:spPr>
    </xdr:pic>
    <xdr:clientData/>
  </xdr:twoCellAnchor>
  <xdr:twoCellAnchor>
    <xdr:from>
      <xdr:col>1</xdr:col>
      <xdr:colOff>355321</xdr:colOff>
      <xdr:row>358</xdr:row>
      <xdr:rowOff>117060</xdr:rowOff>
    </xdr:from>
    <xdr:to>
      <xdr:col>1</xdr:col>
      <xdr:colOff>730818</xdr:colOff>
      <xdr:row>358</xdr:row>
      <xdr:rowOff>566614</xdr:rowOff>
    </xdr:to>
    <xdr:pic>
      <xdr:nvPicPr>
        <xdr:cNvPr id="51" name="Picture 50">
          <a:extLst>
            <a:ext uri="{FF2B5EF4-FFF2-40B4-BE49-F238E27FC236}">
              <a16:creationId xmlns:a16="http://schemas.microsoft.com/office/drawing/2014/main" id="{A909B4F1-F911-B347-BDF8-EE309D702992}"/>
            </a:ext>
          </a:extLst>
        </xdr:cNvPr>
        <xdr:cNvPicPr>
          <a:picLocks noChangeAspect="1"/>
        </xdr:cNvPicPr>
      </xdr:nvPicPr>
      <xdr:blipFill>
        <a:blip xmlns:r="http://schemas.openxmlformats.org/officeDocument/2006/relationships" r:embed="rId276"/>
        <a:stretch>
          <a:fillRect/>
        </a:stretch>
      </xdr:blipFill>
      <xdr:spPr>
        <a:xfrm>
          <a:off x="1307821" y="252156843"/>
          <a:ext cx="375497" cy="449554"/>
        </a:xfrm>
        <a:prstGeom prst="rect">
          <a:avLst/>
        </a:prstGeom>
      </xdr:spPr>
    </xdr:pic>
    <xdr:clientData/>
  </xdr:twoCellAnchor>
  <xdr:twoCellAnchor>
    <xdr:from>
      <xdr:col>1</xdr:col>
      <xdr:colOff>352463</xdr:colOff>
      <xdr:row>359</xdr:row>
      <xdr:rowOff>96158</xdr:rowOff>
    </xdr:from>
    <xdr:to>
      <xdr:col>1</xdr:col>
      <xdr:colOff>735976</xdr:colOff>
      <xdr:row>359</xdr:row>
      <xdr:rowOff>626006</xdr:rowOff>
    </xdr:to>
    <xdr:pic>
      <xdr:nvPicPr>
        <xdr:cNvPr id="53" name="Picture 52">
          <a:extLst>
            <a:ext uri="{FF2B5EF4-FFF2-40B4-BE49-F238E27FC236}">
              <a16:creationId xmlns:a16="http://schemas.microsoft.com/office/drawing/2014/main" id="{F0D22A88-E213-3F48-BE0D-A3E872D93537}"/>
            </a:ext>
          </a:extLst>
        </xdr:cNvPr>
        <xdr:cNvPicPr>
          <a:picLocks noChangeAspect="1"/>
        </xdr:cNvPicPr>
      </xdr:nvPicPr>
      <xdr:blipFill>
        <a:blip xmlns:r="http://schemas.openxmlformats.org/officeDocument/2006/relationships" r:embed="rId276"/>
        <a:stretch>
          <a:fillRect/>
        </a:stretch>
      </xdr:blipFill>
      <xdr:spPr>
        <a:xfrm>
          <a:off x="1304963" y="252839962"/>
          <a:ext cx="383513" cy="529848"/>
        </a:xfrm>
        <a:prstGeom prst="rect">
          <a:avLst/>
        </a:prstGeom>
      </xdr:spPr>
    </xdr:pic>
    <xdr:clientData/>
  </xdr:twoCellAnchor>
  <xdr:twoCellAnchor>
    <xdr:from>
      <xdr:col>1</xdr:col>
      <xdr:colOff>294431</xdr:colOff>
      <xdr:row>360</xdr:row>
      <xdr:rowOff>107979</xdr:rowOff>
    </xdr:from>
    <xdr:to>
      <xdr:col>1</xdr:col>
      <xdr:colOff>776053</xdr:colOff>
      <xdr:row>360</xdr:row>
      <xdr:rowOff>634305</xdr:rowOff>
    </xdr:to>
    <xdr:pic>
      <xdr:nvPicPr>
        <xdr:cNvPr id="54" name="Picture 53">
          <a:extLst>
            <a:ext uri="{FF2B5EF4-FFF2-40B4-BE49-F238E27FC236}">
              <a16:creationId xmlns:a16="http://schemas.microsoft.com/office/drawing/2014/main" id="{EBD7FB09-8E5F-23F4-B272-2BCAE2F7DA08}"/>
            </a:ext>
          </a:extLst>
        </xdr:cNvPr>
        <xdr:cNvPicPr>
          <a:picLocks noChangeAspect="1"/>
        </xdr:cNvPicPr>
      </xdr:nvPicPr>
      <xdr:blipFill>
        <a:blip xmlns:r="http://schemas.openxmlformats.org/officeDocument/2006/relationships" r:embed="rId278"/>
        <a:stretch>
          <a:fillRect/>
        </a:stretch>
      </xdr:blipFill>
      <xdr:spPr>
        <a:xfrm>
          <a:off x="1246931" y="253555805"/>
          <a:ext cx="481622" cy="526326"/>
        </a:xfrm>
        <a:prstGeom prst="rect">
          <a:avLst/>
        </a:prstGeom>
      </xdr:spPr>
    </xdr:pic>
    <xdr:clientData/>
  </xdr:twoCellAnchor>
  <xdr:twoCellAnchor>
    <xdr:from>
      <xdr:col>1</xdr:col>
      <xdr:colOff>295940</xdr:colOff>
      <xdr:row>361</xdr:row>
      <xdr:rowOff>107119</xdr:rowOff>
    </xdr:from>
    <xdr:to>
      <xdr:col>1</xdr:col>
      <xdr:colOff>777561</xdr:colOff>
      <xdr:row>361</xdr:row>
      <xdr:rowOff>623587</xdr:rowOff>
    </xdr:to>
    <xdr:pic>
      <xdr:nvPicPr>
        <xdr:cNvPr id="56" name="Picture 55">
          <a:extLst>
            <a:ext uri="{FF2B5EF4-FFF2-40B4-BE49-F238E27FC236}">
              <a16:creationId xmlns:a16="http://schemas.microsoft.com/office/drawing/2014/main" id="{C9E8C903-AE15-294B-8715-62EA37783D4E}"/>
            </a:ext>
          </a:extLst>
        </xdr:cNvPr>
        <xdr:cNvPicPr>
          <a:picLocks noChangeAspect="1"/>
        </xdr:cNvPicPr>
      </xdr:nvPicPr>
      <xdr:blipFill>
        <a:blip xmlns:r="http://schemas.openxmlformats.org/officeDocument/2006/relationships" r:embed="rId278"/>
        <a:stretch>
          <a:fillRect/>
        </a:stretch>
      </xdr:blipFill>
      <xdr:spPr>
        <a:xfrm>
          <a:off x="1248440" y="254258967"/>
          <a:ext cx="481621" cy="516468"/>
        </a:xfrm>
        <a:prstGeom prst="rect">
          <a:avLst/>
        </a:prstGeom>
      </xdr:spPr>
    </xdr:pic>
    <xdr:clientData/>
  </xdr:twoCellAnchor>
  <xdr:twoCellAnchor>
    <xdr:from>
      <xdr:col>1</xdr:col>
      <xdr:colOff>297450</xdr:colOff>
      <xdr:row>362</xdr:row>
      <xdr:rowOff>110995</xdr:rowOff>
    </xdr:from>
    <xdr:to>
      <xdr:col>1</xdr:col>
      <xdr:colOff>769216</xdr:colOff>
      <xdr:row>362</xdr:row>
      <xdr:rowOff>637321</xdr:rowOff>
    </xdr:to>
    <xdr:pic>
      <xdr:nvPicPr>
        <xdr:cNvPr id="57" name="Picture 56">
          <a:extLst>
            <a:ext uri="{FF2B5EF4-FFF2-40B4-BE49-F238E27FC236}">
              <a16:creationId xmlns:a16="http://schemas.microsoft.com/office/drawing/2014/main" id="{9F91EDC2-640A-3E43-A2AF-AE7A0DE0EBDF}"/>
            </a:ext>
          </a:extLst>
        </xdr:cNvPr>
        <xdr:cNvPicPr>
          <a:picLocks noChangeAspect="1"/>
        </xdr:cNvPicPr>
      </xdr:nvPicPr>
      <xdr:blipFill>
        <a:blip xmlns:r="http://schemas.openxmlformats.org/officeDocument/2006/relationships" r:embed="rId278"/>
        <a:stretch>
          <a:fillRect/>
        </a:stretch>
      </xdr:blipFill>
      <xdr:spPr>
        <a:xfrm>
          <a:off x="1249950" y="254966865"/>
          <a:ext cx="471766" cy="526326"/>
        </a:xfrm>
        <a:prstGeom prst="rect">
          <a:avLst/>
        </a:prstGeom>
      </xdr:spPr>
    </xdr:pic>
    <xdr:clientData/>
  </xdr:twoCellAnchor>
  <xdr:twoCellAnchor>
    <xdr:from>
      <xdr:col>1</xdr:col>
      <xdr:colOff>230203</xdr:colOff>
      <xdr:row>363</xdr:row>
      <xdr:rowOff>120550</xdr:rowOff>
    </xdr:from>
    <xdr:to>
      <xdr:col>1</xdr:col>
      <xdr:colOff>761668</xdr:colOff>
      <xdr:row>363</xdr:row>
      <xdr:rowOff>638070</xdr:rowOff>
    </xdr:to>
    <xdr:pic>
      <xdr:nvPicPr>
        <xdr:cNvPr id="59" name="Picture 58">
          <a:extLst>
            <a:ext uri="{FF2B5EF4-FFF2-40B4-BE49-F238E27FC236}">
              <a16:creationId xmlns:a16="http://schemas.microsoft.com/office/drawing/2014/main" id="{B691D941-D2BB-062E-6E1F-92F969AF489C}"/>
            </a:ext>
          </a:extLst>
        </xdr:cNvPr>
        <xdr:cNvPicPr>
          <a:picLocks noChangeAspect="1"/>
        </xdr:cNvPicPr>
      </xdr:nvPicPr>
      <xdr:blipFill>
        <a:blip xmlns:r="http://schemas.openxmlformats.org/officeDocument/2006/relationships" r:embed="rId279"/>
        <a:stretch>
          <a:fillRect/>
        </a:stretch>
      </xdr:blipFill>
      <xdr:spPr>
        <a:xfrm>
          <a:off x="1182703" y="255680441"/>
          <a:ext cx="531465" cy="517520"/>
        </a:xfrm>
        <a:prstGeom prst="rect">
          <a:avLst/>
        </a:prstGeom>
      </xdr:spPr>
    </xdr:pic>
    <xdr:clientData/>
  </xdr:twoCellAnchor>
  <xdr:twoCellAnchor>
    <xdr:from>
      <xdr:col>1</xdr:col>
      <xdr:colOff>296728</xdr:colOff>
      <xdr:row>364</xdr:row>
      <xdr:rowOff>107975</xdr:rowOff>
    </xdr:from>
    <xdr:to>
      <xdr:col>1</xdr:col>
      <xdr:colOff>775298</xdr:colOff>
      <xdr:row>364</xdr:row>
      <xdr:rowOff>637283</xdr:rowOff>
    </xdr:to>
    <xdr:pic>
      <xdr:nvPicPr>
        <xdr:cNvPr id="60" name="Picture 59">
          <a:extLst>
            <a:ext uri="{FF2B5EF4-FFF2-40B4-BE49-F238E27FC236}">
              <a16:creationId xmlns:a16="http://schemas.microsoft.com/office/drawing/2014/main" id="{5AA355C6-7787-198D-6052-4896F38316C7}"/>
            </a:ext>
          </a:extLst>
        </xdr:cNvPr>
        <xdr:cNvPicPr>
          <a:picLocks noChangeAspect="1"/>
        </xdr:cNvPicPr>
      </xdr:nvPicPr>
      <xdr:blipFill>
        <a:blip xmlns:r="http://schemas.openxmlformats.org/officeDocument/2006/relationships" r:embed="rId280"/>
        <a:stretch>
          <a:fillRect/>
        </a:stretch>
      </xdr:blipFill>
      <xdr:spPr>
        <a:xfrm>
          <a:off x="1249228" y="256371888"/>
          <a:ext cx="478570" cy="529308"/>
        </a:xfrm>
        <a:prstGeom prst="rect">
          <a:avLst/>
        </a:prstGeom>
      </xdr:spPr>
    </xdr:pic>
    <xdr:clientData/>
  </xdr:twoCellAnchor>
  <xdr:twoCellAnchor>
    <xdr:from>
      <xdr:col>1</xdr:col>
      <xdr:colOff>324298</xdr:colOff>
      <xdr:row>365</xdr:row>
      <xdr:rowOff>95400</xdr:rowOff>
    </xdr:from>
    <xdr:to>
      <xdr:col>1</xdr:col>
      <xdr:colOff>781378</xdr:colOff>
      <xdr:row>365</xdr:row>
      <xdr:rowOff>634759</xdr:rowOff>
    </xdr:to>
    <xdr:pic>
      <xdr:nvPicPr>
        <xdr:cNvPr id="61" name="Picture 60">
          <a:extLst>
            <a:ext uri="{FF2B5EF4-FFF2-40B4-BE49-F238E27FC236}">
              <a16:creationId xmlns:a16="http://schemas.microsoft.com/office/drawing/2014/main" id="{4E608A26-C668-75AE-1EBD-579E896B95CE}"/>
            </a:ext>
          </a:extLst>
        </xdr:cNvPr>
        <xdr:cNvPicPr>
          <a:picLocks noChangeAspect="1"/>
        </xdr:cNvPicPr>
      </xdr:nvPicPr>
      <xdr:blipFill>
        <a:blip xmlns:r="http://schemas.openxmlformats.org/officeDocument/2006/relationships" r:embed="rId281"/>
        <a:stretch>
          <a:fillRect/>
        </a:stretch>
      </xdr:blipFill>
      <xdr:spPr>
        <a:xfrm>
          <a:off x="1276798" y="257063335"/>
          <a:ext cx="457080" cy="539359"/>
        </a:xfrm>
        <a:prstGeom prst="rect">
          <a:avLst/>
        </a:prstGeom>
      </xdr:spPr>
    </xdr:pic>
    <xdr:clientData/>
  </xdr:twoCellAnchor>
  <xdr:twoCellAnchor>
    <xdr:from>
      <xdr:col>1</xdr:col>
      <xdr:colOff>274000</xdr:colOff>
      <xdr:row>366</xdr:row>
      <xdr:rowOff>110939</xdr:rowOff>
    </xdr:from>
    <xdr:to>
      <xdr:col>1</xdr:col>
      <xdr:colOff>770336</xdr:colOff>
      <xdr:row>366</xdr:row>
      <xdr:rowOff>636970</xdr:rowOff>
    </xdr:to>
    <xdr:pic>
      <xdr:nvPicPr>
        <xdr:cNvPr id="62" name="Picture 61">
          <a:extLst>
            <a:ext uri="{FF2B5EF4-FFF2-40B4-BE49-F238E27FC236}">
              <a16:creationId xmlns:a16="http://schemas.microsoft.com/office/drawing/2014/main" id="{CE6B32A3-9447-D56F-565D-928D3B2865F4}"/>
            </a:ext>
          </a:extLst>
        </xdr:cNvPr>
        <xdr:cNvPicPr>
          <a:picLocks noChangeAspect="1"/>
        </xdr:cNvPicPr>
      </xdr:nvPicPr>
      <xdr:blipFill>
        <a:blip xmlns:r="http://schemas.openxmlformats.org/officeDocument/2006/relationships" r:embed="rId282"/>
        <a:stretch>
          <a:fillRect/>
        </a:stretch>
      </xdr:blipFill>
      <xdr:spPr>
        <a:xfrm>
          <a:off x="1226500" y="257782896"/>
          <a:ext cx="496336" cy="526031"/>
        </a:xfrm>
        <a:prstGeom prst="rect">
          <a:avLst/>
        </a:prstGeom>
      </xdr:spPr>
    </xdr:pic>
    <xdr:clientData/>
  </xdr:twoCellAnchor>
  <xdr:twoCellAnchor>
    <xdr:from>
      <xdr:col>1</xdr:col>
      <xdr:colOff>336867</xdr:colOff>
      <xdr:row>367</xdr:row>
      <xdr:rowOff>107021</xdr:rowOff>
    </xdr:from>
    <xdr:to>
      <xdr:col>1</xdr:col>
      <xdr:colOff>798793</xdr:colOff>
      <xdr:row>367</xdr:row>
      <xdr:rowOff>636136</xdr:rowOff>
    </xdr:to>
    <xdr:pic>
      <xdr:nvPicPr>
        <xdr:cNvPr id="896" name="Picture 895">
          <a:extLst>
            <a:ext uri="{FF2B5EF4-FFF2-40B4-BE49-F238E27FC236}">
              <a16:creationId xmlns:a16="http://schemas.microsoft.com/office/drawing/2014/main" id="{52E6E3C4-083F-9DDC-D0DC-246E0F247987}"/>
            </a:ext>
          </a:extLst>
        </xdr:cNvPr>
        <xdr:cNvPicPr>
          <a:picLocks noChangeAspect="1"/>
        </xdr:cNvPicPr>
      </xdr:nvPicPr>
      <xdr:blipFill>
        <a:blip xmlns:r="http://schemas.openxmlformats.org/officeDocument/2006/relationships" r:embed="rId283"/>
        <a:stretch>
          <a:fillRect/>
        </a:stretch>
      </xdr:blipFill>
      <xdr:spPr>
        <a:xfrm>
          <a:off x="1289367" y="258482999"/>
          <a:ext cx="461926" cy="529115"/>
        </a:xfrm>
        <a:prstGeom prst="rect">
          <a:avLst/>
        </a:prstGeom>
      </xdr:spPr>
    </xdr:pic>
    <xdr:clientData/>
  </xdr:twoCellAnchor>
  <xdr:twoCellAnchor>
    <xdr:from>
      <xdr:col>1</xdr:col>
      <xdr:colOff>186360</xdr:colOff>
      <xdr:row>368</xdr:row>
      <xdr:rowOff>100890</xdr:rowOff>
    </xdr:from>
    <xdr:to>
      <xdr:col>1</xdr:col>
      <xdr:colOff>635145</xdr:colOff>
      <xdr:row>368</xdr:row>
      <xdr:rowOff>623152</xdr:rowOff>
    </xdr:to>
    <xdr:pic>
      <xdr:nvPicPr>
        <xdr:cNvPr id="38" name="Picture 37">
          <a:extLst>
            <a:ext uri="{FF2B5EF4-FFF2-40B4-BE49-F238E27FC236}">
              <a16:creationId xmlns:a16="http://schemas.microsoft.com/office/drawing/2014/main" id="{3C8ADB0C-6D3E-DB45-9F77-692E6217B1F3}"/>
            </a:ext>
          </a:extLst>
        </xdr:cNvPr>
        <xdr:cNvPicPr>
          <a:picLocks noChangeAspect="1"/>
        </xdr:cNvPicPr>
      </xdr:nvPicPr>
      <xdr:blipFill>
        <a:blip xmlns:r="http://schemas.openxmlformats.org/officeDocument/2006/relationships" r:embed="rId283"/>
        <a:stretch>
          <a:fillRect/>
        </a:stretch>
      </xdr:blipFill>
      <xdr:spPr>
        <a:xfrm>
          <a:off x="1138860" y="259180890"/>
          <a:ext cx="448785" cy="522262"/>
        </a:xfrm>
        <a:prstGeom prst="rect">
          <a:avLst/>
        </a:prstGeom>
      </xdr:spPr>
    </xdr:pic>
    <xdr:clientData/>
  </xdr:twoCellAnchor>
  <xdr:twoCellAnchor>
    <xdr:from>
      <xdr:col>1</xdr:col>
      <xdr:colOff>220503</xdr:colOff>
      <xdr:row>369</xdr:row>
      <xdr:rowOff>111364</xdr:rowOff>
    </xdr:from>
    <xdr:to>
      <xdr:col>1</xdr:col>
      <xdr:colOff>741208</xdr:colOff>
      <xdr:row>369</xdr:row>
      <xdr:rowOff>633945</xdr:rowOff>
    </xdr:to>
    <xdr:pic>
      <xdr:nvPicPr>
        <xdr:cNvPr id="63" name="Picture 62">
          <a:extLst>
            <a:ext uri="{FF2B5EF4-FFF2-40B4-BE49-F238E27FC236}">
              <a16:creationId xmlns:a16="http://schemas.microsoft.com/office/drawing/2014/main" id="{61E2BCE0-60DB-50F4-949F-2DF98AB7ED73}"/>
            </a:ext>
          </a:extLst>
        </xdr:cNvPr>
        <xdr:cNvPicPr>
          <a:picLocks noChangeAspect="1"/>
        </xdr:cNvPicPr>
      </xdr:nvPicPr>
      <xdr:blipFill>
        <a:blip xmlns:r="http://schemas.openxmlformats.org/officeDocument/2006/relationships" r:embed="rId284"/>
        <a:stretch>
          <a:fillRect/>
        </a:stretch>
      </xdr:blipFill>
      <xdr:spPr>
        <a:xfrm>
          <a:off x="1173003" y="259895386"/>
          <a:ext cx="520705" cy="522581"/>
        </a:xfrm>
        <a:prstGeom prst="rect">
          <a:avLst/>
        </a:prstGeom>
      </xdr:spPr>
    </xdr:pic>
    <xdr:clientData/>
  </xdr:twoCellAnchor>
  <xdr:twoCellAnchor>
    <xdr:from>
      <xdr:col>1</xdr:col>
      <xdr:colOff>215938</xdr:colOff>
      <xdr:row>370</xdr:row>
      <xdr:rowOff>121069</xdr:rowOff>
    </xdr:from>
    <xdr:to>
      <xdr:col>1</xdr:col>
      <xdr:colOff>676413</xdr:colOff>
      <xdr:row>370</xdr:row>
      <xdr:rowOff>566793</xdr:rowOff>
    </xdr:to>
    <xdr:pic>
      <xdr:nvPicPr>
        <xdr:cNvPr id="898" name="Picture 897">
          <a:extLst>
            <a:ext uri="{FF2B5EF4-FFF2-40B4-BE49-F238E27FC236}">
              <a16:creationId xmlns:a16="http://schemas.microsoft.com/office/drawing/2014/main" id="{8B98C962-BADC-C547-816B-8730A14838D2}"/>
            </a:ext>
          </a:extLst>
        </xdr:cNvPr>
        <xdr:cNvPicPr>
          <a:picLocks noChangeAspect="1"/>
        </xdr:cNvPicPr>
      </xdr:nvPicPr>
      <xdr:blipFill>
        <a:blip xmlns:r="http://schemas.openxmlformats.org/officeDocument/2006/relationships" r:embed="rId284"/>
        <a:stretch>
          <a:fillRect/>
        </a:stretch>
      </xdr:blipFill>
      <xdr:spPr>
        <a:xfrm>
          <a:off x="1168438" y="260609112"/>
          <a:ext cx="460475" cy="445724"/>
        </a:xfrm>
        <a:prstGeom prst="rect">
          <a:avLst/>
        </a:prstGeom>
      </xdr:spPr>
    </xdr:pic>
    <xdr:clientData/>
  </xdr:twoCellAnchor>
  <xdr:twoCellAnchor>
    <xdr:from>
      <xdr:col>1</xdr:col>
      <xdr:colOff>144205</xdr:colOff>
      <xdr:row>371</xdr:row>
      <xdr:rowOff>18471</xdr:rowOff>
    </xdr:from>
    <xdr:to>
      <xdr:col>1</xdr:col>
      <xdr:colOff>648056</xdr:colOff>
      <xdr:row>371</xdr:row>
      <xdr:rowOff>649034</xdr:rowOff>
    </xdr:to>
    <xdr:pic>
      <xdr:nvPicPr>
        <xdr:cNvPr id="899" name="Picture 898">
          <a:extLst>
            <a:ext uri="{FF2B5EF4-FFF2-40B4-BE49-F238E27FC236}">
              <a16:creationId xmlns:a16="http://schemas.microsoft.com/office/drawing/2014/main" id="{A616384F-7878-A8D1-830B-71F3C48782AF}"/>
            </a:ext>
          </a:extLst>
        </xdr:cNvPr>
        <xdr:cNvPicPr>
          <a:picLocks noChangeAspect="1"/>
        </xdr:cNvPicPr>
      </xdr:nvPicPr>
      <xdr:blipFill>
        <a:blip xmlns:r="http://schemas.openxmlformats.org/officeDocument/2006/relationships" r:embed="rId285"/>
        <a:stretch>
          <a:fillRect/>
        </a:stretch>
      </xdr:blipFill>
      <xdr:spPr>
        <a:xfrm>
          <a:off x="1096705" y="261210536"/>
          <a:ext cx="503851" cy="630563"/>
        </a:xfrm>
        <a:prstGeom prst="rect">
          <a:avLst/>
        </a:prstGeom>
      </xdr:spPr>
    </xdr:pic>
    <xdr:clientData/>
  </xdr:twoCellAnchor>
  <xdr:twoCellAnchor>
    <xdr:from>
      <xdr:col>1</xdr:col>
      <xdr:colOff>153909</xdr:colOff>
      <xdr:row>372</xdr:row>
      <xdr:rowOff>65528</xdr:rowOff>
    </xdr:from>
    <xdr:to>
      <xdr:col>1</xdr:col>
      <xdr:colOff>676343</xdr:colOff>
      <xdr:row>372</xdr:row>
      <xdr:rowOff>658716</xdr:rowOff>
    </xdr:to>
    <xdr:pic>
      <xdr:nvPicPr>
        <xdr:cNvPr id="901" name="Picture 900">
          <a:extLst>
            <a:ext uri="{FF2B5EF4-FFF2-40B4-BE49-F238E27FC236}">
              <a16:creationId xmlns:a16="http://schemas.microsoft.com/office/drawing/2014/main" id="{6E97FB00-BC69-C74F-8F31-6F95A0FD0E9D}"/>
            </a:ext>
          </a:extLst>
        </xdr:cNvPr>
        <xdr:cNvPicPr>
          <a:picLocks noChangeAspect="1"/>
        </xdr:cNvPicPr>
      </xdr:nvPicPr>
      <xdr:blipFill>
        <a:blip xmlns:r="http://schemas.openxmlformats.org/officeDocument/2006/relationships" r:embed="rId285"/>
        <a:stretch>
          <a:fillRect/>
        </a:stretch>
      </xdr:blipFill>
      <xdr:spPr>
        <a:xfrm>
          <a:off x="1106409" y="261961615"/>
          <a:ext cx="522434" cy="593188"/>
        </a:xfrm>
        <a:prstGeom prst="rect">
          <a:avLst/>
        </a:prstGeom>
      </xdr:spPr>
    </xdr:pic>
    <xdr:clientData/>
  </xdr:twoCellAnchor>
  <xdr:twoCellAnchor>
    <xdr:from>
      <xdr:col>1</xdr:col>
      <xdr:colOff>99281</xdr:colOff>
      <xdr:row>373</xdr:row>
      <xdr:rowOff>20572</xdr:rowOff>
    </xdr:from>
    <xdr:to>
      <xdr:col>1</xdr:col>
      <xdr:colOff>740824</xdr:colOff>
      <xdr:row>373</xdr:row>
      <xdr:rowOff>645489</xdr:rowOff>
    </xdr:to>
    <xdr:pic>
      <xdr:nvPicPr>
        <xdr:cNvPr id="902" name="Picture 901">
          <a:extLst>
            <a:ext uri="{FF2B5EF4-FFF2-40B4-BE49-F238E27FC236}">
              <a16:creationId xmlns:a16="http://schemas.microsoft.com/office/drawing/2014/main" id="{A87AEF9C-CEE4-E818-E26E-1251D0CFFF9D}"/>
            </a:ext>
          </a:extLst>
        </xdr:cNvPr>
        <xdr:cNvPicPr>
          <a:picLocks noChangeAspect="1"/>
        </xdr:cNvPicPr>
      </xdr:nvPicPr>
      <xdr:blipFill>
        <a:blip xmlns:r="http://schemas.openxmlformats.org/officeDocument/2006/relationships" r:embed="rId286"/>
        <a:stretch>
          <a:fillRect/>
        </a:stretch>
      </xdr:blipFill>
      <xdr:spPr>
        <a:xfrm>
          <a:off x="1051781" y="262620681"/>
          <a:ext cx="641543" cy="624917"/>
        </a:xfrm>
        <a:prstGeom prst="rect">
          <a:avLst/>
        </a:prstGeom>
      </xdr:spPr>
    </xdr:pic>
    <xdr:clientData/>
  </xdr:twoCellAnchor>
  <xdr:twoCellAnchor>
    <xdr:from>
      <xdr:col>1</xdr:col>
      <xdr:colOff>161030</xdr:colOff>
      <xdr:row>374</xdr:row>
      <xdr:rowOff>56613</xdr:rowOff>
    </xdr:from>
    <xdr:to>
      <xdr:col>1</xdr:col>
      <xdr:colOff>728773</xdr:colOff>
      <xdr:row>374</xdr:row>
      <xdr:rowOff>663396</xdr:rowOff>
    </xdr:to>
    <xdr:pic>
      <xdr:nvPicPr>
        <xdr:cNvPr id="903" name="Picture 902">
          <a:extLst>
            <a:ext uri="{FF2B5EF4-FFF2-40B4-BE49-F238E27FC236}">
              <a16:creationId xmlns:a16="http://schemas.microsoft.com/office/drawing/2014/main" id="{16CA32B0-51BC-DBAC-C463-D70C20ED20F6}"/>
            </a:ext>
          </a:extLst>
        </xdr:cNvPr>
        <xdr:cNvPicPr>
          <a:picLocks noChangeAspect="1"/>
        </xdr:cNvPicPr>
      </xdr:nvPicPr>
      <xdr:blipFill>
        <a:blip xmlns:r="http://schemas.openxmlformats.org/officeDocument/2006/relationships" r:embed="rId287"/>
        <a:stretch>
          <a:fillRect/>
        </a:stretch>
      </xdr:blipFill>
      <xdr:spPr>
        <a:xfrm>
          <a:off x="1113530" y="263360743"/>
          <a:ext cx="567743" cy="606783"/>
        </a:xfrm>
        <a:prstGeom prst="rect">
          <a:avLst/>
        </a:prstGeom>
      </xdr:spPr>
    </xdr:pic>
    <xdr:clientData/>
  </xdr:twoCellAnchor>
  <xdr:twoCellAnchor>
    <xdr:from>
      <xdr:col>1</xdr:col>
      <xdr:colOff>56229</xdr:colOff>
      <xdr:row>375</xdr:row>
      <xdr:rowOff>56612</xdr:rowOff>
    </xdr:from>
    <xdr:to>
      <xdr:col>1</xdr:col>
      <xdr:colOff>726353</xdr:colOff>
      <xdr:row>375</xdr:row>
      <xdr:rowOff>662609</xdr:rowOff>
    </xdr:to>
    <xdr:pic>
      <xdr:nvPicPr>
        <xdr:cNvPr id="906" name="Picture 905">
          <a:extLst>
            <a:ext uri="{FF2B5EF4-FFF2-40B4-BE49-F238E27FC236}">
              <a16:creationId xmlns:a16="http://schemas.microsoft.com/office/drawing/2014/main" id="{A83CABC7-5C03-4C81-6A05-406FB49FCB8C}"/>
            </a:ext>
          </a:extLst>
        </xdr:cNvPr>
        <xdr:cNvPicPr>
          <a:picLocks noChangeAspect="1"/>
        </xdr:cNvPicPr>
      </xdr:nvPicPr>
      <xdr:blipFill>
        <a:blip xmlns:r="http://schemas.openxmlformats.org/officeDocument/2006/relationships" r:embed="rId288"/>
        <a:stretch>
          <a:fillRect/>
        </a:stretch>
      </xdr:blipFill>
      <xdr:spPr>
        <a:xfrm>
          <a:off x="1008729" y="264064764"/>
          <a:ext cx="670124" cy="605997"/>
        </a:xfrm>
        <a:prstGeom prst="rect">
          <a:avLst/>
        </a:prstGeom>
      </xdr:spPr>
    </xdr:pic>
    <xdr:clientData/>
  </xdr:twoCellAnchor>
  <xdr:twoCellAnchor>
    <xdr:from>
      <xdr:col>1</xdr:col>
      <xdr:colOff>57867</xdr:colOff>
      <xdr:row>376</xdr:row>
      <xdr:rowOff>42876</xdr:rowOff>
    </xdr:from>
    <xdr:to>
      <xdr:col>1</xdr:col>
      <xdr:colOff>708429</xdr:colOff>
      <xdr:row>376</xdr:row>
      <xdr:rowOff>674107</xdr:rowOff>
    </xdr:to>
    <xdr:pic>
      <xdr:nvPicPr>
        <xdr:cNvPr id="907" name="Picture 906">
          <a:extLst>
            <a:ext uri="{FF2B5EF4-FFF2-40B4-BE49-F238E27FC236}">
              <a16:creationId xmlns:a16="http://schemas.microsoft.com/office/drawing/2014/main" id="{F3CD621C-D292-70B4-0D67-A582D75A0EF9}"/>
            </a:ext>
          </a:extLst>
        </xdr:cNvPr>
        <xdr:cNvPicPr>
          <a:picLocks noChangeAspect="1"/>
        </xdr:cNvPicPr>
      </xdr:nvPicPr>
      <xdr:blipFill>
        <a:blip xmlns:r="http://schemas.openxmlformats.org/officeDocument/2006/relationships" r:embed="rId289"/>
        <a:stretch>
          <a:fillRect/>
        </a:stretch>
      </xdr:blipFill>
      <xdr:spPr>
        <a:xfrm>
          <a:off x="1010367" y="264755050"/>
          <a:ext cx="650562" cy="631231"/>
        </a:xfrm>
        <a:prstGeom prst="rect">
          <a:avLst/>
        </a:prstGeom>
      </xdr:spPr>
    </xdr:pic>
    <xdr:clientData/>
  </xdr:twoCellAnchor>
  <xdr:twoCellAnchor>
    <xdr:from>
      <xdr:col>1</xdr:col>
      <xdr:colOff>35363</xdr:colOff>
      <xdr:row>377</xdr:row>
      <xdr:rowOff>20816</xdr:rowOff>
    </xdr:from>
    <xdr:to>
      <xdr:col>1</xdr:col>
      <xdr:colOff>661799</xdr:colOff>
      <xdr:row>377</xdr:row>
      <xdr:rowOff>676484</xdr:rowOff>
    </xdr:to>
    <xdr:pic>
      <xdr:nvPicPr>
        <xdr:cNvPr id="908" name="Picture 907">
          <a:extLst>
            <a:ext uri="{FF2B5EF4-FFF2-40B4-BE49-F238E27FC236}">
              <a16:creationId xmlns:a16="http://schemas.microsoft.com/office/drawing/2014/main" id="{12403193-EC04-80DF-AD1D-76D1FC96B72A}"/>
            </a:ext>
          </a:extLst>
        </xdr:cNvPr>
        <xdr:cNvPicPr>
          <a:picLocks noChangeAspect="1"/>
        </xdr:cNvPicPr>
      </xdr:nvPicPr>
      <xdr:blipFill>
        <a:blip xmlns:r="http://schemas.openxmlformats.org/officeDocument/2006/relationships" r:embed="rId290"/>
        <a:stretch>
          <a:fillRect/>
        </a:stretch>
      </xdr:blipFill>
      <xdr:spPr>
        <a:xfrm>
          <a:off x="987863" y="265437012"/>
          <a:ext cx="626436" cy="655668"/>
        </a:xfrm>
        <a:prstGeom prst="rect">
          <a:avLst/>
        </a:prstGeom>
      </xdr:spPr>
    </xdr:pic>
    <xdr:clientData/>
  </xdr:twoCellAnchor>
  <xdr:twoCellAnchor>
    <xdr:from>
      <xdr:col>1</xdr:col>
      <xdr:colOff>143485</xdr:colOff>
      <xdr:row>378</xdr:row>
      <xdr:rowOff>70883</xdr:rowOff>
    </xdr:from>
    <xdr:to>
      <xdr:col>1</xdr:col>
      <xdr:colOff>712726</xdr:colOff>
      <xdr:row>378</xdr:row>
      <xdr:rowOff>680915</xdr:rowOff>
    </xdr:to>
    <xdr:pic>
      <xdr:nvPicPr>
        <xdr:cNvPr id="909" name="Picture 908">
          <a:extLst>
            <a:ext uri="{FF2B5EF4-FFF2-40B4-BE49-F238E27FC236}">
              <a16:creationId xmlns:a16="http://schemas.microsoft.com/office/drawing/2014/main" id="{89BED9C1-A4FF-231E-8CD0-600613207299}"/>
            </a:ext>
          </a:extLst>
        </xdr:cNvPr>
        <xdr:cNvPicPr>
          <a:picLocks noChangeAspect="1"/>
        </xdr:cNvPicPr>
      </xdr:nvPicPr>
      <xdr:blipFill>
        <a:blip xmlns:r="http://schemas.openxmlformats.org/officeDocument/2006/relationships" r:embed="rId291"/>
        <a:stretch>
          <a:fillRect/>
        </a:stretch>
      </xdr:blipFill>
      <xdr:spPr>
        <a:xfrm>
          <a:off x="1095985" y="266191100"/>
          <a:ext cx="569241" cy="610032"/>
        </a:xfrm>
        <a:prstGeom prst="rect">
          <a:avLst/>
        </a:prstGeom>
      </xdr:spPr>
    </xdr:pic>
    <xdr:clientData/>
  </xdr:twoCellAnchor>
  <xdr:twoCellAnchor>
    <xdr:from>
      <xdr:col>1</xdr:col>
      <xdr:colOff>300454</xdr:colOff>
      <xdr:row>379</xdr:row>
      <xdr:rowOff>56613</xdr:rowOff>
    </xdr:from>
    <xdr:to>
      <xdr:col>1</xdr:col>
      <xdr:colOff>734704</xdr:colOff>
      <xdr:row>379</xdr:row>
      <xdr:rowOff>687110</xdr:rowOff>
    </xdr:to>
    <xdr:pic>
      <xdr:nvPicPr>
        <xdr:cNvPr id="910" name="Picture 909">
          <a:extLst>
            <a:ext uri="{FF2B5EF4-FFF2-40B4-BE49-F238E27FC236}">
              <a16:creationId xmlns:a16="http://schemas.microsoft.com/office/drawing/2014/main" id="{5414B085-6B0A-0341-DFF1-8DD0D4EF9711}"/>
            </a:ext>
          </a:extLst>
        </xdr:cNvPr>
        <xdr:cNvPicPr>
          <a:picLocks noChangeAspect="1"/>
        </xdr:cNvPicPr>
      </xdr:nvPicPr>
      <xdr:blipFill>
        <a:blip xmlns:r="http://schemas.openxmlformats.org/officeDocument/2006/relationships" r:embed="rId292"/>
        <a:stretch>
          <a:fillRect/>
        </a:stretch>
      </xdr:blipFill>
      <xdr:spPr>
        <a:xfrm>
          <a:off x="1252954" y="266880852"/>
          <a:ext cx="434250" cy="630497"/>
        </a:xfrm>
        <a:prstGeom prst="rect">
          <a:avLst/>
        </a:prstGeom>
      </xdr:spPr>
    </xdr:pic>
    <xdr:clientData/>
  </xdr:twoCellAnchor>
  <xdr:twoCellAnchor>
    <xdr:from>
      <xdr:col>1</xdr:col>
      <xdr:colOff>257641</xdr:colOff>
      <xdr:row>380</xdr:row>
      <xdr:rowOff>56614</xdr:rowOff>
    </xdr:from>
    <xdr:to>
      <xdr:col>1</xdr:col>
      <xdr:colOff>739868</xdr:colOff>
      <xdr:row>380</xdr:row>
      <xdr:rowOff>678705</xdr:rowOff>
    </xdr:to>
    <xdr:pic>
      <xdr:nvPicPr>
        <xdr:cNvPr id="911" name="Picture 910">
          <a:extLst>
            <a:ext uri="{FF2B5EF4-FFF2-40B4-BE49-F238E27FC236}">
              <a16:creationId xmlns:a16="http://schemas.microsoft.com/office/drawing/2014/main" id="{4ECC5C4F-6722-3181-6977-57863F8BDA17}"/>
            </a:ext>
          </a:extLst>
        </xdr:cNvPr>
        <xdr:cNvPicPr>
          <a:picLocks noChangeAspect="1"/>
        </xdr:cNvPicPr>
      </xdr:nvPicPr>
      <xdr:blipFill>
        <a:blip xmlns:r="http://schemas.openxmlformats.org/officeDocument/2006/relationships" r:embed="rId293"/>
        <a:stretch>
          <a:fillRect/>
        </a:stretch>
      </xdr:blipFill>
      <xdr:spPr>
        <a:xfrm>
          <a:off x="1210141" y="267584875"/>
          <a:ext cx="482227" cy="622091"/>
        </a:xfrm>
        <a:prstGeom prst="rect">
          <a:avLst/>
        </a:prstGeom>
      </xdr:spPr>
    </xdr:pic>
    <xdr:clientData/>
  </xdr:twoCellAnchor>
  <xdr:twoCellAnchor>
    <xdr:from>
      <xdr:col>1</xdr:col>
      <xdr:colOff>243372</xdr:colOff>
      <xdr:row>381</xdr:row>
      <xdr:rowOff>42342</xdr:rowOff>
    </xdr:from>
    <xdr:to>
      <xdr:col>1</xdr:col>
      <xdr:colOff>733868</xdr:colOff>
      <xdr:row>381</xdr:row>
      <xdr:rowOff>676497</xdr:rowOff>
    </xdr:to>
    <xdr:pic>
      <xdr:nvPicPr>
        <xdr:cNvPr id="915" name="Picture 914">
          <a:extLst>
            <a:ext uri="{FF2B5EF4-FFF2-40B4-BE49-F238E27FC236}">
              <a16:creationId xmlns:a16="http://schemas.microsoft.com/office/drawing/2014/main" id="{910EECEA-BB43-9CD2-8998-0D5E7C187CCF}"/>
            </a:ext>
          </a:extLst>
        </xdr:cNvPr>
        <xdr:cNvPicPr>
          <a:picLocks noChangeAspect="1"/>
        </xdr:cNvPicPr>
      </xdr:nvPicPr>
      <xdr:blipFill>
        <a:blip xmlns:r="http://schemas.openxmlformats.org/officeDocument/2006/relationships" r:embed="rId294"/>
        <a:stretch>
          <a:fillRect/>
        </a:stretch>
      </xdr:blipFill>
      <xdr:spPr>
        <a:xfrm>
          <a:off x="1191639" y="95156875"/>
          <a:ext cx="490496" cy="634155"/>
        </a:xfrm>
        <a:prstGeom prst="rect">
          <a:avLst/>
        </a:prstGeom>
      </xdr:spPr>
    </xdr:pic>
    <xdr:clientData/>
  </xdr:twoCellAnchor>
  <xdr:twoCellAnchor>
    <xdr:from>
      <xdr:col>1</xdr:col>
      <xdr:colOff>221847</xdr:colOff>
      <xdr:row>382</xdr:row>
      <xdr:rowOff>49356</xdr:rowOff>
    </xdr:from>
    <xdr:to>
      <xdr:col>1</xdr:col>
      <xdr:colOff>721709</xdr:colOff>
      <xdr:row>382</xdr:row>
      <xdr:rowOff>671448</xdr:rowOff>
    </xdr:to>
    <xdr:pic>
      <xdr:nvPicPr>
        <xdr:cNvPr id="918" name="Picture 917">
          <a:extLst>
            <a:ext uri="{FF2B5EF4-FFF2-40B4-BE49-F238E27FC236}">
              <a16:creationId xmlns:a16="http://schemas.microsoft.com/office/drawing/2014/main" id="{9A8D54B9-0411-5B7A-8F31-489A265739C3}"/>
            </a:ext>
          </a:extLst>
        </xdr:cNvPr>
        <xdr:cNvPicPr>
          <a:picLocks noChangeAspect="1"/>
        </xdr:cNvPicPr>
      </xdr:nvPicPr>
      <xdr:blipFill>
        <a:blip xmlns:r="http://schemas.openxmlformats.org/officeDocument/2006/relationships" r:embed="rId295"/>
        <a:stretch>
          <a:fillRect/>
        </a:stretch>
      </xdr:blipFill>
      <xdr:spPr>
        <a:xfrm>
          <a:off x="1174347" y="268985660"/>
          <a:ext cx="499862" cy="622092"/>
        </a:xfrm>
        <a:prstGeom prst="rect">
          <a:avLst/>
        </a:prstGeom>
      </xdr:spPr>
    </xdr:pic>
    <xdr:clientData/>
  </xdr:twoCellAnchor>
  <xdr:twoCellAnchor>
    <xdr:from>
      <xdr:col>1</xdr:col>
      <xdr:colOff>64878</xdr:colOff>
      <xdr:row>383</xdr:row>
      <xdr:rowOff>22077</xdr:rowOff>
    </xdr:from>
    <xdr:to>
      <xdr:col>1</xdr:col>
      <xdr:colOff>719911</xdr:colOff>
      <xdr:row>383</xdr:row>
      <xdr:rowOff>672807</xdr:rowOff>
    </xdr:to>
    <xdr:pic>
      <xdr:nvPicPr>
        <xdr:cNvPr id="920" name="Picture 919">
          <a:extLst>
            <a:ext uri="{FF2B5EF4-FFF2-40B4-BE49-F238E27FC236}">
              <a16:creationId xmlns:a16="http://schemas.microsoft.com/office/drawing/2014/main" id="{F1D81E49-A580-346B-C0E2-149927705F69}"/>
            </a:ext>
          </a:extLst>
        </xdr:cNvPr>
        <xdr:cNvPicPr>
          <a:picLocks noChangeAspect="1"/>
        </xdr:cNvPicPr>
      </xdr:nvPicPr>
      <xdr:blipFill>
        <a:blip xmlns:r="http://schemas.openxmlformats.org/officeDocument/2006/relationships" r:embed="rId296"/>
        <a:stretch>
          <a:fillRect/>
        </a:stretch>
      </xdr:blipFill>
      <xdr:spPr>
        <a:xfrm>
          <a:off x="1017378" y="269662403"/>
          <a:ext cx="655033" cy="650730"/>
        </a:xfrm>
        <a:prstGeom prst="rect">
          <a:avLst/>
        </a:prstGeom>
      </xdr:spPr>
    </xdr:pic>
    <xdr:clientData/>
  </xdr:twoCellAnchor>
  <xdr:twoCellAnchor>
    <xdr:from>
      <xdr:col>1</xdr:col>
      <xdr:colOff>266614</xdr:colOff>
      <xdr:row>384</xdr:row>
      <xdr:rowOff>28071</xdr:rowOff>
    </xdr:from>
    <xdr:to>
      <xdr:col>1</xdr:col>
      <xdr:colOff>691955</xdr:colOff>
      <xdr:row>384</xdr:row>
      <xdr:rowOff>676412</xdr:rowOff>
    </xdr:to>
    <xdr:pic>
      <xdr:nvPicPr>
        <xdr:cNvPr id="921" name="Picture 920">
          <a:extLst>
            <a:ext uri="{FF2B5EF4-FFF2-40B4-BE49-F238E27FC236}">
              <a16:creationId xmlns:a16="http://schemas.microsoft.com/office/drawing/2014/main" id="{F21584E7-403E-4BB2-04F7-773C4A2B809A}"/>
            </a:ext>
          </a:extLst>
        </xdr:cNvPr>
        <xdr:cNvPicPr>
          <a:picLocks noChangeAspect="1"/>
        </xdr:cNvPicPr>
      </xdr:nvPicPr>
      <xdr:blipFill>
        <a:blip xmlns:r="http://schemas.openxmlformats.org/officeDocument/2006/relationships" r:embed="rId297"/>
        <a:stretch>
          <a:fillRect/>
        </a:stretch>
      </xdr:blipFill>
      <xdr:spPr>
        <a:xfrm>
          <a:off x="1219114" y="270372419"/>
          <a:ext cx="425341" cy="648341"/>
        </a:xfrm>
        <a:prstGeom prst="rect">
          <a:avLst/>
        </a:prstGeom>
      </xdr:spPr>
    </xdr:pic>
    <xdr:clientData/>
  </xdr:twoCellAnchor>
  <xdr:twoCellAnchor>
    <xdr:from>
      <xdr:col>1</xdr:col>
      <xdr:colOff>213903</xdr:colOff>
      <xdr:row>385</xdr:row>
      <xdr:rowOff>56613</xdr:rowOff>
    </xdr:from>
    <xdr:to>
      <xdr:col>1</xdr:col>
      <xdr:colOff>647814</xdr:colOff>
      <xdr:row>385</xdr:row>
      <xdr:rowOff>652818</xdr:rowOff>
    </xdr:to>
    <xdr:pic>
      <xdr:nvPicPr>
        <xdr:cNvPr id="923" name="Picture 922">
          <a:extLst>
            <a:ext uri="{FF2B5EF4-FFF2-40B4-BE49-F238E27FC236}">
              <a16:creationId xmlns:a16="http://schemas.microsoft.com/office/drawing/2014/main" id="{DE1B4C96-0D9C-83F8-BDF6-734FBE35946E}"/>
            </a:ext>
          </a:extLst>
        </xdr:cNvPr>
        <xdr:cNvPicPr>
          <a:picLocks noChangeAspect="1"/>
        </xdr:cNvPicPr>
      </xdr:nvPicPr>
      <xdr:blipFill>
        <a:blip xmlns:r="http://schemas.openxmlformats.org/officeDocument/2006/relationships" r:embed="rId298"/>
        <a:stretch>
          <a:fillRect/>
        </a:stretch>
      </xdr:blipFill>
      <xdr:spPr>
        <a:xfrm>
          <a:off x="1166403" y="271104983"/>
          <a:ext cx="433911" cy="596205"/>
        </a:xfrm>
        <a:prstGeom prst="rect">
          <a:avLst/>
        </a:prstGeom>
      </xdr:spPr>
    </xdr:pic>
    <xdr:clientData/>
  </xdr:twoCellAnchor>
  <xdr:twoCellAnchor>
    <xdr:from>
      <xdr:col>1</xdr:col>
      <xdr:colOff>285982</xdr:colOff>
      <xdr:row>386</xdr:row>
      <xdr:rowOff>27586</xdr:rowOff>
    </xdr:from>
    <xdr:to>
      <xdr:col>1</xdr:col>
      <xdr:colOff>708475</xdr:colOff>
      <xdr:row>386</xdr:row>
      <xdr:rowOff>564266</xdr:rowOff>
    </xdr:to>
    <xdr:pic>
      <xdr:nvPicPr>
        <xdr:cNvPr id="924" name="Picture 923">
          <a:extLst>
            <a:ext uri="{FF2B5EF4-FFF2-40B4-BE49-F238E27FC236}">
              <a16:creationId xmlns:a16="http://schemas.microsoft.com/office/drawing/2014/main" id="{D4B1ADB0-7842-5F08-12E0-E8B8FFE22BED}"/>
            </a:ext>
          </a:extLst>
        </xdr:cNvPr>
        <xdr:cNvPicPr>
          <a:picLocks noChangeAspect="1"/>
        </xdr:cNvPicPr>
      </xdr:nvPicPr>
      <xdr:blipFill>
        <a:blip xmlns:r="http://schemas.openxmlformats.org/officeDocument/2006/relationships" r:embed="rId299"/>
        <a:stretch>
          <a:fillRect/>
        </a:stretch>
      </xdr:blipFill>
      <xdr:spPr>
        <a:xfrm>
          <a:off x="1238482" y="269648586"/>
          <a:ext cx="422493" cy="536680"/>
        </a:xfrm>
        <a:prstGeom prst="rect">
          <a:avLst/>
        </a:prstGeom>
      </xdr:spPr>
    </xdr:pic>
    <xdr:clientData/>
  </xdr:twoCellAnchor>
  <xdr:twoCellAnchor>
    <xdr:from>
      <xdr:col>1</xdr:col>
      <xdr:colOff>249454</xdr:colOff>
      <xdr:row>387</xdr:row>
      <xdr:rowOff>16941</xdr:rowOff>
    </xdr:from>
    <xdr:to>
      <xdr:col>1</xdr:col>
      <xdr:colOff>713845</xdr:colOff>
      <xdr:row>387</xdr:row>
      <xdr:rowOff>556774</xdr:rowOff>
    </xdr:to>
    <xdr:pic>
      <xdr:nvPicPr>
        <xdr:cNvPr id="930" name="Picture 929">
          <a:extLst>
            <a:ext uri="{FF2B5EF4-FFF2-40B4-BE49-F238E27FC236}">
              <a16:creationId xmlns:a16="http://schemas.microsoft.com/office/drawing/2014/main" id="{1FB69D9F-7F7D-C9CA-3557-AF10C639B82D}"/>
            </a:ext>
          </a:extLst>
        </xdr:cNvPr>
        <xdr:cNvPicPr>
          <a:picLocks noChangeAspect="1"/>
        </xdr:cNvPicPr>
      </xdr:nvPicPr>
      <xdr:blipFill>
        <a:blip xmlns:r="http://schemas.openxmlformats.org/officeDocument/2006/relationships" r:embed="rId300"/>
        <a:stretch>
          <a:fillRect/>
        </a:stretch>
      </xdr:blipFill>
      <xdr:spPr>
        <a:xfrm>
          <a:off x="1201954" y="272473354"/>
          <a:ext cx="464391" cy="539833"/>
        </a:xfrm>
        <a:prstGeom prst="rect">
          <a:avLst/>
        </a:prstGeom>
      </xdr:spPr>
    </xdr:pic>
    <xdr:clientData/>
  </xdr:twoCellAnchor>
  <xdr:twoCellAnchor>
    <xdr:from>
      <xdr:col>1</xdr:col>
      <xdr:colOff>299520</xdr:colOff>
      <xdr:row>388</xdr:row>
      <xdr:rowOff>27587</xdr:rowOff>
    </xdr:from>
    <xdr:to>
      <xdr:col>1</xdr:col>
      <xdr:colOff>710594</xdr:colOff>
      <xdr:row>388</xdr:row>
      <xdr:rowOff>564267</xdr:rowOff>
    </xdr:to>
    <xdr:pic>
      <xdr:nvPicPr>
        <xdr:cNvPr id="931" name="Picture 930">
          <a:extLst>
            <a:ext uri="{FF2B5EF4-FFF2-40B4-BE49-F238E27FC236}">
              <a16:creationId xmlns:a16="http://schemas.microsoft.com/office/drawing/2014/main" id="{419478F7-75D5-DA8D-BC79-62FF9B78EECE}"/>
            </a:ext>
          </a:extLst>
        </xdr:cNvPr>
        <xdr:cNvPicPr>
          <a:picLocks noChangeAspect="1"/>
        </xdr:cNvPicPr>
      </xdr:nvPicPr>
      <xdr:blipFill>
        <a:blip xmlns:r="http://schemas.openxmlformats.org/officeDocument/2006/relationships" r:embed="rId301"/>
        <a:stretch>
          <a:fillRect/>
        </a:stretch>
      </xdr:blipFill>
      <xdr:spPr>
        <a:xfrm>
          <a:off x="1252020" y="273188022"/>
          <a:ext cx="411074" cy="536680"/>
        </a:xfrm>
        <a:prstGeom prst="rect">
          <a:avLst/>
        </a:prstGeom>
      </xdr:spPr>
    </xdr:pic>
    <xdr:clientData/>
  </xdr:twoCellAnchor>
  <xdr:twoCellAnchor>
    <xdr:from>
      <xdr:col>1</xdr:col>
      <xdr:colOff>285250</xdr:colOff>
      <xdr:row>389</xdr:row>
      <xdr:rowOff>42343</xdr:rowOff>
    </xdr:from>
    <xdr:to>
      <xdr:col>1</xdr:col>
      <xdr:colOff>680119</xdr:colOff>
      <xdr:row>389</xdr:row>
      <xdr:rowOff>644524</xdr:rowOff>
    </xdr:to>
    <xdr:pic>
      <xdr:nvPicPr>
        <xdr:cNvPr id="932" name="Picture 931">
          <a:extLst>
            <a:ext uri="{FF2B5EF4-FFF2-40B4-BE49-F238E27FC236}">
              <a16:creationId xmlns:a16="http://schemas.microsoft.com/office/drawing/2014/main" id="{EB9E6296-F243-8B6E-298A-8317ADE5F7DA}"/>
            </a:ext>
          </a:extLst>
        </xdr:cNvPr>
        <xdr:cNvPicPr>
          <a:picLocks noChangeAspect="1"/>
        </xdr:cNvPicPr>
      </xdr:nvPicPr>
      <xdr:blipFill>
        <a:blip xmlns:r="http://schemas.openxmlformats.org/officeDocument/2006/relationships" r:embed="rId302"/>
        <a:stretch>
          <a:fillRect/>
        </a:stretch>
      </xdr:blipFill>
      <xdr:spPr>
        <a:xfrm>
          <a:off x="1237750" y="273906800"/>
          <a:ext cx="394869" cy="602181"/>
        </a:xfrm>
        <a:prstGeom prst="rect">
          <a:avLst/>
        </a:prstGeom>
      </xdr:spPr>
    </xdr:pic>
    <xdr:clientData/>
  </xdr:twoCellAnchor>
  <xdr:twoCellAnchor>
    <xdr:from>
      <xdr:col>1</xdr:col>
      <xdr:colOff>114260</xdr:colOff>
      <xdr:row>391</xdr:row>
      <xdr:rowOff>20572</xdr:rowOff>
    </xdr:from>
    <xdr:to>
      <xdr:col>1</xdr:col>
      <xdr:colOff>691610</xdr:colOff>
      <xdr:row>391</xdr:row>
      <xdr:rowOff>567773</xdr:rowOff>
    </xdr:to>
    <xdr:pic>
      <xdr:nvPicPr>
        <xdr:cNvPr id="933" name="Picture 932">
          <a:extLst>
            <a:ext uri="{FF2B5EF4-FFF2-40B4-BE49-F238E27FC236}">
              <a16:creationId xmlns:a16="http://schemas.microsoft.com/office/drawing/2014/main" id="{E610CA39-DF20-2C3D-F7AF-737BF962AB48}"/>
            </a:ext>
          </a:extLst>
        </xdr:cNvPr>
        <xdr:cNvPicPr>
          <a:picLocks noChangeAspect="1"/>
        </xdr:cNvPicPr>
      </xdr:nvPicPr>
      <xdr:blipFill>
        <a:blip xmlns:r="http://schemas.openxmlformats.org/officeDocument/2006/relationships" r:embed="rId303"/>
        <a:stretch>
          <a:fillRect/>
        </a:stretch>
      </xdr:blipFill>
      <xdr:spPr>
        <a:xfrm>
          <a:off x="1066760" y="275293072"/>
          <a:ext cx="577350" cy="547201"/>
        </a:xfrm>
        <a:prstGeom prst="rect">
          <a:avLst/>
        </a:prstGeom>
      </xdr:spPr>
    </xdr:pic>
    <xdr:clientData/>
  </xdr:twoCellAnchor>
  <xdr:twoCellAnchor>
    <xdr:from>
      <xdr:col>1</xdr:col>
      <xdr:colOff>155111</xdr:colOff>
      <xdr:row>390</xdr:row>
      <xdr:rowOff>42344</xdr:rowOff>
    </xdr:from>
    <xdr:to>
      <xdr:col>1</xdr:col>
      <xdr:colOff>632645</xdr:colOff>
      <xdr:row>390</xdr:row>
      <xdr:rowOff>644066</xdr:rowOff>
    </xdr:to>
    <xdr:pic>
      <xdr:nvPicPr>
        <xdr:cNvPr id="940" name="Picture 939">
          <a:extLst>
            <a:ext uri="{FF2B5EF4-FFF2-40B4-BE49-F238E27FC236}">
              <a16:creationId xmlns:a16="http://schemas.microsoft.com/office/drawing/2014/main" id="{0C58233C-03CE-A949-4436-D3F2D73030FA}"/>
            </a:ext>
          </a:extLst>
        </xdr:cNvPr>
        <xdr:cNvPicPr>
          <a:picLocks noChangeAspect="1"/>
        </xdr:cNvPicPr>
      </xdr:nvPicPr>
      <xdr:blipFill>
        <a:blip xmlns:r="http://schemas.openxmlformats.org/officeDocument/2006/relationships" r:embed="rId304"/>
        <a:stretch>
          <a:fillRect/>
        </a:stretch>
      </xdr:blipFill>
      <xdr:spPr>
        <a:xfrm>
          <a:off x="1107611" y="274610822"/>
          <a:ext cx="477534" cy="601722"/>
        </a:xfrm>
        <a:prstGeom prst="rect">
          <a:avLst/>
        </a:prstGeom>
      </xdr:spPr>
    </xdr:pic>
    <xdr:clientData/>
  </xdr:twoCellAnchor>
  <xdr:twoCellAnchor>
    <xdr:from>
      <xdr:col>1</xdr:col>
      <xdr:colOff>199633</xdr:colOff>
      <xdr:row>392</xdr:row>
      <xdr:rowOff>56611</xdr:rowOff>
    </xdr:from>
    <xdr:to>
      <xdr:col>1</xdr:col>
      <xdr:colOff>727076</xdr:colOff>
      <xdr:row>392</xdr:row>
      <xdr:rowOff>650772</xdr:rowOff>
    </xdr:to>
    <xdr:pic>
      <xdr:nvPicPr>
        <xdr:cNvPr id="951" name="Picture 950">
          <a:extLst>
            <a:ext uri="{FF2B5EF4-FFF2-40B4-BE49-F238E27FC236}">
              <a16:creationId xmlns:a16="http://schemas.microsoft.com/office/drawing/2014/main" id="{B6040FCA-DA91-997B-5BDD-31C010CC3ABF}"/>
            </a:ext>
          </a:extLst>
        </xdr:cNvPr>
        <xdr:cNvPicPr>
          <a:picLocks noChangeAspect="1"/>
        </xdr:cNvPicPr>
      </xdr:nvPicPr>
      <xdr:blipFill>
        <a:blip xmlns:r="http://schemas.openxmlformats.org/officeDocument/2006/relationships" r:embed="rId305"/>
        <a:stretch>
          <a:fillRect/>
        </a:stretch>
      </xdr:blipFill>
      <xdr:spPr>
        <a:xfrm>
          <a:off x="1152133" y="276033133"/>
          <a:ext cx="527443" cy="594161"/>
        </a:xfrm>
        <a:prstGeom prst="rect">
          <a:avLst/>
        </a:prstGeom>
      </xdr:spPr>
    </xdr:pic>
    <xdr:clientData/>
  </xdr:twoCellAnchor>
  <xdr:twoCellAnchor>
    <xdr:from>
      <xdr:col>1</xdr:col>
      <xdr:colOff>206645</xdr:colOff>
      <xdr:row>393</xdr:row>
      <xdr:rowOff>27830</xdr:rowOff>
    </xdr:from>
    <xdr:to>
      <xdr:col>1</xdr:col>
      <xdr:colOff>721257</xdr:colOff>
      <xdr:row>393</xdr:row>
      <xdr:rowOff>636610</xdr:rowOff>
    </xdr:to>
    <xdr:pic>
      <xdr:nvPicPr>
        <xdr:cNvPr id="549" name="Picture 548">
          <a:extLst>
            <a:ext uri="{FF2B5EF4-FFF2-40B4-BE49-F238E27FC236}">
              <a16:creationId xmlns:a16="http://schemas.microsoft.com/office/drawing/2014/main" id="{BB2E735E-7BA2-0B7F-EBC6-028ECC53184A}"/>
            </a:ext>
          </a:extLst>
        </xdr:cNvPr>
        <xdr:cNvPicPr>
          <a:picLocks noChangeAspect="1"/>
        </xdr:cNvPicPr>
      </xdr:nvPicPr>
      <xdr:blipFill>
        <a:blip xmlns:r="http://schemas.openxmlformats.org/officeDocument/2006/relationships" r:embed="rId306"/>
        <a:stretch>
          <a:fillRect/>
        </a:stretch>
      </xdr:blipFill>
      <xdr:spPr>
        <a:xfrm>
          <a:off x="1159145" y="276708373"/>
          <a:ext cx="514612" cy="608780"/>
        </a:xfrm>
        <a:prstGeom prst="rect">
          <a:avLst/>
        </a:prstGeom>
      </xdr:spPr>
    </xdr:pic>
    <xdr:clientData/>
  </xdr:twoCellAnchor>
  <xdr:twoCellAnchor>
    <xdr:from>
      <xdr:col>1</xdr:col>
      <xdr:colOff>185363</xdr:colOff>
      <xdr:row>394</xdr:row>
      <xdr:rowOff>42344</xdr:rowOff>
    </xdr:from>
    <xdr:to>
      <xdr:col>1</xdr:col>
      <xdr:colOff>721530</xdr:colOff>
      <xdr:row>394</xdr:row>
      <xdr:rowOff>651123</xdr:rowOff>
    </xdr:to>
    <xdr:pic>
      <xdr:nvPicPr>
        <xdr:cNvPr id="550" name="Picture 549">
          <a:extLst>
            <a:ext uri="{FF2B5EF4-FFF2-40B4-BE49-F238E27FC236}">
              <a16:creationId xmlns:a16="http://schemas.microsoft.com/office/drawing/2014/main" id="{7B7462E9-D995-9507-33D6-C10852637DA3}"/>
            </a:ext>
          </a:extLst>
        </xdr:cNvPr>
        <xdr:cNvPicPr>
          <a:picLocks noChangeAspect="1"/>
        </xdr:cNvPicPr>
      </xdr:nvPicPr>
      <xdr:blipFill>
        <a:blip xmlns:r="http://schemas.openxmlformats.org/officeDocument/2006/relationships" r:embed="rId307"/>
        <a:stretch>
          <a:fillRect/>
        </a:stretch>
      </xdr:blipFill>
      <xdr:spPr>
        <a:xfrm>
          <a:off x="1137863" y="277426909"/>
          <a:ext cx="536167" cy="608779"/>
        </a:xfrm>
        <a:prstGeom prst="rect">
          <a:avLst/>
        </a:prstGeom>
      </xdr:spPr>
    </xdr:pic>
    <xdr:clientData/>
  </xdr:twoCellAnchor>
  <xdr:twoCellAnchor>
    <xdr:from>
      <xdr:col>1</xdr:col>
      <xdr:colOff>213658</xdr:colOff>
      <xdr:row>395</xdr:row>
      <xdr:rowOff>42343</xdr:rowOff>
    </xdr:from>
    <xdr:to>
      <xdr:col>1</xdr:col>
      <xdr:colOff>714029</xdr:colOff>
      <xdr:row>395</xdr:row>
      <xdr:rowOff>642568</xdr:rowOff>
    </xdr:to>
    <xdr:pic>
      <xdr:nvPicPr>
        <xdr:cNvPr id="551" name="Picture 550">
          <a:extLst>
            <a:ext uri="{FF2B5EF4-FFF2-40B4-BE49-F238E27FC236}">
              <a16:creationId xmlns:a16="http://schemas.microsoft.com/office/drawing/2014/main" id="{C233F326-2411-8E38-1E55-0BA4D4C38945}"/>
            </a:ext>
          </a:extLst>
        </xdr:cNvPr>
        <xdr:cNvPicPr>
          <a:picLocks noChangeAspect="1"/>
        </xdr:cNvPicPr>
      </xdr:nvPicPr>
      <xdr:blipFill>
        <a:blip xmlns:r="http://schemas.openxmlformats.org/officeDocument/2006/relationships" r:embed="rId308"/>
        <a:stretch>
          <a:fillRect/>
        </a:stretch>
      </xdr:blipFill>
      <xdr:spPr>
        <a:xfrm>
          <a:off x="1166158" y="278130930"/>
          <a:ext cx="500371" cy="600225"/>
        </a:xfrm>
        <a:prstGeom prst="rect">
          <a:avLst/>
        </a:prstGeom>
      </xdr:spPr>
    </xdr:pic>
    <xdr:clientData/>
  </xdr:twoCellAnchor>
  <xdr:twoCellAnchor>
    <xdr:from>
      <xdr:col>1</xdr:col>
      <xdr:colOff>156823</xdr:colOff>
      <xdr:row>396</xdr:row>
      <xdr:rowOff>27829</xdr:rowOff>
    </xdr:from>
    <xdr:to>
      <xdr:col>1</xdr:col>
      <xdr:colOff>708515</xdr:colOff>
      <xdr:row>396</xdr:row>
      <xdr:rowOff>632194</xdr:rowOff>
    </xdr:to>
    <xdr:pic>
      <xdr:nvPicPr>
        <xdr:cNvPr id="552" name="Picture 551">
          <a:extLst>
            <a:ext uri="{FF2B5EF4-FFF2-40B4-BE49-F238E27FC236}">
              <a16:creationId xmlns:a16="http://schemas.microsoft.com/office/drawing/2014/main" id="{0199BFEE-0B77-ACEA-843B-4637A688AD6F}"/>
            </a:ext>
          </a:extLst>
        </xdr:cNvPr>
        <xdr:cNvPicPr>
          <a:picLocks noChangeAspect="1"/>
        </xdr:cNvPicPr>
      </xdr:nvPicPr>
      <xdr:blipFill>
        <a:blip xmlns:r="http://schemas.openxmlformats.org/officeDocument/2006/relationships" r:embed="rId309"/>
        <a:stretch>
          <a:fillRect/>
        </a:stretch>
      </xdr:blipFill>
      <xdr:spPr>
        <a:xfrm>
          <a:off x="1109323" y="278820438"/>
          <a:ext cx="551692" cy="604365"/>
        </a:xfrm>
        <a:prstGeom prst="rect">
          <a:avLst/>
        </a:prstGeom>
      </xdr:spPr>
    </xdr:pic>
    <xdr:clientData/>
  </xdr:twoCellAnchor>
  <xdr:twoCellAnchor>
    <xdr:from>
      <xdr:col>1</xdr:col>
      <xdr:colOff>127798</xdr:colOff>
      <xdr:row>397</xdr:row>
      <xdr:rowOff>42344</xdr:rowOff>
    </xdr:from>
    <xdr:to>
      <xdr:col>1</xdr:col>
      <xdr:colOff>692320</xdr:colOff>
      <xdr:row>397</xdr:row>
      <xdr:rowOff>647788</xdr:rowOff>
    </xdr:to>
    <xdr:pic>
      <xdr:nvPicPr>
        <xdr:cNvPr id="554" name="Picture 553">
          <a:extLst>
            <a:ext uri="{FF2B5EF4-FFF2-40B4-BE49-F238E27FC236}">
              <a16:creationId xmlns:a16="http://schemas.microsoft.com/office/drawing/2014/main" id="{B25F04C6-5F27-EF48-E33E-86CD511B88C9}"/>
            </a:ext>
          </a:extLst>
        </xdr:cNvPr>
        <xdr:cNvPicPr>
          <a:picLocks noChangeAspect="1"/>
        </xdr:cNvPicPr>
      </xdr:nvPicPr>
      <xdr:blipFill>
        <a:blip xmlns:r="http://schemas.openxmlformats.org/officeDocument/2006/relationships" r:embed="rId310"/>
        <a:stretch>
          <a:fillRect/>
        </a:stretch>
      </xdr:blipFill>
      <xdr:spPr>
        <a:xfrm>
          <a:off x="1080298" y="279538974"/>
          <a:ext cx="564522" cy="605444"/>
        </a:xfrm>
        <a:prstGeom prst="rect">
          <a:avLst/>
        </a:prstGeom>
      </xdr:spPr>
    </xdr:pic>
    <xdr:clientData/>
  </xdr:twoCellAnchor>
  <xdr:twoCellAnchor>
    <xdr:from>
      <xdr:col>1</xdr:col>
      <xdr:colOff>42422</xdr:colOff>
      <xdr:row>398</xdr:row>
      <xdr:rowOff>34842</xdr:rowOff>
    </xdr:from>
    <xdr:to>
      <xdr:col>1</xdr:col>
      <xdr:colOff>698164</xdr:colOff>
      <xdr:row>398</xdr:row>
      <xdr:rowOff>569550</xdr:rowOff>
    </xdr:to>
    <xdr:pic>
      <xdr:nvPicPr>
        <xdr:cNvPr id="555" name="Picture 554">
          <a:extLst>
            <a:ext uri="{FF2B5EF4-FFF2-40B4-BE49-F238E27FC236}">
              <a16:creationId xmlns:a16="http://schemas.microsoft.com/office/drawing/2014/main" id="{A33707E9-B45C-2962-4AA1-EC45DA1D6053}"/>
            </a:ext>
          </a:extLst>
        </xdr:cNvPr>
        <xdr:cNvPicPr>
          <a:picLocks noChangeAspect="1"/>
        </xdr:cNvPicPr>
      </xdr:nvPicPr>
      <xdr:blipFill>
        <a:blip xmlns:r="http://schemas.openxmlformats.org/officeDocument/2006/relationships" r:embed="rId311"/>
        <a:stretch>
          <a:fillRect/>
        </a:stretch>
      </xdr:blipFill>
      <xdr:spPr>
        <a:xfrm>
          <a:off x="994922" y="280235494"/>
          <a:ext cx="655742" cy="534708"/>
        </a:xfrm>
        <a:prstGeom prst="rect">
          <a:avLst/>
        </a:prstGeom>
      </xdr:spPr>
    </xdr:pic>
    <xdr:clientData/>
  </xdr:twoCellAnchor>
  <xdr:twoCellAnchor>
    <xdr:from>
      <xdr:col>1</xdr:col>
      <xdr:colOff>128287</xdr:colOff>
      <xdr:row>399</xdr:row>
      <xdr:rowOff>28073</xdr:rowOff>
    </xdr:from>
    <xdr:to>
      <xdr:col>1</xdr:col>
      <xdr:colOff>705639</xdr:colOff>
      <xdr:row>399</xdr:row>
      <xdr:rowOff>640693</xdr:rowOff>
    </xdr:to>
    <xdr:pic>
      <xdr:nvPicPr>
        <xdr:cNvPr id="557" name="Picture 556">
          <a:extLst>
            <a:ext uri="{FF2B5EF4-FFF2-40B4-BE49-F238E27FC236}">
              <a16:creationId xmlns:a16="http://schemas.microsoft.com/office/drawing/2014/main" id="{F0024F79-B7C4-8CFE-DC35-6250B9AEFAEF}"/>
            </a:ext>
          </a:extLst>
        </xdr:cNvPr>
        <xdr:cNvPicPr>
          <a:picLocks noChangeAspect="1"/>
        </xdr:cNvPicPr>
      </xdr:nvPicPr>
      <xdr:blipFill>
        <a:blip xmlns:r="http://schemas.openxmlformats.org/officeDocument/2006/relationships" r:embed="rId312"/>
        <a:stretch>
          <a:fillRect/>
        </a:stretch>
      </xdr:blipFill>
      <xdr:spPr>
        <a:xfrm>
          <a:off x="1080787" y="280932747"/>
          <a:ext cx="577352" cy="612620"/>
        </a:xfrm>
        <a:prstGeom prst="rect">
          <a:avLst/>
        </a:prstGeom>
      </xdr:spPr>
    </xdr:pic>
    <xdr:clientData/>
  </xdr:twoCellAnchor>
  <xdr:twoCellAnchor>
    <xdr:from>
      <xdr:col>1</xdr:col>
      <xdr:colOff>123721</xdr:colOff>
      <xdr:row>400</xdr:row>
      <xdr:rowOff>37776</xdr:rowOff>
    </xdr:from>
    <xdr:to>
      <xdr:col>1</xdr:col>
      <xdr:colOff>701073</xdr:colOff>
      <xdr:row>400</xdr:row>
      <xdr:rowOff>650397</xdr:rowOff>
    </xdr:to>
    <xdr:pic>
      <xdr:nvPicPr>
        <xdr:cNvPr id="558" name="Picture 557">
          <a:extLst>
            <a:ext uri="{FF2B5EF4-FFF2-40B4-BE49-F238E27FC236}">
              <a16:creationId xmlns:a16="http://schemas.microsoft.com/office/drawing/2014/main" id="{3C854EF9-2B15-564B-AE6F-1A33F6F633F1}"/>
            </a:ext>
          </a:extLst>
        </xdr:cNvPr>
        <xdr:cNvPicPr>
          <a:picLocks noChangeAspect="1"/>
        </xdr:cNvPicPr>
      </xdr:nvPicPr>
      <xdr:blipFill>
        <a:blip xmlns:r="http://schemas.openxmlformats.org/officeDocument/2006/relationships" r:embed="rId312"/>
        <a:stretch>
          <a:fillRect/>
        </a:stretch>
      </xdr:blipFill>
      <xdr:spPr>
        <a:xfrm>
          <a:off x="1076221" y="281646472"/>
          <a:ext cx="577352" cy="612621"/>
        </a:xfrm>
        <a:prstGeom prst="rect">
          <a:avLst/>
        </a:prstGeom>
      </xdr:spPr>
    </xdr:pic>
    <xdr:clientData/>
  </xdr:twoCellAnchor>
  <xdr:twoCellAnchor>
    <xdr:from>
      <xdr:col>1</xdr:col>
      <xdr:colOff>213905</xdr:colOff>
      <xdr:row>401</xdr:row>
      <xdr:rowOff>56613</xdr:rowOff>
    </xdr:from>
    <xdr:to>
      <xdr:col>1</xdr:col>
      <xdr:colOff>650128</xdr:colOff>
      <xdr:row>401</xdr:row>
      <xdr:rowOff>586198</xdr:rowOff>
    </xdr:to>
    <xdr:pic>
      <xdr:nvPicPr>
        <xdr:cNvPr id="560" name="Picture 559">
          <a:extLst>
            <a:ext uri="{FF2B5EF4-FFF2-40B4-BE49-F238E27FC236}">
              <a16:creationId xmlns:a16="http://schemas.microsoft.com/office/drawing/2014/main" id="{0D690FB8-8BBC-9155-11A3-3A69FB7CB6CD}"/>
            </a:ext>
          </a:extLst>
        </xdr:cNvPr>
        <xdr:cNvPicPr>
          <a:picLocks noChangeAspect="1"/>
        </xdr:cNvPicPr>
      </xdr:nvPicPr>
      <xdr:blipFill>
        <a:blip xmlns:r="http://schemas.openxmlformats.org/officeDocument/2006/relationships" r:embed="rId313"/>
        <a:stretch>
          <a:fillRect/>
        </a:stretch>
      </xdr:blipFill>
      <xdr:spPr>
        <a:xfrm>
          <a:off x="1166405" y="282369330"/>
          <a:ext cx="436223" cy="529585"/>
        </a:xfrm>
        <a:prstGeom prst="rect">
          <a:avLst/>
        </a:prstGeom>
      </xdr:spPr>
    </xdr:pic>
    <xdr:clientData/>
  </xdr:twoCellAnchor>
  <xdr:twoCellAnchor>
    <xdr:from>
      <xdr:col>1</xdr:col>
      <xdr:colOff>185362</xdr:colOff>
      <xdr:row>402</xdr:row>
      <xdr:rowOff>31214</xdr:rowOff>
    </xdr:from>
    <xdr:to>
      <xdr:col>1</xdr:col>
      <xdr:colOff>574955</xdr:colOff>
      <xdr:row>402</xdr:row>
      <xdr:rowOff>541659</xdr:rowOff>
    </xdr:to>
    <xdr:pic>
      <xdr:nvPicPr>
        <xdr:cNvPr id="561" name="Picture 560">
          <a:extLst>
            <a:ext uri="{FF2B5EF4-FFF2-40B4-BE49-F238E27FC236}">
              <a16:creationId xmlns:a16="http://schemas.microsoft.com/office/drawing/2014/main" id="{5EEC81DF-1E43-8670-5652-CA340C48A4FD}"/>
            </a:ext>
          </a:extLst>
        </xdr:cNvPr>
        <xdr:cNvPicPr>
          <a:picLocks noChangeAspect="1"/>
        </xdr:cNvPicPr>
      </xdr:nvPicPr>
      <xdr:blipFill>
        <a:blip xmlns:r="http://schemas.openxmlformats.org/officeDocument/2006/relationships" r:embed="rId314"/>
        <a:stretch>
          <a:fillRect/>
        </a:stretch>
      </xdr:blipFill>
      <xdr:spPr>
        <a:xfrm>
          <a:off x="1137862" y="283047953"/>
          <a:ext cx="389593" cy="510445"/>
        </a:xfrm>
        <a:prstGeom prst="rect">
          <a:avLst/>
        </a:prstGeom>
      </xdr:spPr>
    </xdr:pic>
    <xdr:clientData/>
  </xdr:twoCellAnchor>
  <xdr:twoCellAnchor>
    <xdr:from>
      <xdr:col>1</xdr:col>
      <xdr:colOff>141576</xdr:colOff>
      <xdr:row>403</xdr:row>
      <xdr:rowOff>28073</xdr:rowOff>
    </xdr:from>
    <xdr:to>
      <xdr:col>1</xdr:col>
      <xdr:colOff>667607</xdr:colOff>
      <xdr:row>403</xdr:row>
      <xdr:rowOff>645448</xdr:rowOff>
    </xdr:to>
    <xdr:pic>
      <xdr:nvPicPr>
        <xdr:cNvPr id="563" name="Picture 562">
          <a:extLst>
            <a:ext uri="{FF2B5EF4-FFF2-40B4-BE49-F238E27FC236}">
              <a16:creationId xmlns:a16="http://schemas.microsoft.com/office/drawing/2014/main" id="{CF70AEDE-938E-E792-D4D7-BD42D8BB69B2}"/>
            </a:ext>
          </a:extLst>
        </xdr:cNvPr>
        <xdr:cNvPicPr>
          <a:picLocks noChangeAspect="1"/>
        </xdr:cNvPicPr>
      </xdr:nvPicPr>
      <xdr:blipFill>
        <a:blip xmlns:r="http://schemas.openxmlformats.org/officeDocument/2006/relationships" r:embed="rId315"/>
        <a:stretch>
          <a:fillRect/>
        </a:stretch>
      </xdr:blipFill>
      <xdr:spPr>
        <a:xfrm>
          <a:off x="1094076" y="283748834"/>
          <a:ext cx="526031" cy="617375"/>
        </a:xfrm>
        <a:prstGeom prst="rect">
          <a:avLst/>
        </a:prstGeom>
      </xdr:spPr>
    </xdr:pic>
    <xdr:clientData/>
  </xdr:twoCellAnchor>
  <xdr:twoCellAnchor>
    <xdr:from>
      <xdr:col>1</xdr:col>
      <xdr:colOff>141820</xdr:colOff>
      <xdr:row>404</xdr:row>
      <xdr:rowOff>34842</xdr:rowOff>
    </xdr:from>
    <xdr:to>
      <xdr:col>1</xdr:col>
      <xdr:colOff>683504</xdr:colOff>
      <xdr:row>404</xdr:row>
      <xdr:rowOff>632074</xdr:rowOff>
    </xdr:to>
    <xdr:pic>
      <xdr:nvPicPr>
        <xdr:cNvPr id="564" name="Picture 563">
          <a:extLst>
            <a:ext uri="{FF2B5EF4-FFF2-40B4-BE49-F238E27FC236}">
              <a16:creationId xmlns:a16="http://schemas.microsoft.com/office/drawing/2014/main" id="{F9CF77BC-6DE9-1F7D-1333-A54BDF1F093E}"/>
            </a:ext>
          </a:extLst>
        </xdr:cNvPr>
        <xdr:cNvPicPr>
          <a:picLocks noChangeAspect="1"/>
        </xdr:cNvPicPr>
      </xdr:nvPicPr>
      <xdr:blipFill>
        <a:blip xmlns:r="http://schemas.openxmlformats.org/officeDocument/2006/relationships" r:embed="rId316"/>
        <a:stretch>
          <a:fillRect/>
        </a:stretch>
      </xdr:blipFill>
      <xdr:spPr>
        <a:xfrm>
          <a:off x="1094320" y="284459625"/>
          <a:ext cx="541684" cy="597232"/>
        </a:xfrm>
        <a:prstGeom prst="rect">
          <a:avLst/>
        </a:prstGeom>
      </xdr:spPr>
    </xdr:pic>
    <xdr:clientData/>
  </xdr:twoCellAnchor>
  <xdr:twoCellAnchor>
    <xdr:from>
      <xdr:col>1</xdr:col>
      <xdr:colOff>142066</xdr:colOff>
      <xdr:row>405</xdr:row>
      <xdr:rowOff>20816</xdr:rowOff>
    </xdr:from>
    <xdr:to>
      <xdr:col>1</xdr:col>
      <xdr:colOff>695168</xdr:colOff>
      <xdr:row>405</xdr:row>
      <xdr:rowOff>642241</xdr:rowOff>
    </xdr:to>
    <xdr:pic>
      <xdr:nvPicPr>
        <xdr:cNvPr id="566" name="Picture 565">
          <a:extLst>
            <a:ext uri="{FF2B5EF4-FFF2-40B4-BE49-F238E27FC236}">
              <a16:creationId xmlns:a16="http://schemas.microsoft.com/office/drawing/2014/main" id="{560A8640-02B2-77E0-0EFC-FAC182C3F0BC}"/>
            </a:ext>
          </a:extLst>
        </xdr:cNvPr>
        <xdr:cNvPicPr>
          <a:picLocks noChangeAspect="1"/>
        </xdr:cNvPicPr>
      </xdr:nvPicPr>
      <xdr:blipFill>
        <a:blip xmlns:r="http://schemas.openxmlformats.org/officeDocument/2006/relationships" r:embed="rId317"/>
        <a:stretch>
          <a:fillRect/>
        </a:stretch>
      </xdr:blipFill>
      <xdr:spPr>
        <a:xfrm>
          <a:off x="1094566" y="285149620"/>
          <a:ext cx="553102" cy="621425"/>
        </a:xfrm>
        <a:prstGeom prst="rect">
          <a:avLst/>
        </a:prstGeom>
      </xdr:spPr>
    </xdr:pic>
    <xdr:clientData/>
  </xdr:twoCellAnchor>
  <xdr:twoCellAnchor>
    <xdr:from>
      <xdr:col>1</xdr:col>
      <xdr:colOff>134564</xdr:colOff>
      <xdr:row>406</xdr:row>
      <xdr:rowOff>49357</xdr:rowOff>
    </xdr:from>
    <xdr:to>
      <xdr:col>1</xdr:col>
      <xdr:colOff>673426</xdr:colOff>
      <xdr:row>406</xdr:row>
      <xdr:rowOff>642908</xdr:rowOff>
    </xdr:to>
    <xdr:pic>
      <xdr:nvPicPr>
        <xdr:cNvPr id="567" name="Picture 566">
          <a:extLst>
            <a:ext uri="{FF2B5EF4-FFF2-40B4-BE49-F238E27FC236}">
              <a16:creationId xmlns:a16="http://schemas.microsoft.com/office/drawing/2014/main" id="{8F738BA4-389F-13C7-F089-32EE2D744BFD}"/>
            </a:ext>
          </a:extLst>
        </xdr:cNvPr>
        <xdr:cNvPicPr>
          <a:picLocks noChangeAspect="1"/>
        </xdr:cNvPicPr>
      </xdr:nvPicPr>
      <xdr:blipFill>
        <a:blip xmlns:r="http://schemas.openxmlformats.org/officeDocument/2006/relationships" r:embed="rId318"/>
        <a:stretch>
          <a:fillRect/>
        </a:stretch>
      </xdr:blipFill>
      <xdr:spPr>
        <a:xfrm>
          <a:off x="1087064" y="285882183"/>
          <a:ext cx="538862" cy="593551"/>
        </a:xfrm>
        <a:prstGeom prst="rect">
          <a:avLst/>
        </a:prstGeom>
      </xdr:spPr>
    </xdr:pic>
    <xdr:clientData/>
  </xdr:twoCellAnchor>
  <xdr:twoCellAnchor>
    <xdr:from>
      <xdr:col>1</xdr:col>
      <xdr:colOff>173050</xdr:colOff>
      <xdr:row>407</xdr:row>
      <xdr:rowOff>37535</xdr:rowOff>
    </xdr:from>
    <xdr:to>
      <xdr:col>1</xdr:col>
      <xdr:colOff>690357</xdr:colOff>
      <xdr:row>407</xdr:row>
      <xdr:rowOff>637155</xdr:rowOff>
    </xdr:to>
    <xdr:pic>
      <xdr:nvPicPr>
        <xdr:cNvPr id="569" name="Picture 568">
          <a:extLst>
            <a:ext uri="{FF2B5EF4-FFF2-40B4-BE49-F238E27FC236}">
              <a16:creationId xmlns:a16="http://schemas.microsoft.com/office/drawing/2014/main" id="{56F13AB3-209F-FC46-A512-61DB06895524}"/>
            </a:ext>
          </a:extLst>
        </xdr:cNvPr>
        <xdr:cNvPicPr>
          <a:picLocks noChangeAspect="1"/>
        </xdr:cNvPicPr>
      </xdr:nvPicPr>
      <xdr:blipFill>
        <a:blip xmlns:r="http://schemas.openxmlformats.org/officeDocument/2006/relationships" r:embed="rId318"/>
        <a:stretch>
          <a:fillRect/>
        </a:stretch>
      </xdr:blipFill>
      <xdr:spPr>
        <a:xfrm>
          <a:off x="1125550" y="286574383"/>
          <a:ext cx="517307" cy="599620"/>
        </a:xfrm>
        <a:prstGeom prst="rect">
          <a:avLst/>
        </a:prstGeom>
      </xdr:spPr>
    </xdr:pic>
    <xdr:clientData/>
  </xdr:twoCellAnchor>
  <xdr:twoCellAnchor>
    <xdr:from>
      <xdr:col>1</xdr:col>
      <xdr:colOff>213902</xdr:colOff>
      <xdr:row>408</xdr:row>
      <xdr:rowOff>35330</xdr:rowOff>
    </xdr:from>
    <xdr:to>
      <xdr:col>1</xdr:col>
      <xdr:colOff>714273</xdr:colOff>
      <xdr:row>408</xdr:row>
      <xdr:rowOff>648173</xdr:rowOff>
    </xdr:to>
    <xdr:pic>
      <xdr:nvPicPr>
        <xdr:cNvPr id="571" name="Picture 570">
          <a:extLst>
            <a:ext uri="{FF2B5EF4-FFF2-40B4-BE49-F238E27FC236}">
              <a16:creationId xmlns:a16="http://schemas.microsoft.com/office/drawing/2014/main" id="{A8D75A78-7E03-C038-5760-5E7D9D9580F6}"/>
            </a:ext>
          </a:extLst>
        </xdr:cNvPr>
        <xdr:cNvPicPr>
          <a:picLocks noChangeAspect="1"/>
        </xdr:cNvPicPr>
      </xdr:nvPicPr>
      <xdr:blipFill>
        <a:blip xmlns:r="http://schemas.openxmlformats.org/officeDocument/2006/relationships" r:embed="rId319"/>
        <a:stretch>
          <a:fillRect/>
        </a:stretch>
      </xdr:blipFill>
      <xdr:spPr>
        <a:xfrm>
          <a:off x="1166402" y="287276200"/>
          <a:ext cx="500371" cy="612843"/>
        </a:xfrm>
        <a:prstGeom prst="rect">
          <a:avLst/>
        </a:prstGeom>
      </xdr:spPr>
    </xdr:pic>
    <xdr:clientData/>
  </xdr:twoCellAnchor>
  <xdr:twoCellAnchor>
    <xdr:from>
      <xdr:col>1</xdr:col>
      <xdr:colOff>194821</xdr:colOff>
      <xdr:row>409</xdr:row>
      <xdr:rowOff>37533</xdr:rowOff>
    </xdr:from>
    <xdr:to>
      <xdr:col>1</xdr:col>
      <xdr:colOff>716940</xdr:colOff>
      <xdr:row>409</xdr:row>
      <xdr:rowOff>638998</xdr:rowOff>
    </xdr:to>
    <xdr:pic>
      <xdr:nvPicPr>
        <xdr:cNvPr id="572" name="Picture 571">
          <a:extLst>
            <a:ext uri="{FF2B5EF4-FFF2-40B4-BE49-F238E27FC236}">
              <a16:creationId xmlns:a16="http://schemas.microsoft.com/office/drawing/2014/main" id="{E785BE5C-F0BA-9C43-ACFF-8314DF3E52F0}"/>
            </a:ext>
          </a:extLst>
        </xdr:cNvPr>
        <xdr:cNvPicPr>
          <a:picLocks noChangeAspect="1"/>
        </xdr:cNvPicPr>
      </xdr:nvPicPr>
      <xdr:blipFill>
        <a:blip xmlns:r="http://schemas.openxmlformats.org/officeDocument/2006/relationships" r:embed="rId319"/>
        <a:stretch>
          <a:fillRect/>
        </a:stretch>
      </xdr:blipFill>
      <xdr:spPr>
        <a:xfrm>
          <a:off x="1147321" y="287982424"/>
          <a:ext cx="522119" cy="601465"/>
        </a:xfrm>
        <a:prstGeom prst="rect">
          <a:avLst/>
        </a:prstGeom>
      </xdr:spPr>
    </xdr:pic>
    <xdr:clientData/>
  </xdr:twoCellAnchor>
  <xdr:twoCellAnchor>
    <xdr:from>
      <xdr:col>1</xdr:col>
      <xdr:colOff>135053</xdr:colOff>
      <xdr:row>410</xdr:row>
      <xdr:rowOff>56614</xdr:rowOff>
    </xdr:from>
    <xdr:to>
      <xdr:col>1</xdr:col>
      <xdr:colOff>704615</xdr:colOff>
      <xdr:row>410</xdr:row>
      <xdr:rowOff>646788</xdr:rowOff>
    </xdr:to>
    <xdr:pic>
      <xdr:nvPicPr>
        <xdr:cNvPr id="574" name="Picture 573">
          <a:extLst>
            <a:ext uri="{FF2B5EF4-FFF2-40B4-BE49-F238E27FC236}">
              <a16:creationId xmlns:a16="http://schemas.microsoft.com/office/drawing/2014/main" id="{5BC25290-7D56-2130-7EF1-4644C95FDA91}"/>
            </a:ext>
          </a:extLst>
        </xdr:cNvPr>
        <xdr:cNvPicPr>
          <a:picLocks noChangeAspect="1"/>
        </xdr:cNvPicPr>
      </xdr:nvPicPr>
      <xdr:blipFill>
        <a:blip xmlns:r="http://schemas.openxmlformats.org/officeDocument/2006/relationships" r:embed="rId320"/>
        <a:stretch>
          <a:fillRect/>
        </a:stretch>
      </xdr:blipFill>
      <xdr:spPr>
        <a:xfrm>
          <a:off x="1087553" y="288705527"/>
          <a:ext cx="569562" cy="590174"/>
        </a:xfrm>
        <a:prstGeom prst="rect">
          <a:avLst/>
        </a:prstGeom>
      </xdr:spPr>
    </xdr:pic>
    <xdr:clientData/>
  </xdr:twoCellAnchor>
  <xdr:twoCellAnchor>
    <xdr:from>
      <xdr:col>1</xdr:col>
      <xdr:colOff>156583</xdr:colOff>
      <xdr:row>411</xdr:row>
      <xdr:rowOff>42100</xdr:rowOff>
    </xdr:from>
    <xdr:to>
      <xdr:col>1</xdr:col>
      <xdr:colOff>708274</xdr:colOff>
      <xdr:row>411</xdr:row>
      <xdr:rowOff>641025</xdr:rowOff>
    </xdr:to>
    <xdr:pic>
      <xdr:nvPicPr>
        <xdr:cNvPr id="575" name="Picture 574">
          <a:extLst>
            <a:ext uri="{FF2B5EF4-FFF2-40B4-BE49-F238E27FC236}">
              <a16:creationId xmlns:a16="http://schemas.microsoft.com/office/drawing/2014/main" id="{2E0D04C4-A2F4-5C90-8DF6-A8099CC6B6C8}"/>
            </a:ext>
          </a:extLst>
        </xdr:cNvPr>
        <xdr:cNvPicPr>
          <a:picLocks noChangeAspect="1"/>
        </xdr:cNvPicPr>
      </xdr:nvPicPr>
      <xdr:blipFill>
        <a:blip xmlns:r="http://schemas.openxmlformats.org/officeDocument/2006/relationships" r:embed="rId321"/>
        <a:stretch>
          <a:fillRect/>
        </a:stretch>
      </xdr:blipFill>
      <xdr:spPr>
        <a:xfrm>
          <a:off x="1109083" y="289395035"/>
          <a:ext cx="551691" cy="598925"/>
        </a:xfrm>
        <a:prstGeom prst="rect">
          <a:avLst/>
        </a:prstGeom>
      </xdr:spPr>
    </xdr:pic>
    <xdr:clientData/>
  </xdr:twoCellAnchor>
  <xdr:twoCellAnchor>
    <xdr:from>
      <xdr:col>1</xdr:col>
      <xdr:colOff>185363</xdr:colOff>
      <xdr:row>414</xdr:row>
      <xdr:rowOff>56615</xdr:rowOff>
    </xdr:from>
    <xdr:to>
      <xdr:col>1</xdr:col>
      <xdr:colOff>724224</xdr:colOff>
      <xdr:row>414</xdr:row>
      <xdr:rowOff>649227</xdr:rowOff>
    </xdr:to>
    <xdr:pic>
      <xdr:nvPicPr>
        <xdr:cNvPr id="980" name="Picture 979">
          <a:extLst>
            <a:ext uri="{FF2B5EF4-FFF2-40B4-BE49-F238E27FC236}">
              <a16:creationId xmlns:a16="http://schemas.microsoft.com/office/drawing/2014/main" id="{A8B05349-4F9A-D4A2-98A9-1ADDDF7DCD07}"/>
            </a:ext>
          </a:extLst>
        </xdr:cNvPr>
        <xdr:cNvPicPr>
          <a:picLocks noChangeAspect="1"/>
        </xdr:cNvPicPr>
      </xdr:nvPicPr>
      <xdr:blipFill>
        <a:blip xmlns:r="http://schemas.openxmlformats.org/officeDocument/2006/relationships" r:embed="rId322"/>
        <a:stretch>
          <a:fillRect/>
        </a:stretch>
      </xdr:blipFill>
      <xdr:spPr>
        <a:xfrm>
          <a:off x="1137863" y="291521615"/>
          <a:ext cx="538861" cy="592612"/>
        </a:xfrm>
        <a:prstGeom prst="rect">
          <a:avLst/>
        </a:prstGeom>
      </xdr:spPr>
    </xdr:pic>
    <xdr:clientData/>
  </xdr:twoCellAnchor>
  <xdr:twoCellAnchor>
    <xdr:from>
      <xdr:col>1</xdr:col>
      <xdr:colOff>228171</xdr:colOff>
      <xdr:row>415</xdr:row>
      <xdr:rowOff>34843</xdr:rowOff>
    </xdr:from>
    <xdr:to>
      <xdr:col>1</xdr:col>
      <xdr:colOff>650664</xdr:colOff>
      <xdr:row>415</xdr:row>
      <xdr:rowOff>631690</xdr:rowOff>
    </xdr:to>
    <xdr:pic>
      <xdr:nvPicPr>
        <xdr:cNvPr id="996" name="Picture 995">
          <a:extLst>
            <a:ext uri="{FF2B5EF4-FFF2-40B4-BE49-F238E27FC236}">
              <a16:creationId xmlns:a16="http://schemas.microsoft.com/office/drawing/2014/main" id="{4F6ADE5D-B572-572D-9A03-C02038D8EB1E}"/>
            </a:ext>
          </a:extLst>
        </xdr:cNvPr>
        <xdr:cNvPicPr>
          <a:picLocks noChangeAspect="1"/>
        </xdr:cNvPicPr>
      </xdr:nvPicPr>
      <xdr:blipFill>
        <a:blip xmlns:r="http://schemas.openxmlformats.org/officeDocument/2006/relationships" r:embed="rId323"/>
        <a:stretch>
          <a:fillRect/>
        </a:stretch>
      </xdr:blipFill>
      <xdr:spPr>
        <a:xfrm>
          <a:off x="1180671" y="292203865"/>
          <a:ext cx="422493" cy="596847"/>
        </a:xfrm>
        <a:prstGeom prst="rect">
          <a:avLst/>
        </a:prstGeom>
      </xdr:spPr>
    </xdr:pic>
    <xdr:clientData/>
  </xdr:twoCellAnchor>
  <xdr:twoCellAnchor>
    <xdr:from>
      <xdr:col>1</xdr:col>
      <xdr:colOff>140410</xdr:colOff>
      <xdr:row>412</xdr:row>
      <xdr:rowOff>56611</xdr:rowOff>
    </xdr:from>
    <xdr:to>
      <xdr:col>1</xdr:col>
      <xdr:colOff>716944</xdr:colOff>
      <xdr:row>412</xdr:row>
      <xdr:rowOff>648197</xdr:rowOff>
    </xdr:to>
    <xdr:pic>
      <xdr:nvPicPr>
        <xdr:cNvPr id="1023" name="Picture 1022">
          <a:extLst>
            <a:ext uri="{FF2B5EF4-FFF2-40B4-BE49-F238E27FC236}">
              <a16:creationId xmlns:a16="http://schemas.microsoft.com/office/drawing/2014/main" id="{0620C730-7CFA-F2F9-BB35-19931B267A70}"/>
            </a:ext>
          </a:extLst>
        </xdr:cNvPr>
        <xdr:cNvPicPr>
          <a:picLocks noChangeAspect="1"/>
        </xdr:cNvPicPr>
      </xdr:nvPicPr>
      <xdr:blipFill>
        <a:blip xmlns:r="http://schemas.openxmlformats.org/officeDocument/2006/relationships" r:embed="rId324"/>
        <a:stretch>
          <a:fillRect/>
        </a:stretch>
      </xdr:blipFill>
      <xdr:spPr>
        <a:xfrm>
          <a:off x="1092910" y="290113568"/>
          <a:ext cx="576534" cy="591586"/>
        </a:xfrm>
        <a:prstGeom prst="rect">
          <a:avLst/>
        </a:prstGeom>
      </xdr:spPr>
    </xdr:pic>
    <xdr:clientData/>
  </xdr:twoCellAnchor>
  <xdr:twoCellAnchor>
    <xdr:from>
      <xdr:col>1</xdr:col>
      <xdr:colOff>161724</xdr:colOff>
      <xdr:row>413</xdr:row>
      <xdr:rowOff>64361</xdr:rowOff>
    </xdr:from>
    <xdr:to>
      <xdr:col>1</xdr:col>
      <xdr:colOff>673042</xdr:colOff>
      <xdr:row>413</xdr:row>
      <xdr:rowOff>640221</xdr:rowOff>
    </xdr:to>
    <xdr:pic>
      <xdr:nvPicPr>
        <xdr:cNvPr id="128" name="Picture 127">
          <a:extLst>
            <a:ext uri="{FF2B5EF4-FFF2-40B4-BE49-F238E27FC236}">
              <a16:creationId xmlns:a16="http://schemas.microsoft.com/office/drawing/2014/main" id="{FF18F00D-72BC-077D-261F-5E5F61753343}"/>
            </a:ext>
          </a:extLst>
        </xdr:cNvPr>
        <xdr:cNvPicPr>
          <a:picLocks noChangeAspect="1"/>
        </xdr:cNvPicPr>
      </xdr:nvPicPr>
      <xdr:blipFill>
        <a:blip xmlns:r="http://schemas.openxmlformats.org/officeDocument/2006/relationships" r:embed="rId325"/>
        <a:stretch>
          <a:fillRect/>
        </a:stretch>
      </xdr:blipFill>
      <xdr:spPr>
        <a:xfrm>
          <a:off x="1114224" y="290825339"/>
          <a:ext cx="511318" cy="575860"/>
        </a:xfrm>
        <a:prstGeom prst="rect">
          <a:avLst/>
        </a:prstGeom>
      </xdr:spPr>
    </xdr:pic>
    <xdr:clientData/>
  </xdr:twoCellAnchor>
  <xdr:twoCellAnchor>
    <xdr:from>
      <xdr:col>1</xdr:col>
      <xdr:colOff>213902</xdr:colOff>
      <xdr:row>416</xdr:row>
      <xdr:rowOff>42099</xdr:rowOff>
    </xdr:from>
    <xdr:to>
      <xdr:col>1</xdr:col>
      <xdr:colOff>637293</xdr:colOff>
      <xdr:row>416</xdr:row>
      <xdr:rowOff>638598</xdr:rowOff>
    </xdr:to>
    <xdr:pic>
      <xdr:nvPicPr>
        <xdr:cNvPr id="130" name="Picture 129">
          <a:extLst>
            <a:ext uri="{FF2B5EF4-FFF2-40B4-BE49-F238E27FC236}">
              <a16:creationId xmlns:a16="http://schemas.microsoft.com/office/drawing/2014/main" id="{687F19A1-E48C-B5EE-20A9-9D6A012B1FCF}"/>
            </a:ext>
          </a:extLst>
        </xdr:cNvPr>
        <xdr:cNvPicPr>
          <a:picLocks noChangeAspect="1"/>
        </xdr:cNvPicPr>
      </xdr:nvPicPr>
      <xdr:blipFill>
        <a:blip xmlns:r="http://schemas.openxmlformats.org/officeDocument/2006/relationships" r:embed="rId326"/>
        <a:stretch>
          <a:fillRect/>
        </a:stretch>
      </xdr:blipFill>
      <xdr:spPr>
        <a:xfrm>
          <a:off x="1166402" y="292915142"/>
          <a:ext cx="423391" cy="596499"/>
        </a:xfrm>
        <a:prstGeom prst="rect">
          <a:avLst/>
        </a:prstGeom>
      </xdr:spPr>
    </xdr:pic>
    <xdr:clientData/>
  </xdr:twoCellAnchor>
  <xdr:twoCellAnchor>
    <xdr:from>
      <xdr:col>1</xdr:col>
      <xdr:colOff>209337</xdr:colOff>
      <xdr:row>417</xdr:row>
      <xdr:rowOff>70883</xdr:rowOff>
    </xdr:from>
    <xdr:to>
      <xdr:col>1</xdr:col>
      <xdr:colOff>632727</xdr:colOff>
      <xdr:row>417</xdr:row>
      <xdr:rowOff>646210</xdr:rowOff>
    </xdr:to>
    <xdr:pic>
      <xdr:nvPicPr>
        <xdr:cNvPr id="131" name="Picture 130">
          <a:extLst>
            <a:ext uri="{FF2B5EF4-FFF2-40B4-BE49-F238E27FC236}">
              <a16:creationId xmlns:a16="http://schemas.microsoft.com/office/drawing/2014/main" id="{33F9FFC8-8B1A-1B4F-B3EF-327D535A483A}"/>
            </a:ext>
          </a:extLst>
        </xdr:cNvPr>
        <xdr:cNvPicPr>
          <a:picLocks noChangeAspect="1"/>
        </xdr:cNvPicPr>
      </xdr:nvPicPr>
      <xdr:blipFill>
        <a:blip xmlns:r="http://schemas.openxmlformats.org/officeDocument/2006/relationships" r:embed="rId326"/>
        <a:stretch>
          <a:fillRect/>
        </a:stretch>
      </xdr:blipFill>
      <xdr:spPr>
        <a:xfrm>
          <a:off x="1161837" y="293647948"/>
          <a:ext cx="423390" cy="575327"/>
        </a:xfrm>
        <a:prstGeom prst="rect">
          <a:avLst/>
        </a:prstGeom>
      </xdr:spPr>
    </xdr:pic>
    <xdr:clientData/>
  </xdr:twoCellAnchor>
  <xdr:twoCellAnchor>
    <xdr:from>
      <xdr:col>1</xdr:col>
      <xdr:colOff>228171</xdr:colOff>
      <xdr:row>418</xdr:row>
      <xdr:rowOff>42344</xdr:rowOff>
    </xdr:from>
    <xdr:to>
      <xdr:col>1</xdr:col>
      <xdr:colOff>639244</xdr:colOff>
      <xdr:row>418</xdr:row>
      <xdr:rowOff>642781</xdr:rowOff>
    </xdr:to>
    <xdr:pic>
      <xdr:nvPicPr>
        <xdr:cNvPr id="132" name="Picture 131">
          <a:extLst>
            <a:ext uri="{FF2B5EF4-FFF2-40B4-BE49-F238E27FC236}">
              <a16:creationId xmlns:a16="http://schemas.microsoft.com/office/drawing/2014/main" id="{CFEFA9B4-041D-1859-6310-ECAB0A9BC277}"/>
            </a:ext>
          </a:extLst>
        </xdr:cNvPr>
        <xdr:cNvPicPr>
          <a:picLocks noChangeAspect="1"/>
        </xdr:cNvPicPr>
      </xdr:nvPicPr>
      <xdr:blipFill>
        <a:blip xmlns:r="http://schemas.openxmlformats.org/officeDocument/2006/relationships" r:embed="rId327"/>
        <a:stretch>
          <a:fillRect/>
        </a:stretch>
      </xdr:blipFill>
      <xdr:spPr>
        <a:xfrm>
          <a:off x="1180671" y="294323431"/>
          <a:ext cx="411073" cy="600437"/>
        </a:xfrm>
        <a:prstGeom prst="rect">
          <a:avLst/>
        </a:prstGeom>
      </xdr:spPr>
    </xdr:pic>
    <xdr:clientData/>
  </xdr:twoCellAnchor>
  <xdr:twoCellAnchor>
    <xdr:from>
      <xdr:col>1</xdr:col>
      <xdr:colOff>225869</xdr:colOff>
      <xdr:row>419</xdr:row>
      <xdr:rowOff>54795</xdr:rowOff>
    </xdr:from>
    <xdr:to>
      <xdr:col>1</xdr:col>
      <xdr:colOff>670308</xdr:colOff>
      <xdr:row>419</xdr:row>
      <xdr:rowOff>572562</xdr:rowOff>
    </xdr:to>
    <xdr:pic>
      <xdr:nvPicPr>
        <xdr:cNvPr id="134" name="Picture 133">
          <a:extLst>
            <a:ext uri="{FF2B5EF4-FFF2-40B4-BE49-F238E27FC236}">
              <a16:creationId xmlns:a16="http://schemas.microsoft.com/office/drawing/2014/main" id="{83AEDB7C-B320-1EB9-02CE-958F3E5B52C9}"/>
            </a:ext>
          </a:extLst>
        </xdr:cNvPr>
        <xdr:cNvPicPr>
          <a:picLocks noChangeAspect="1"/>
        </xdr:cNvPicPr>
      </xdr:nvPicPr>
      <xdr:blipFill>
        <a:blip xmlns:r="http://schemas.openxmlformats.org/officeDocument/2006/relationships" r:embed="rId328"/>
        <a:stretch>
          <a:fillRect/>
        </a:stretch>
      </xdr:blipFill>
      <xdr:spPr>
        <a:xfrm>
          <a:off x="1178369" y="295039904"/>
          <a:ext cx="444439" cy="517767"/>
        </a:xfrm>
        <a:prstGeom prst="rect">
          <a:avLst/>
        </a:prstGeom>
      </xdr:spPr>
    </xdr:pic>
    <xdr:clientData/>
  </xdr:twoCellAnchor>
  <xdr:twoCellAnchor>
    <xdr:from>
      <xdr:col>1</xdr:col>
      <xdr:colOff>242443</xdr:colOff>
      <xdr:row>420</xdr:row>
      <xdr:rowOff>40756</xdr:rowOff>
    </xdr:from>
    <xdr:to>
      <xdr:col>1</xdr:col>
      <xdr:colOff>702913</xdr:colOff>
      <xdr:row>420</xdr:row>
      <xdr:rowOff>645849</xdr:rowOff>
    </xdr:to>
    <xdr:pic>
      <xdr:nvPicPr>
        <xdr:cNvPr id="136" name="Picture 135">
          <a:extLst>
            <a:ext uri="{FF2B5EF4-FFF2-40B4-BE49-F238E27FC236}">
              <a16:creationId xmlns:a16="http://schemas.microsoft.com/office/drawing/2014/main" id="{D894F4B4-1207-63BE-AA90-FA99862D0860}"/>
            </a:ext>
          </a:extLst>
        </xdr:cNvPr>
        <xdr:cNvPicPr>
          <a:picLocks noChangeAspect="1"/>
        </xdr:cNvPicPr>
      </xdr:nvPicPr>
      <xdr:blipFill>
        <a:blip xmlns:r="http://schemas.openxmlformats.org/officeDocument/2006/relationships" r:embed="rId329"/>
        <a:stretch>
          <a:fillRect/>
        </a:stretch>
      </xdr:blipFill>
      <xdr:spPr>
        <a:xfrm>
          <a:off x="1194943" y="295729886"/>
          <a:ext cx="460470" cy="605093"/>
        </a:xfrm>
        <a:prstGeom prst="rect">
          <a:avLst/>
        </a:prstGeom>
      </xdr:spPr>
    </xdr:pic>
    <xdr:clientData/>
  </xdr:twoCellAnchor>
  <xdr:twoCellAnchor>
    <xdr:from>
      <xdr:col>1</xdr:col>
      <xdr:colOff>244011</xdr:colOff>
      <xdr:row>421</xdr:row>
      <xdr:rowOff>29644</xdr:rowOff>
    </xdr:from>
    <xdr:to>
      <xdr:col>1</xdr:col>
      <xdr:colOff>675484</xdr:colOff>
      <xdr:row>421</xdr:row>
      <xdr:rowOff>646042</xdr:rowOff>
    </xdr:to>
    <xdr:pic>
      <xdr:nvPicPr>
        <xdr:cNvPr id="137" name="Picture 136">
          <a:extLst>
            <a:ext uri="{FF2B5EF4-FFF2-40B4-BE49-F238E27FC236}">
              <a16:creationId xmlns:a16="http://schemas.microsoft.com/office/drawing/2014/main" id="{6FC9AC5F-2345-2A4D-B4D8-B6C39AFF8894}"/>
            </a:ext>
          </a:extLst>
        </xdr:cNvPr>
        <xdr:cNvPicPr>
          <a:picLocks noChangeAspect="1"/>
        </xdr:cNvPicPr>
      </xdr:nvPicPr>
      <xdr:blipFill>
        <a:blip xmlns:r="http://schemas.openxmlformats.org/officeDocument/2006/relationships" r:embed="rId327"/>
        <a:stretch>
          <a:fillRect/>
        </a:stretch>
      </xdr:blipFill>
      <xdr:spPr>
        <a:xfrm>
          <a:off x="1196511" y="296422796"/>
          <a:ext cx="431473" cy="616398"/>
        </a:xfrm>
        <a:prstGeom prst="rect">
          <a:avLst/>
        </a:prstGeom>
      </xdr:spPr>
    </xdr:pic>
    <xdr:clientData/>
  </xdr:twoCellAnchor>
  <xdr:twoCellAnchor>
    <xdr:from>
      <xdr:col>1</xdr:col>
      <xdr:colOff>177800</xdr:colOff>
      <xdr:row>430</xdr:row>
      <xdr:rowOff>24196</xdr:rowOff>
    </xdr:from>
    <xdr:to>
      <xdr:col>1</xdr:col>
      <xdr:colOff>679864</xdr:colOff>
      <xdr:row>430</xdr:row>
      <xdr:rowOff>647403</xdr:rowOff>
    </xdr:to>
    <xdr:pic>
      <xdr:nvPicPr>
        <xdr:cNvPr id="138" name="Picture 137">
          <a:extLst>
            <a:ext uri="{FF2B5EF4-FFF2-40B4-BE49-F238E27FC236}">
              <a16:creationId xmlns:a16="http://schemas.microsoft.com/office/drawing/2014/main" id="{4D06E58A-1E2E-EB42-9996-5C78E9AB2D39}"/>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30300" y="302753544"/>
          <a:ext cx="5020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187806</xdr:colOff>
      <xdr:row>429</xdr:row>
      <xdr:rowOff>33407</xdr:rowOff>
    </xdr:from>
    <xdr:to>
      <xdr:col>1</xdr:col>
      <xdr:colOff>678810</xdr:colOff>
      <xdr:row>429</xdr:row>
      <xdr:rowOff>648286</xdr:rowOff>
    </xdr:to>
    <xdr:pic>
      <xdr:nvPicPr>
        <xdr:cNvPr id="140" name="Picture 139">
          <a:extLst>
            <a:ext uri="{FF2B5EF4-FFF2-40B4-BE49-F238E27FC236}">
              <a16:creationId xmlns:a16="http://schemas.microsoft.com/office/drawing/2014/main" id="{DB6A2450-9A75-6548-B212-1C802C2332C4}"/>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140306" y="302058733"/>
          <a:ext cx="491004" cy="614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209357</xdr:colOff>
      <xdr:row>428</xdr:row>
      <xdr:rowOff>41875</xdr:rowOff>
    </xdr:from>
    <xdr:to>
      <xdr:col>1</xdr:col>
      <xdr:colOff>700363</xdr:colOff>
      <xdr:row>428</xdr:row>
      <xdr:rowOff>645337</xdr:rowOff>
    </xdr:to>
    <xdr:pic>
      <xdr:nvPicPr>
        <xdr:cNvPr id="141" name="Picture 140">
          <a:extLst>
            <a:ext uri="{FF2B5EF4-FFF2-40B4-BE49-F238E27FC236}">
              <a16:creationId xmlns:a16="http://schemas.microsoft.com/office/drawing/2014/main" id="{FB33D27D-1877-E248-9A1D-FD35F395B2AE}"/>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161857" y="301363179"/>
          <a:ext cx="491006" cy="60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182034</xdr:colOff>
      <xdr:row>425</xdr:row>
      <xdr:rowOff>39205</xdr:rowOff>
    </xdr:from>
    <xdr:to>
      <xdr:col>1</xdr:col>
      <xdr:colOff>672981</xdr:colOff>
      <xdr:row>425</xdr:row>
      <xdr:rowOff>631158</xdr:rowOff>
    </xdr:to>
    <xdr:pic>
      <xdr:nvPicPr>
        <xdr:cNvPr id="142" name="Picture 141">
          <a:extLst>
            <a:ext uri="{FF2B5EF4-FFF2-40B4-BE49-F238E27FC236}">
              <a16:creationId xmlns:a16="http://schemas.microsoft.com/office/drawing/2014/main" id="{24B6CADC-AE9B-9D47-B85B-4E54D3D2967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134534" y="299248444"/>
          <a:ext cx="490947" cy="591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148168</xdr:colOff>
      <xdr:row>426</xdr:row>
      <xdr:rowOff>28924</xdr:rowOff>
    </xdr:from>
    <xdr:to>
      <xdr:col>1</xdr:col>
      <xdr:colOff>655390</xdr:colOff>
      <xdr:row>426</xdr:row>
      <xdr:rowOff>646432</xdr:rowOff>
    </xdr:to>
    <xdr:pic>
      <xdr:nvPicPr>
        <xdr:cNvPr id="144" name="Picture 143">
          <a:extLst>
            <a:ext uri="{FF2B5EF4-FFF2-40B4-BE49-F238E27FC236}">
              <a16:creationId xmlns:a16="http://schemas.microsoft.com/office/drawing/2014/main" id="{28E8D7D8-1A59-D749-BDE2-D6D3E2C0CD6F}"/>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100668" y="299942185"/>
          <a:ext cx="507222" cy="617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427</xdr:row>
      <xdr:rowOff>28078</xdr:rowOff>
    </xdr:from>
    <xdr:to>
      <xdr:col>1</xdr:col>
      <xdr:colOff>619985</xdr:colOff>
      <xdr:row>427</xdr:row>
      <xdr:rowOff>648080</xdr:rowOff>
    </xdr:to>
    <xdr:pic>
      <xdr:nvPicPr>
        <xdr:cNvPr id="145" name="Picture 144">
          <a:extLst>
            <a:ext uri="{FF2B5EF4-FFF2-40B4-BE49-F238E27FC236}">
              <a16:creationId xmlns:a16="http://schemas.microsoft.com/office/drawing/2014/main" id="{B47F3B19-85D6-2548-8428-1C6ABFA1D568}"/>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066801" y="300645361"/>
          <a:ext cx="505684" cy="620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211669</xdr:colOff>
      <xdr:row>423</xdr:row>
      <xdr:rowOff>30737</xdr:rowOff>
    </xdr:from>
    <xdr:to>
      <xdr:col>1</xdr:col>
      <xdr:colOff>710287</xdr:colOff>
      <xdr:row>423</xdr:row>
      <xdr:rowOff>644656</xdr:rowOff>
    </xdr:to>
    <xdr:pic>
      <xdr:nvPicPr>
        <xdr:cNvPr id="159" name="Picture 158">
          <a:extLst>
            <a:ext uri="{FF2B5EF4-FFF2-40B4-BE49-F238E27FC236}">
              <a16:creationId xmlns:a16="http://schemas.microsoft.com/office/drawing/2014/main" id="{195BED6C-5E67-D642-8F15-ACF2DA4699F9}"/>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64169" y="297831933"/>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203202</xdr:colOff>
      <xdr:row>424</xdr:row>
      <xdr:rowOff>30738</xdr:rowOff>
    </xdr:from>
    <xdr:to>
      <xdr:col>1</xdr:col>
      <xdr:colOff>701820</xdr:colOff>
      <xdr:row>424</xdr:row>
      <xdr:rowOff>644657</xdr:rowOff>
    </xdr:to>
    <xdr:pic>
      <xdr:nvPicPr>
        <xdr:cNvPr id="160" name="Picture 159">
          <a:extLst>
            <a:ext uri="{FF2B5EF4-FFF2-40B4-BE49-F238E27FC236}">
              <a16:creationId xmlns:a16="http://schemas.microsoft.com/office/drawing/2014/main" id="{26C305A5-9634-0743-82D8-76A66198F507}"/>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155702" y="298535955"/>
          <a:ext cx="498618" cy="613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207434</xdr:colOff>
      <xdr:row>422</xdr:row>
      <xdr:rowOff>34973</xdr:rowOff>
    </xdr:from>
    <xdr:to>
      <xdr:col>1</xdr:col>
      <xdr:colOff>706049</xdr:colOff>
      <xdr:row>422</xdr:row>
      <xdr:rowOff>648380</xdr:rowOff>
    </xdr:to>
    <xdr:pic>
      <xdr:nvPicPr>
        <xdr:cNvPr id="161" name="Picture 160">
          <a:extLst>
            <a:ext uri="{FF2B5EF4-FFF2-40B4-BE49-F238E27FC236}">
              <a16:creationId xmlns:a16="http://schemas.microsoft.com/office/drawing/2014/main" id="{1E67E8B2-604A-D94E-98D8-2E3616E1C755}"/>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159934" y="297132147"/>
          <a:ext cx="498615" cy="613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177800</xdr:colOff>
      <xdr:row>431</xdr:row>
      <xdr:rowOff>30737</xdr:rowOff>
    </xdr:from>
    <xdr:to>
      <xdr:col>1</xdr:col>
      <xdr:colOff>691643</xdr:colOff>
      <xdr:row>431</xdr:row>
      <xdr:rowOff>646728</xdr:rowOff>
    </xdr:to>
    <xdr:pic>
      <xdr:nvPicPr>
        <xdr:cNvPr id="163" name="Picture 162">
          <a:extLst>
            <a:ext uri="{FF2B5EF4-FFF2-40B4-BE49-F238E27FC236}">
              <a16:creationId xmlns:a16="http://schemas.microsoft.com/office/drawing/2014/main" id="{E327384D-5FFE-0A4A-8762-FD9F66BBB4C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30300" y="303464107"/>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194734</xdr:colOff>
      <xdr:row>432</xdr:row>
      <xdr:rowOff>30738</xdr:rowOff>
    </xdr:from>
    <xdr:to>
      <xdr:col>1</xdr:col>
      <xdr:colOff>708577</xdr:colOff>
      <xdr:row>432</xdr:row>
      <xdr:rowOff>646729</xdr:rowOff>
    </xdr:to>
    <xdr:pic>
      <xdr:nvPicPr>
        <xdr:cNvPr id="164" name="Picture 163">
          <a:extLst>
            <a:ext uri="{FF2B5EF4-FFF2-40B4-BE49-F238E27FC236}">
              <a16:creationId xmlns:a16="http://schemas.microsoft.com/office/drawing/2014/main" id="{62953495-0D9E-3C4A-B7DD-8C8A7BDE7842}"/>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147234" y="304168129"/>
          <a:ext cx="513843" cy="615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182035</xdr:colOff>
      <xdr:row>433</xdr:row>
      <xdr:rowOff>39205</xdr:rowOff>
    </xdr:from>
    <xdr:to>
      <xdr:col>1</xdr:col>
      <xdr:colOff>672959</xdr:colOff>
      <xdr:row>433</xdr:row>
      <xdr:rowOff>647470</xdr:rowOff>
    </xdr:to>
    <xdr:pic>
      <xdr:nvPicPr>
        <xdr:cNvPr id="166" name="Picture 165">
          <a:extLst>
            <a:ext uri="{FF2B5EF4-FFF2-40B4-BE49-F238E27FC236}">
              <a16:creationId xmlns:a16="http://schemas.microsoft.com/office/drawing/2014/main" id="{54FC2CA9-68BA-794C-A669-F395D280E87D}"/>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134535" y="304880618"/>
          <a:ext cx="490924"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194735</xdr:colOff>
      <xdr:row>434</xdr:row>
      <xdr:rowOff>40414</xdr:rowOff>
    </xdr:from>
    <xdr:to>
      <xdr:col>1</xdr:col>
      <xdr:colOff>698069</xdr:colOff>
      <xdr:row>434</xdr:row>
      <xdr:rowOff>648464</xdr:rowOff>
    </xdr:to>
    <xdr:pic>
      <xdr:nvPicPr>
        <xdr:cNvPr id="168" name="Picture 167">
          <a:extLst>
            <a:ext uri="{FF2B5EF4-FFF2-40B4-BE49-F238E27FC236}">
              <a16:creationId xmlns:a16="http://schemas.microsoft.com/office/drawing/2014/main" id="{32699F47-3B8F-4A43-8B26-35B5D8ED404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147235" y="305585849"/>
          <a:ext cx="503334" cy="60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172830</xdr:colOff>
      <xdr:row>435</xdr:row>
      <xdr:rowOff>35848</xdr:rowOff>
    </xdr:from>
    <xdr:to>
      <xdr:col>1</xdr:col>
      <xdr:colOff>675751</xdr:colOff>
      <xdr:row>435</xdr:row>
      <xdr:rowOff>647522</xdr:rowOff>
    </xdr:to>
    <xdr:pic>
      <xdr:nvPicPr>
        <xdr:cNvPr id="169" name="Picture 168">
          <a:extLst>
            <a:ext uri="{FF2B5EF4-FFF2-40B4-BE49-F238E27FC236}">
              <a16:creationId xmlns:a16="http://schemas.microsoft.com/office/drawing/2014/main" id="{F70C97EA-2D55-FB4A-A9A2-81ACAC476441}"/>
            </a:ext>
          </a:extLst>
        </xdr:cNvPr>
        <xdr:cNvPicPr>
          <a:picLocks noChangeAspect="1" noChangeArrowheads="1"/>
        </xdr:cNvPicPr>
      </xdr:nvPicPr>
      <xdr:blipFill>
        <a:blip xmlns:r="http://schemas.openxmlformats.org/officeDocument/2006/relationships" r:embed="rId341" cstate="print">
          <a:extLst>
            <a:ext uri="{28A0092B-C50C-407E-A947-70E740481C1C}">
              <a14:useLocalDpi xmlns:a14="http://schemas.microsoft.com/office/drawing/2010/main" val="0"/>
            </a:ext>
          </a:extLst>
        </a:blip>
        <a:srcRect/>
        <a:stretch>
          <a:fillRect/>
        </a:stretch>
      </xdr:blipFill>
      <xdr:spPr bwMode="auto">
        <a:xfrm>
          <a:off x="1125330" y="306285305"/>
          <a:ext cx="502921" cy="6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181111</xdr:colOff>
      <xdr:row>436</xdr:row>
      <xdr:rowOff>26899</xdr:rowOff>
    </xdr:from>
    <xdr:to>
      <xdr:col>1</xdr:col>
      <xdr:colOff>676584</xdr:colOff>
      <xdr:row>436</xdr:row>
      <xdr:rowOff>634635</xdr:rowOff>
    </xdr:to>
    <xdr:pic>
      <xdr:nvPicPr>
        <xdr:cNvPr id="171" name="Picture 170">
          <a:extLst>
            <a:ext uri="{FF2B5EF4-FFF2-40B4-BE49-F238E27FC236}">
              <a16:creationId xmlns:a16="http://schemas.microsoft.com/office/drawing/2014/main" id="{318351A9-EB20-4443-ABAD-A4870F15BE4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33611" y="306980377"/>
          <a:ext cx="495473" cy="607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167859</xdr:colOff>
      <xdr:row>437</xdr:row>
      <xdr:rowOff>26741</xdr:rowOff>
    </xdr:from>
    <xdr:to>
      <xdr:col>1</xdr:col>
      <xdr:colOff>663332</xdr:colOff>
      <xdr:row>437</xdr:row>
      <xdr:rowOff>568635</xdr:rowOff>
    </xdr:to>
    <xdr:pic>
      <xdr:nvPicPr>
        <xdr:cNvPr id="172" name="Picture 171">
          <a:extLst>
            <a:ext uri="{FF2B5EF4-FFF2-40B4-BE49-F238E27FC236}">
              <a16:creationId xmlns:a16="http://schemas.microsoft.com/office/drawing/2014/main" id="{DAE9D79E-DAD4-1C4C-91A2-F0BDEF2DFC97}"/>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1120359" y="307684241"/>
          <a:ext cx="495473" cy="54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153506</xdr:colOff>
      <xdr:row>438</xdr:row>
      <xdr:rowOff>36216</xdr:rowOff>
    </xdr:from>
    <xdr:to>
      <xdr:col>1</xdr:col>
      <xdr:colOff>643516</xdr:colOff>
      <xdr:row>438</xdr:row>
      <xdr:rowOff>648819</xdr:rowOff>
    </xdr:to>
    <xdr:pic>
      <xdr:nvPicPr>
        <xdr:cNvPr id="173" name="Picture 172">
          <a:extLst>
            <a:ext uri="{FF2B5EF4-FFF2-40B4-BE49-F238E27FC236}">
              <a16:creationId xmlns:a16="http://schemas.microsoft.com/office/drawing/2014/main" id="{101E3585-2CFD-3149-9E12-6FC794BDA877}"/>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106006" y="308397738"/>
          <a:ext cx="490010" cy="6126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141358</xdr:colOff>
      <xdr:row>439</xdr:row>
      <xdr:rowOff>31791</xdr:rowOff>
    </xdr:from>
    <xdr:to>
      <xdr:col>1</xdr:col>
      <xdr:colOff>649243</xdr:colOff>
      <xdr:row>439</xdr:row>
      <xdr:rowOff>644971</xdr:rowOff>
    </xdr:to>
    <xdr:pic>
      <xdr:nvPicPr>
        <xdr:cNvPr id="175" name="Picture 174">
          <a:extLst>
            <a:ext uri="{FF2B5EF4-FFF2-40B4-BE49-F238E27FC236}">
              <a16:creationId xmlns:a16="http://schemas.microsoft.com/office/drawing/2014/main" id="{396CB3B4-DB72-534A-BEDC-79AC6AF3D633}"/>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1093858" y="309097334"/>
          <a:ext cx="507885" cy="61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440</xdr:row>
      <xdr:rowOff>66814</xdr:rowOff>
    </xdr:from>
    <xdr:to>
      <xdr:col>1</xdr:col>
      <xdr:colOff>714686</xdr:colOff>
      <xdr:row>440</xdr:row>
      <xdr:rowOff>664823</xdr:rowOff>
    </xdr:to>
    <xdr:pic>
      <xdr:nvPicPr>
        <xdr:cNvPr id="176" name="Picture 175">
          <a:extLst>
            <a:ext uri="{FF2B5EF4-FFF2-40B4-BE49-F238E27FC236}">
              <a16:creationId xmlns:a16="http://schemas.microsoft.com/office/drawing/2014/main" id="{530C8C0C-AA6E-564C-BD3D-5D95732B5BC3}"/>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71713" y="309836379"/>
          <a:ext cx="495473" cy="5980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156267</xdr:colOff>
      <xdr:row>441</xdr:row>
      <xdr:rowOff>40861</xdr:rowOff>
    </xdr:from>
    <xdr:to>
      <xdr:col>1</xdr:col>
      <xdr:colOff>651741</xdr:colOff>
      <xdr:row>441</xdr:row>
      <xdr:rowOff>650289</xdr:rowOff>
    </xdr:to>
    <xdr:pic>
      <xdr:nvPicPr>
        <xdr:cNvPr id="177" name="Picture 176">
          <a:extLst>
            <a:ext uri="{FF2B5EF4-FFF2-40B4-BE49-F238E27FC236}">
              <a16:creationId xmlns:a16="http://schemas.microsoft.com/office/drawing/2014/main" id="{D685F877-4581-B44A-8B52-F46FF1DFD07D}"/>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08767" y="310514448"/>
          <a:ext cx="495474" cy="6094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169518</xdr:colOff>
      <xdr:row>442</xdr:row>
      <xdr:rowOff>41413</xdr:rowOff>
    </xdr:from>
    <xdr:to>
      <xdr:col>1</xdr:col>
      <xdr:colOff>664992</xdr:colOff>
      <xdr:row>442</xdr:row>
      <xdr:rowOff>650842</xdr:rowOff>
    </xdr:to>
    <xdr:pic>
      <xdr:nvPicPr>
        <xdr:cNvPr id="179" name="Picture 178">
          <a:extLst>
            <a:ext uri="{FF2B5EF4-FFF2-40B4-BE49-F238E27FC236}">
              <a16:creationId xmlns:a16="http://schemas.microsoft.com/office/drawing/2014/main" id="{4E8C63F1-3227-B74D-AFEE-9AC17F01AEB0}"/>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1122018" y="311219022"/>
          <a:ext cx="495474" cy="609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219213</xdr:colOff>
      <xdr:row>443</xdr:row>
      <xdr:rowOff>27609</xdr:rowOff>
    </xdr:from>
    <xdr:to>
      <xdr:col>1</xdr:col>
      <xdr:colOff>727097</xdr:colOff>
      <xdr:row>443</xdr:row>
      <xdr:rowOff>649217</xdr:rowOff>
    </xdr:to>
    <xdr:pic>
      <xdr:nvPicPr>
        <xdr:cNvPr id="180" name="Picture 179">
          <a:extLst>
            <a:ext uri="{FF2B5EF4-FFF2-40B4-BE49-F238E27FC236}">
              <a16:creationId xmlns:a16="http://schemas.microsoft.com/office/drawing/2014/main" id="{9E895684-3C87-C143-AA6C-781656A79D0B}"/>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1171713" y="311909239"/>
          <a:ext cx="507884" cy="6216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444</xdr:row>
      <xdr:rowOff>39756</xdr:rowOff>
    </xdr:from>
    <xdr:to>
      <xdr:col>1</xdr:col>
      <xdr:colOff>727650</xdr:colOff>
      <xdr:row>444</xdr:row>
      <xdr:rowOff>654745</xdr:rowOff>
    </xdr:to>
    <xdr:pic>
      <xdr:nvPicPr>
        <xdr:cNvPr id="181" name="Picture 180">
          <a:extLst>
            <a:ext uri="{FF2B5EF4-FFF2-40B4-BE49-F238E27FC236}">
              <a16:creationId xmlns:a16="http://schemas.microsoft.com/office/drawing/2014/main" id="{135FDA6B-6558-BE48-BC05-871DB7B62B8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266" y="312625408"/>
          <a:ext cx="507884" cy="6149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220317</xdr:colOff>
      <xdr:row>445</xdr:row>
      <xdr:rowOff>40309</xdr:rowOff>
    </xdr:from>
    <xdr:to>
      <xdr:col>1</xdr:col>
      <xdr:colOff>728201</xdr:colOff>
      <xdr:row>445</xdr:row>
      <xdr:rowOff>655297</xdr:rowOff>
    </xdr:to>
    <xdr:pic>
      <xdr:nvPicPr>
        <xdr:cNvPr id="183" name="Picture 182">
          <a:extLst>
            <a:ext uri="{FF2B5EF4-FFF2-40B4-BE49-F238E27FC236}">
              <a16:creationId xmlns:a16="http://schemas.microsoft.com/office/drawing/2014/main" id="{241338AE-E3CF-3B40-A384-7F15B8E8B020}"/>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1172817" y="313329983"/>
          <a:ext cx="507884" cy="614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220870</xdr:colOff>
      <xdr:row>446</xdr:row>
      <xdr:rowOff>55770</xdr:rowOff>
    </xdr:from>
    <xdr:to>
      <xdr:col>1</xdr:col>
      <xdr:colOff>728755</xdr:colOff>
      <xdr:row>446</xdr:row>
      <xdr:rowOff>673242</xdr:rowOff>
    </xdr:to>
    <xdr:pic>
      <xdr:nvPicPr>
        <xdr:cNvPr id="184" name="Picture 183">
          <a:extLst>
            <a:ext uri="{FF2B5EF4-FFF2-40B4-BE49-F238E27FC236}">
              <a16:creationId xmlns:a16="http://schemas.microsoft.com/office/drawing/2014/main" id="{0DEBCE63-9F6E-EA4B-9783-030DA3304ECB}"/>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173370" y="314049466"/>
          <a:ext cx="507885" cy="6174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219215</xdr:colOff>
      <xdr:row>447</xdr:row>
      <xdr:rowOff>66814</xdr:rowOff>
    </xdr:from>
    <xdr:to>
      <xdr:col>1</xdr:col>
      <xdr:colOff>713437</xdr:colOff>
      <xdr:row>447</xdr:row>
      <xdr:rowOff>658199</xdr:rowOff>
    </xdr:to>
    <xdr:pic>
      <xdr:nvPicPr>
        <xdr:cNvPr id="185" name="Picture 184">
          <a:extLst>
            <a:ext uri="{FF2B5EF4-FFF2-40B4-BE49-F238E27FC236}">
              <a16:creationId xmlns:a16="http://schemas.microsoft.com/office/drawing/2014/main" id="{ED067288-C70A-5E45-A7A7-102D9776C653}"/>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1171715" y="314764531"/>
          <a:ext cx="494222" cy="59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448</xdr:row>
      <xdr:rowOff>41414</xdr:rowOff>
    </xdr:from>
    <xdr:to>
      <xdr:col>1</xdr:col>
      <xdr:colOff>713437</xdr:colOff>
      <xdr:row>448</xdr:row>
      <xdr:rowOff>644218</xdr:rowOff>
    </xdr:to>
    <xdr:pic>
      <xdr:nvPicPr>
        <xdr:cNvPr id="187" name="Picture 186">
          <a:extLst>
            <a:ext uri="{FF2B5EF4-FFF2-40B4-BE49-F238E27FC236}">
              <a16:creationId xmlns:a16="http://schemas.microsoft.com/office/drawing/2014/main" id="{735AE8B8-B184-774F-A8F1-F00AD67351E8}"/>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71714" y="315443153"/>
          <a:ext cx="494223" cy="602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233633</xdr:colOff>
      <xdr:row>449</xdr:row>
      <xdr:rowOff>18833</xdr:rowOff>
    </xdr:from>
    <xdr:to>
      <xdr:col>1</xdr:col>
      <xdr:colOff>736841</xdr:colOff>
      <xdr:row>449</xdr:row>
      <xdr:rowOff>629248</xdr:rowOff>
    </xdr:to>
    <xdr:pic>
      <xdr:nvPicPr>
        <xdr:cNvPr id="189" name="Picture 188">
          <a:extLst>
            <a:ext uri="{FF2B5EF4-FFF2-40B4-BE49-F238E27FC236}">
              <a16:creationId xmlns:a16="http://schemas.microsoft.com/office/drawing/2014/main" id="{4528CA72-DD19-C34E-AFD2-6B8B7884180B}"/>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1186133" y="316828616"/>
          <a:ext cx="503208" cy="610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205657</xdr:colOff>
      <xdr:row>450</xdr:row>
      <xdr:rowOff>19694</xdr:rowOff>
    </xdr:from>
    <xdr:to>
      <xdr:col>1</xdr:col>
      <xdr:colOff>708866</xdr:colOff>
      <xdr:row>450</xdr:row>
      <xdr:rowOff>563323</xdr:rowOff>
    </xdr:to>
    <xdr:pic>
      <xdr:nvPicPr>
        <xdr:cNvPr id="191" name="Picture 190">
          <a:extLst>
            <a:ext uri="{FF2B5EF4-FFF2-40B4-BE49-F238E27FC236}">
              <a16:creationId xmlns:a16="http://schemas.microsoft.com/office/drawing/2014/main" id="{48729971-22B3-3F4A-8C54-A4421083FA5F}"/>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1158157" y="317533498"/>
          <a:ext cx="503209" cy="543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220320</xdr:colOff>
      <xdr:row>451</xdr:row>
      <xdr:rowOff>34358</xdr:rowOff>
    </xdr:from>
    <xdr:to>
      <xdr:col>1</xdr:col>
      <xdr:colOff>723529</xdr:colOff>
      <xdr:row>451</xdr:row>
      <xdr:rowOff>638154</xdr:rowOff>
    </xdr:to>
    <xdr:pic>
      <xdr:nvPicPr>
        <xdr:cNvPr id="576" name="Picture 575">
          <a:extLst>
            <a:ext uri="{FF2B5EF4-FFF2-40B4-BE49-F238E27FC236}">
              <a16:creationId xmlns:a16="http://schemas.microsoft.com/office/drawing/2014/main" id="{2301D1CD-A97F-D24A-B142-AF5339E65B7E}"/>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172820" y="318252184"/>
          <a:ext cx="503209" cy="603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207069</xdr:colOff>
      <xdr:row>452</xdr:row>
      <xdr:rowOff>43070</xdr:rowOff>
    </xdr:from>
    <xdr:to>
      <xdr:col>1</xdr:col>
      <xdr:colOff>710277</xdr:colOff>
      <xdr:row>452</xdr:row>
      <xdr:rowOff>649346</xdr:rowOff>
    </xdr:to>
    <xdr:pic>
      <xdr:nvPicPr>
        <xdr:cNvPr id="577" name="Picture 576">
          <a:extLst>
            <a:ext uri="{FF2B5EF4-FFF2-40B4-BE49-F238E27FC236}">
              <a16:creationId xmlns:a16="http://schemas.microsoft.com/office/drawing/2014/main" id="{80890E6B-93F0-C04B-815A-F713B7ABE156}"/>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59569" y="318964918"/>
          <a:ext cx="503208" cy="606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217006</xdr:colOff>
      <xdr:row>530</xdr:row>
      <xdr:rowOff>27944</xdr:rowOff>
    </xdr:from>
    <xdr:to>
      <xdr:col>1</xdr:col>
      <xdr:colOff>702124</xdr:colOff>
      <xdr:row>530</xdr:row>
      <xdr:rowOff>637074</xdr:rowOff>
    </xdr:to>
    <xdr:pic>
      <xdr:nvPicPr>
        <xdr:cNvPr id="579" name="Picture 578">
          <a:extLst>
            <a:ext uri="{FF2B5EF4-FFF2-40B4-BE49-F238E27FC236}">
              <a16:creationId xmlns:a16="http://schemas.microsoft.com/office/drawing/2014/main" id="{15C87B53-2363-1341-8025-9E451DBA1C94}"/>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1169506" y="374567509"/>
          <a:ext cx="485118" cy="6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191604</xdr:colOff>
      <xdr:row>453</xdr:row>
      <xdr:rowOff>27610</xdr:rowOff>
    </xdr:from>
    <xdr:to>
      <xdr:col>1</xdr:col>
      <xdr:colOff>683027</xdr:colOff>
      <xdr:row>453</xdr:row>
      <xdr:rowOff>641833</xdr:rowOff>
    </xdr:to>
    <xdr:pic>
      <xdr:nvPicPr>
        <xdr:cNvPr id="580" name="Picture 579">
          <a:extLst>
            <a:ext uri="{FF2B5EF4-FFF2-40B4-BE49-F238E27FC236}">
              <a16:creationId xmlns:a16="http://schemas.microsoft.com/office/drawing/2014/main" id="{66560DA0-ED79-AC45-90A9-0588E19C2942}"/>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44104" y="320357501"/>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219765</xdr:colOff>
      <xdr:row>454</xdr:row>
      <xdr:rowOff>28162</xdr:rowOff>
    </xdr:from>
    <xdr:to>
      <xdr:col>1</xdr:col>
      <xdr:colOff>711188</xdr:colOff>
      <xdr:row>454</xdr:row>
      <xdr:rowOff>642385</xdr:rowOff>
    </xdr:to>
    <xdr:pic>
      <xdr:nvPicPr>
        <xdr:cNvPr id="582" name="Picture 581">
          <a:extLst>
            <a:ext uri="{FF2B5EF4-FFF2-40B4-BE49-F238E27FC236}">
              <a16:creationId xmlns:a16="http://schemas.microsoft.com/office/drawing/2014/main" id="{3B92EC0D-C505-3B49-8831-E67FFAE07CF7}"/>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172265" y="321062075"/>
          <a:ext cx="491423" cy="614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219214</xdr:colOff>
      <xdr:row>455</xdr:row>
      <xdr:rowOff>55218</xdr:rowOff>
    </xdr:from>
    <xdr:to>
      <xdr:col>1</xdr:col>
      <xdr:colOff>714687</xdr:colOff>
      <xdr:row>455</xdr:row>
      <xdr:rowOff>652398</xdr:rowOff>
    </xdr:to>
    <xdr:pic>
      <xdr:nvPicPr>
        <xdr:cNvPr id="583" name="Picture 582">
          <a:extLst>
            <a:ext uri="{FF2B5EF4-FFF2-40B4-BE49-F238E27FC236}">
              <a16:creationId xmlns:a16="http://schemas.microsoft.com/office/drawing/2014/main" id="{A94FCB5F-2171-E641-86C8-A98D98548B93}"/>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1171714" y="321793153"/>
          <a:ext cx="495473" cy="597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219766</xdr:colOff>
      <xdr:row>456</xdr:row>
      <xdr:rowOff>41965</xdr:rowOff>
    </xdr:from>
    <xdr:to>
      <xdr:col>1</xdr:col>
      <xdr:colOff>715239</xdr:colOff>
      <xdr:row>456</xdr:row>
      <xdr:rowOff>648082</xdr:rowOff>
    </xdr:to>
    <xdr:pic>
      <xdr:nvPicPr>
        <xdr:cNvPr id="585" name="Picture 584">
          <a:extLst>
            <a:ext uri="{FF2B5EF4-FFF2-40B4-BE49-F238E27FC236}">
              <a16:creationId xmlns:a16="http://schemas.microsoft.com/office/drawing/2014/main" id="{ED7096E3-8E3E-6542-BD9B-B8883A78976D}"/>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72266" y="322483922"/>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457</xdr:row>
      <xdr:rowOff>42518</xdr:rowOff>
    </xdr:from>
    <xdr:to>
      <xdr:col>1</xdr:col>
      <xdr:colOff>729596</xdr:colOff>
      <xdr:row>457</xdr:row>
      <xdr:rowOff>648635</xdr:rowOff>
    </xdr:to>
    <xdr:pic>
      <xdr:nvPicPr>
        <xdr:cNvPr id="586" name="Picture 585">
          <a:extLst>
            <a:ext uri="{FF2B5EF4-FFF2-40B4-BE49-F238E27FC236}">
              <a16:creationId xmlns:a16="http://schemas.microsoft.com/office/drawing/2014/main" id="{31B2FCC2-99FE-9747-97D4-F6AB661E4E45}"/>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1186623" y="323188496"/>
          <a:ext cx="495473" cy="606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205409</xdr:colOff>
      <xdr:row>459</xdr:row>
      <xdr:rowOff>27609</xdr:rowOff>
    </xdr:from>
    <xdr:to>
      <xdr:col>1</xdr:col>
      <xdr:colOff>713294</xdr:colOff>
      <xdr:row>459</xdr:row>
      <xdr:rowOff>647073</xdr:rowOff>
    </xdr:to>
    <xdr:pic>
      <xdr:nvPicPr>
        <xdr:cNvPr id="588" name="Picture 587">
          <a:extLst>
            <a:ext uri="{FF2B5EF4-FFF2-40B4-BE49-F238E27FC236}">
              <a16:creationId xmlns:a16="http://schemas.microsoft.com/office/drawing/2014/main" id="{9382E9F5-15B8-2F40-8408-D03B2F719A25}"/>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1157909" y="324581631"/>
          <a:ext cx="507885" cy="619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233019</xdr:colOff>
      <xdr:row>458</xdr:row>
      <xdr:rowOff>55219</xdr:rowOff>
    </xdr:from>
    <xdr:to>
      <xdr:col>1</xdr:col>
      <xdr:colOff>728492</xdr:colOff>
      <xdr:row>458</xdr:row>
      <xdr:rowOff>652027</xdr:rowOff>
    </xdr:to>
    <xdr:pic>
      <xdr:nvPicPr>
        <xdr:cNvPr id="589" name="Picture 588">
          <a:extLst>
            <a:ext uri="{FF2B5EF4-FFF2-40B4-BE49-F238E27FC236}">
              <a16:creationId xmlns:a16="http://schemas.microsoft.com/office/drawing/2014/main" id="{ACF218F5-55F0-054B-A77C-9E0AF1C6D91D}"/>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1185519" y="323905219"/>
          <a:ext cx="495473" cy="596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246822</xdr:colOff>
      <xdr:row>460</xdr:row>
      <xdr:rowOff>69023</xdr:rowOff>
    </xdr:from>
    <xdr:to>
      <xdr:col>1</xdr:col>
      <xdr:colOff>722474</xdr:colOff>
      <xdr:row>460</xdr:row>
      <xdr:rowOff>647003</xdr:rowOff>
    </xdr:to>
    <xdr:pic>
      <xdr:nvPicPr>
        <xdr:cNvPr id="591" name="Picture 590">
          <a:extLst>
            <a:ext uri="{FF2B5EF4-FFF2-40B4-BE49-F238E27FC236}">
              <a16:creationId xmlns:a16="http://schemas.microsoft.com/office/drawing/2014/main" id="{63644143-3C10-9B46-B892-184140A157FF}"/>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1199322" y="325327066"/>
          <a:ext cx="475652" cy="577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233569</xdr:colOff>
      <xdr:row>461</xdr:row>
      <xdr:rowOff>28163</xdr:rowOff>
    </xdr:from>
    <xdr:to>
      <xdr:col>1</xdr:col>
      <xdr:colOff>736704</xdr:colOff>
      <xdr:row>461</xdr:row>
      <xdr:rowOff>642883</xdr:rowOff>
    </xdr:to>
    <xdr:pic>
      <xdr:nvPicPr>
        <xdr:cNvPr id="592" name="Picture 591">
          <a:extLst>
            <a:ext uri="{FF2B5EF4-FFF2-40B4-BE49-F238E27FC236}">
              <a16:creationId xmlns:a16="http://schemas.microsoft.com/office/drawing/2014/main" id="{CF9E9143-F51F-BC49-AFD0-E3783AA2792B}"/>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186069" y="325990228"/>
          <a:ext cx="503135" cy="61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261731</xdr:colOff>
      <xdr:row>462</xdr:row>
      <xdr:rowOff>42517</xdr:rowOff>
    </xdr:from>
    <xdr:to>
      <xdr:col>1</xdr:col>
      <xdr:colOff>734506</xdr:colOff>
      <xdr:row>462</xdr:row>
      <xdr:rowOff>643334</xdr:rowOff>
    </xdr:to>
    <xdr:pic>
      <xdr:nvPicPr>
        <xdr:cNvPr id="594" name="Picture 593">
          <a:extLst>
            <a:ext uri="{FF2B5EF4-FFF2-40B4-BE49-F238E27FC236}">
              <a16:creationId xmlns:a16="http://schemas.microsoft.com/office/drawing/2014/main" id="{0B7AAEE8-036A-7A4D-B585-332844F33277}"/>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1214231" y="326708604"/>
          <a:ext cx="472775" cy="6008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248479</xdr:colOff>
      <xdr:row>463</xdr:row>
      <xdr:rowOff>43070</xdr:rowOff>
    </xdr:from>
    <xdr:to>
      <xdr:col>1</xdr:col>
      <xdr:colOff>731043</xdr:colOff>
      <xdr:row>463</xdr:row>
      <xdr:rowOff>645556</xdr:rowOff>
    </xdr:to>
    <xdr:pic>
      <xdr:nvPicPr>
        <xdr:cNvPr id="595" name="Picture 594">
          <a:extLst>
            <a:ext uri="{FF2B5EF4-FFF2-40B4-BE49-F238E27FC236}">
              <a16:creationId xmlns:a16="http://schemas.microsoft.com/office/drawing/2014/main" id="{15B1FF3D-C025-8449-ACC5-769ADC18C56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200979" y="327413179"/>
          <a:ext cx="482564" cy="6024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234123</xdr:colOff>
      <xdr:row>464</xdr:row>
      <xdr:rowOff>43632</xdr:rowOff>
    </xdr:from>
    <xdr:to>
      <xdr:col>1</xdr:col>
      <xdr:colOff>730229</xdr:colOff>
      <xdr:row>464</xdr:row>
      <xdr:rowOff>652471</xdr:rowOff>
    </xdr:to>
    <xdr:pic>
      <xdr:nvPicPr>
        <xdr:cNvPr id="597" name="Picture 596">
          <a:extLst>
            <a:ext uri="{FF2B5EF4-FFF2-40B4-BE49-F238E27FC236}">
              <a16:creationId xmlns:a16="http://schemas.microsoft.com/office/drawing/2014/main" id="{DA29EFF5-DBAB-9A45-8104-3FCCD17379B8}"/>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1186623" y="328117762"/>
          <a:ext cx="496106" cy="608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234675</xdr:colOff>
      <xdr:row>465</xdr:row>
      <xdr:rowOff>44186</xdr:rowOff>
    </xdr:from>
    <xdr:to>
      <xdr:col>1</xdr:col>
      <xdr:colOff>730782</xdr:colOff>
      <xdr:row>465</xdr:row>
      <xdr:rowOff>648226</xdr:rowOff>
    </xdr:to>
    <xdr:pic>
      <xdr:nvPicPr>
        <xdr:cNvPr id="598" name="Picture 597">
          <a:extLst>
            <a:ext uri="{FF2B5EF4-FFF2-40B4-BE49-F238E27FC236}">
              <a16:creationId xmlns:a16="http://schemas.microsoft.com/office/drawing/2014/main" id="{CAE8AA4B-9D6D-C046-A64B-B7CF86FE36AC}"/>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87175" y="328822338"/>
          <a:ext cx="496107" cy="60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221423</xdr:colOff>
      <xdr:row>466</xdr:row>
      <xdr:rowOff>44737</xdr:rowOff>
    </xdr:from>
    <xdr:to>
      <xdr:col>1</xdr:col>
      <xdr:colOff>717530</xdr:colOff>
      <xdr:row>466</xdr:row>
      <xdr:rowOff>648776</xdr:rowOff>
    </xdr:to>
    <xdr:pic>
      <xdr:nvPicPr>
        <xdr:cNvPr id="608" name="Picture 607">
          <a:extLst>
            <a:ext uri="{FF2B5EF4-FFF2-40B4-BE49-F238E27FC236}">
              <a16:creationId xmlns:a16="http://schemas.microsoft.com/office/drawing/2014/main" id="{E2849867-92E2-6048-8884-E71D13829834}"/>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173923" y="329526911"/>
          <a:ext cx="496107" cy="6040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202533</xdr:colOff>
      <xdr:row>467</xdr:row>
      <xdr:rowOff>47224</xdr:rowOff>
    </xdr:from>
    <xdr:to>
      <xdr:col>1</xdr:col>
      <xdr:colOff>709764</xdr:colOff>
      <xdr:row>467</xdr:row>
      <xdr:rowOff>652873</xdr:rowOff>
    </xdr:to>
    <xdr:pic>
      <xdr:nvPicPr>
        <xdr:cNvPr id="609" name="Picture 608">
          <a:extLst>
            <a:ext uri="{FF2B5EF4-FFF2-40B4-BE49-F238E27FC236}">
              <a16:creationId xmlns:a16="http://schemas.microsoft.com/office/drawing/2014/main" id="{B66DB008-B10B-EB4B-BE9D-30809F4806FB}"/>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1155033" y="330233420"/>
          <a:ext cx="507231" cy="605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221249</xdr:colOff>
      <xdr:row>468</xdr:row>
      <xdr:rowOff>32521</xdr:rowOff>
    </xdr:from>
    <xdr:to>
      <xdr:col>1</xdr:col>
      <xdr:colOff>728480</xdr:colOff>
      <xdr:row>468</xdr:row>
      <xdr:rowOff>644179</xdr:rowOff>
    </xdr:to>
    <xdr:pic>
      <xdr:nvPicPr>
        <xdr:cNvPr id="611" name="Picture 610">
          <a:extLst>
            <a:ext uri="{FF2B5EF4-FFF2-40B4-BE49-F238E27FC236}">
              <a16:creationId xmlns:a16="http://schemas.microsoft.com/office/drawing/2014/main" id="{0CB31325-916C-4F40-B0E2-B60985FD7558}"/>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1173749" y="330922738"/>
          <a:ext cx="507231" cy="611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244644</xdr:colOff>
      <xdr:row>469</xdr:row>
      <xdr:rowOff>43215</xdr:rowOff>
    </xdr:from>
    <xdr:to>
      <xdr:col>1</xdr:col>
      <xdr:colOff>726964</xdr:colOff>
      <xdr:row>469</xdr:row>
      <xdr:rowOff>646672</xdr:rowOff>
    </xdr:to>
    <xdr:pic>
      <xdr:nvPicPr>
        <xdr:cNvPr id="612" name="Picture 611">
          <a:extLst>
            <a:ext uri="{FF2B5EF4-FFF2-40B4-BE49-F238E27FC236}">
              <a16:creationId xmlns:a16="http://schemas.microsoft.com/office/drawing/2014/main" id="{A76D686C-23FB-9941-8516-A3C43FA17BBF}"/>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1197144" y="331637454"/>
          <a:ext cx="482320" cy="603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227932</xdr:colOff>
      <xdr:row>470</xdr:row>
      <xdr:rowOff>63938</xdr:rowOff>
    </xdr:from>
    <xdr:to>
      <xdr:col>1</xdr:col>
      <xdr:colOff>718796</xdr:colOff>
      <xdr:row>470</xdr:row>
      <xdr:rowOff>652370</xdr:rowOff>
    </xdr:to>
    <xdr:pic>
      <xdr:nvPicPr>
        <xdr:cNvPr id="158" name="Picture 157">
          <a:extLst>
            <a:ext uri="{FF2B5EF4-FFF2-40B4-BE49-F238E27FC236}">
              <a16:creationId xmlns:a16="http://schemas.microsoft.com/office/drawing/2014/main" id="{4E7E1EB9-FCB5-E24E-884B-1A2BA68AC6BF}"/>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180432" y="332362199"/>
          <a:ext cx="490864" cy="588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229938</xdr:colOff>
      <xdr:row>471</xdr:row>
      <xdr:rowOff>45222</xdr:rowOff>
    </xdr:from>
    <xdr:to>
      <xdr:col>1</xdr:col>
      <xdr:colOff>720801</xdr:colOff>
      <xdr:row>471</xdr:row>
      <xdr:rowOff>645073</xdr:rowOff>
    </xdr:to>
    <xdr:pic>
      <xdr:nvPicPr>
        <xdr:cNvPr id="613" name="Picture 612">
          <a:extLst>
            <a:ext uri="{FF2B5EF4-FFF2-40B4-BE49-F238E27FC236}">
              <a16:creationId xmlns:a16="http://schemas.microsoft.com/office/drawing/2014/main" id="{CB0BEFAE-0D90-6A45-BF44-7224D7568AF9}"/>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182438" y="333047505"/>
          <a:ext cx="490863" cy="599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257342</xdr:colOff>
      <xdr:row>472</xdr:row>
      <xdr:rowOff>67948</xdr:rowOff>
    </xdr:from>
    <xdr:to>
      <xdr:col>1</xdr:col>
      <xdr:colOff>736787</xdr:colOff>
      <xdr:row>472</xdr:row>
      <xdr:rowOff>644962</xdr:rowOff>
    </xdr:to>
    <xdr:pic>
      <xdr:nvPicPr>
        <xdr:cNvPr id="614" name="Picture 613">
          <a:extLst>
            <a:ext uri="{FF2B5EF4-FFF2-40B4-BE49-F238E27FC236}">
              <a16:creationId xmlns:a16="http://schemas.microsoft.com/office/drawing/2014/main" id="{DDE56506-DF0F-514E-83A9-CCBF411FC270}"/>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1209842" y="333774252"/>
          <a:ext cx="479445" cy="577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241302</xdr:colOff>
      <xdr:row>473</xdr:row>
      <xdr:rowOff>26505</xdr:rowOff>
    </xdr:from>
    <xdr:to>
      <xdr:col>1</xdr:col>
      <xdr:colOff>736832</xdr:colOff>
      <xdr:row>473</xdr:row>
      <xdr:rowOff>646189</xdr:rowOff>
    </xdr:to>
    <xdr:pic>
      <xdr:nvPicPr>
        <xdr:cNvPr id="616" name="Picture 615">
          <a:extLst>
            <a:ext uri="{FF2B5EF4-FFF2-40B4-BE49-F238E27FC236}">
              <a16:creationId xmlns:a16="http://schemas.microsoft.com/office/drawing/2014/main" id="{0B5C825B-FB7E-BC42-ADD2-CCA4547B1964}"/>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1193802" y="334436831"/>
          <a:ext cx="495530"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241301</xdr:colOff>
      <xdr:row>474</xdr:row>
      <xdr:rowOff>39206</xdr:rowOff>
    </xdr:from>
    <xdr:to>
      <xdr:col>1</xdr:col>
      <xdr:colOff>732304</xdr:colOff>
      <xdr:row>474</xdr:row>
      <xdr:rowOff>649116</xdr:rowOff>
    </xdr:to>
    <xdr:pic>
      <xdr:nvPicPr>
        <xdr:cNvPr id="617" name="Picture 616">
          <a:extLst>
            <a:ext uri="{FF2B5EF4-FFF2-40B4-BE49-F238E27FC236}">
              <a16:creationId xmlns:a16="http://schemas.microsoft.com/office/drawing/2014/main" id="{E3F30956-7C14-DA4E-A050-39EEC96DDCA4}"/>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193801" y="335153554"/>
          <a:ext cx="491003" cy="609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475</xdr:row>
      <xdr:rowOff>26505</xdr:rowOff>
    </xdr:from>
    <xdr:to>
      <xdr:col>1</xdr:col>
      <xdr:colOff>731024</xdr:colOff>
      <xdr:row>475</xdr:row>
      <xdr:rowOff>647835</xdr:rowOff>
    </xdr:to>
    <xdr:pic>
      <xdr:nvPicPr>
        <xdr:cNvPr id="618" name="Picture 617">
          <a:extLst>
            <a:ext uri="{FF2B5EF4-FFF2-40B4-BE49-F238E27FC236}">
              <a16:creationId xmlns:a16="http://schemas.microsoft.com/office/drawing/2014/main" id="{E9E2683C-708D-3B47-AE66-2CDBE8C053CC}"/>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1181102" y="335844875"/>
          <a:ext cx="502422" cy="621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228602</xdr:colOff>
      <xdr:row>479</xdr:row>
      <xdr:rowOff>37144</xdr:rowOff>
    </xdr:from>
    <xdr:to>
      <xdr:col>1</xdr:col>
      <xdr:colOff>731025</xdr:colOff>
      <xdr:row>479</xdr:row>
      <xdr:rowOff>651782</xdr:rowOff>
    </xdr:to>
    <xdr:pic>
      <xdr:nvPicPr>
        <xdr:cNvPr id="620" name="Picture 619">
          <a:extLst>
            <a:ext uri="{FF2B5EF4-FFF2-40B4-BE49-F238E27FC236}">
              <a16:creationId xmlns:a16="http://schemas.microsoft.com/office/drawing/2014/main" id="{AF24219A-A73D-264E-ADF1-C01B3A3788AA}"/>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1181102" y="338671601"/>
          <a:ext cx="502423" cy="614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476</xdr:row>
      <xdr:rowOff>39205</xdr:rowOff>
    </xdr:from>
    <xdr:to>
      <xdr:col>1</xdr:col>
      <xdr:colOff>731023</xdr:colOff>
      <xdr:row>476</xdr:row>
      <xdr:rowOff>653068</xdr:rowOff>
    </xdr:to>
    <xdr:pic>
      <xdr:nvPicPr>
        <xdr:cNvPr id="621" name="Picture 620">
          <a:extLst>
            <a:ext uri="{FF2B5EF4-FFF2-40B4-BE49-F238E27FC236}">
              <a16:creationId xmlns:a16="http://schemas.microsoft.com/office/drawing/2014/main" id="{F466D8A4-013F-954E-99A4-070BE1FFF36F}"/>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1181100" y="336561596"/>
          <a:ext cx="502423" cy="613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477</xdr:row>
      <xdr:rowOff>26504</xdr:rowOff>
    </xdr:from>
    <xdr:to>
      <xdr:col>1</xdr:col>
      <xdr:colOff>731022</xdr:colOff>
      <xdr:row>477</xdr:row>
      <xdr:rowOff>651785</xdr:rowOff>
    </xdr:to>
    <xdr:pic>
      <xdr:nvPicPr>
        <xdr:cNvPr id="622" name="Picture 621">
          <a:extLst>
            <a:ext uri="{FF2B5EF4-FFF2-40B4-BE49-F238E27FC236}">
              <a16:creationId xmlns:a16="http://schemas.microsoft.com/office/drawing/2014/main" id="{5415762A-E6F5-D44B-AD78-85ED0F38C2A6}"/>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252917"/>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228599</xdr:colOff>
      <xdr:row>478</xdr:row>
      <xdr:rowOff>26504</xdr:rowOff>
    </xdr:from>
    <xdr:to>
      <xdr:col>1</xdr:col>
      <xdr:colOff>731022</xdr:colOff>
      <xdr:row>478</xdr:row>
      <xdr:rowOff>651785</xdr:rowOff>
    </xdr:to>
    <xdr:pic>
      <xdr:nvPicPr>
        <xdr:cNvPr id="624" name="Picture 623">
          <a:extLst>
            <a:ext uri="{FF2B5EF4-FFF2-40B4-BE49-F238E27FC236}">
              <a16:creationId xmlns:a16="http://schemas.microsoft.com/office/drawing/2014/main" id="{327F6545-F373-B740-ACED-52132ADE740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181099" y="337956939"/>
          <a:ext cx="502423" cy="6252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480</xdr:row>
      <xdr:rowOff>50490</xdr:rowOff>
    </xdr:from>
    <xdr:to>
      <xdr:col>1</xdr:col>
      <xdr:colOff>710546</xdr:colOff>
      <xdr:row>480</xdr:row>
      <xdr:rowOff>648607</xdr:rowOff>
    </xdr:to>
    <xdr:pic>
      <xdr:nvPicPr>
        <xdr:cNvPr id="625" name="Picture 624">
          <a:extLst>
            <a:ext uri="{FF2B5EF4-FFF2-40B4-BE49-F238E27FC236}">
              <a16:creationId xmlns:a16="http://schemas.microsoft.com/office/drawing/2014/main" id="{121A9183-0E45-8E4B-BF7E-E954CFC49127}"/>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168400" y="339388968"/>
          <a:ext cx="494646" cy="598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481</xdr:row>
      <xdr:rowOff>37789</xdr:rowOff>
    </xdr:from>
    <xdr:to>
      <xdr:col>1</xdr:col>
      <xdr:colOff>685147</xdr:colOff>
      <xdr:row>481</xdr:row>
      <xdr:rowOff>647325</xdr:rowOff>
    </xdr:to>
    <xdr:pic>
      <xdr:nvPicPr>
        <xdr:cNvPr id="626" name="Picture 625">
          <a:extLst>
            <a:ext uri="{FF2B5EF4-FFF2-40B4-BE49-F238E27FC236}">
              <a16:creationId xmlns:a16="http://schemas.microsoft.com/office/drawing/2014/main" id="{61941568-C5B7-FC46-87AA-B1CE98905FFD}"/>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080289"/>
          <a:ext cx="494647" cy="609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190500</xdr:colOff>
      <xdr:row>482</xdr:row>
      <xdr:rowOff>37788</xdr:rowOff>
    </xdr:from>
    <xdr:to>
      <xdr:col>1</xdr:col>
      <xdr:colOff>685147</xdr:colOff>
      <xdr:row>482</xdr:row>
      <xdr:rowOff>647325</xdr:rowOff>
    </xdr:to>
    <xdr:pic>
      <xdr:nvPicPr>
        <xdr:cNvPr id="627" name="Picture 626">
          <a:extLst>
            <a:ext uri="{FF2B5EF4-FFF2-40B4-BE49-F238E27FC236}">
              <a16:creationId xmlns:a16="http://schemas.microsoft.com/office/drawing/2014/main" id="{1CADE4D7-EE43-2949-A1C1-071A6F2C4C28}"/>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1143000" y="340784310"/>
          <a:ext cx="494647" cy="60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190501</xdr:colOff>
      <xdr:row>483</xdr:row>
      <xdr:rowOff>26505</xdr:rowOff>
    </xdr:from>
    <xdr:to>
      <xdr:col>1</xdr:col>
      <xdr:colOff>692925</xdr:colOff>
      <xdr:row>483</xdr:row>
      <xdr:rowOff>649728</xdr:rowOff>
    </xdr:to>
    <xdr:pic>
      <xdr:nvPicPr>
        <xdr:cNvPr id="628" name="Picture 627">
          <a:extLst>
            <a:ext uri="{FF2B5EF4-FFF2-40B4-BE49-F238E27FC236}">
              <a16:creationId xmlns:a16="http://schemas.microsoft.com/office/drawing/2014/main" id="{C316787F-51E7-F146-9A6E-4F936F0F50E7}"/>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143001" y="341477048"/>
          <a:ext cx="502424" cy="623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190499</xdr:colOff>
      <xdr:row>484</xdr:row>
      <xdr:rowOff>39204</xdr:rowOff>
    </xdr:from>
    <xdr:to>
      <xdr:col>1</xdr:col>
      <xdr:colOff>692922</xdr:colOff>
      <xdr:row>484</xdr:row>
      <xdr:rowOff>651008</xdr:rowOff>
    </xdr:to>
    <xdr:pic>
      <xdr:nvPicPr>
        <xdr:cNvPr id="629" name="Picture 628">
          <a:extLst>
            <a:ext uri="{FF2B5EF4-FFF2-40B4-BE49-F238E27FC236}">
              <a16:creationId xmlns:a16="http://schemas.microsoft.com/office/drawing/2014/main" id="{17EC0199-2212-374D-82F1-82749750652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142999" y="342193769"/>
          <a:ext cx="502423" cy="6118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184118</xdr:colOff>
      <xdr:row>485</xdr:row>
      <xdr:rowOff>39206</xdr:rowOff>
    </xdr:from>
    <xdr:to>
      <xdr:col>1</xdr:col>
      <xdr:colOff>692280</xdr:colOff>
      <xdr:row>485</xdr:row>
      <xdr:rowOff>647470</xdr:rowOff>
    </xdr:to>
    <xdr:pic>
      <xdr:nvPicPr>
        <xdr:cNvPr id="631" name="Picture 630">
          <a:extLst>
            <a:ext uri="{FF2B5EF4-FFF2-40B4-BE49-F238E27FC236}">
              <a16:creationId xmlns:a16="http://schemas.microsoft.com/office/drawing/2014/main" id="{0FE300B7-EFE1-294A-B25A-84EEC6759C9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1136618" y="342897793"/>
          <a:ext cx="508162" cy="608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486</xdr:row>
      <xdr:rowOff>51904</xdr:rowOff>
    </xdr:from>
    <xdr:to>
      <xdr:col>1</xdr:col>
      <xdr:colOff>731023</xdr:colOff>
      <xdr:row>486</xdr:row>
      <xdr:rowOff>648732</xdr:rowOff>
    </xdr:to>
    <xdr:pic>
      <xdr:nvPicPr>
        <xdr:cNvPr id="633" name="Picture 632">
          <a:extLst>
            <a:ext uri="{FF2B5EF4-FFF2-40B4-BE49-F238E27FC236}">
              <a16:creationId xmlns:a16="http://schemas.microsoft.com/office/drawing/2014/main" id="{27F8B70F-4D89-C147-86EC-78C93C849D8D}"/>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1181100" y="343614513"/>
          <a:ext cx="502423" cy="596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241299</xdr:colOff>
      <xdr:row>487</xdr:row>
      <xdr:rowOff>39204</xdr:rowOff>
    </xdr:from>
    <xdr:to>
      <xdr:col>1</xdr:col>
      <xdr:colOff>732304</xdr:colOff>
      <xdr:row>487</xdr:row>
      <xdr:rowOff>647451</xdr:rowOff>
    </xdr:to>
    <xdr:pic>
      <xdr:nvPicPr>
        <xdr:cNvPr id="634" name="Picture 633">
          <a:extLst>
            <a:ext uri="{FF2B5EF4-FFF2-40B4-BE49-F238E27FC236}">
              <a16:creationId xmlns:a16="http://schemas.microsoft.com/office/drawing/2014/main" id="{58E1E572-685D-6045-BE5A-DF6767DF6E5B}"/>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1193799" y="344305834"/>
          <a:ext cx="491005" cy="608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488</xdr:row>
      <xdr:rowOff>51904</xdr:rowOff>
    </xdr:from>
    <xdr:to>
      <xdr:col>1</xdr:col>
      <xdr:colOff>732305</xdr:colOff>
      <xdr:row>488</xdr:row>
      <xdr:rowOff>648733</xdr:rowOff>
    </xdr:to>
    <xdr:pic>
      <xdr:nvPicPr>
        <xdr:cNvPr id="636" name="Picture 635">
          <a:extLst>
            <a:ext uri="{FF2B5EF4-FFF2-40B4-BE49-F238E27FC236}">
              <a16:creationId xmlns:a16="http://schemas.microsoft.com/office/drawing/2014/main" id="{4897F0AE-74C7-4044-BD9D-296B8689B919}"/>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1193800" y="345022556"/>
          <a:ext cx="491005" cy="596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203200</xdr:colOff>
      <xdr:row>489</xdr:row>
      <xdr:rowOff>26505</xdr:rowOff>
    </xdr:from>
    <xdr:to>
      <xdr:col>1</xdr:col>
      <xdr:colOff>717042</xdr:colOff>
      <xdr:row>489</xdr:row>
      <xdr:rowOff>646034</xdr:rowOff>
    </xdr:to>
    <xdr:pic>
      <xdr:nvPicPr>
        <xdr:cNvPr id="638" name="Picture 637">
          <a:extLst>
            <a:ext uri="{FF2B5EF4-FFF2-40B4-BE49-F238E27FC236}">
              <a16:creationId xmlns:a16="http://schemas.microsoft.com/office/drawing/2014/main" id="{E874CBDC-851B-EF49-B3EB-EC3080CBDEBE}"/>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1155700" y="345701179"/>
          <a:ext cx="513842" cy="6195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490</xdr:row>
      <xdr:rowOff>51903</xdr:rowOff>
    </xdr:from>
    <xdr:to>
      <xdr:col>1</xdr:col>
      <xdr:colOff>734869</xdr:colOff>
      <xdr:row>490</xdr:row>
      <xdr:rowOff>650374</xdr:rowOff>
    </xdr:to>
    <xdr:pic>
      <xdr:nvPicPr>
        <xdr:cNvPr id="639" name="Picture 638">
          <a:extLst>
            <a:ext uri="{FF2B5EF4-FFF2-40B4-BE49-F238E27FC236}">
              <a16:creationId xmlns:a16="http://schemas.microsoft.com/office/drawing/2014/main" id="{91ADF2F5-E92C-AE44-B064-164DA29AF5D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6430599"/>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254002</xdr:colOff>
      <xdr:row>491</xdr:row>
      <xdr:rowOff>39205</xdr:rowOff>
    </xdr:from>
    <xdr:to>
      <xdr:col>1</xdr:col>
      <xdr:colOff>733588</xdr:colOff>
      <xdr:row>491</xdr:row>
      <xdr:rowOff>649095</xdr:rowOff>
    </xdr:to>
    <xdr:pic>
      <xdr:nvPicPr>
        <xdr:cNvPr id="768" name="Picture 767">
          <a:extLst>
            <a:ext uri="{FF2B5EF4-FFF2-40B4-BE49-F238E27FC236}">
              <a16:creationId xmlns:a16="http://schemas.microsoft.com/office/drawing/2014/main" id="{9795B6EA-4B8D-3E4B-AE2D-71B223761CF7}"/>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1206502" y="347121922"/>
          <a:ext cx="479586" cy="60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266702</xdr:colOff>
      <xdr:row>492</xdr:row>
      <xdr:rowOff>51904</xdr:rowOff>
    </xdr:from>
    <xdr:to>
      <xdr:col>1</xdr:col>
      <xdr:colOff>734869</xdr:colOff>
      <xdr:row>492</xdr:row>
      <xdr:rowOff>650375</xdr:rowOff>
    </xdr:to>
    <xdr:pic>
      <xdr:nvPicPr>
        <xdr:cNvPr id="770" name="Picture 769">
          <a:extLst>
            <a:ext uri="{FF2B5EF4-FFF2-40B4-BE49-F238E27FC236}">
              <a16:creationId xmlns:a16="http://schemas.microsoft.com/office/drawing/2014/main" id="{3083F8EC-A28F-8D40-9A0D-07A50E3A38FC}"/>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219202" y="347838643"/>
          <a:ext cx="468167" cy="598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493</xdr:row>
      <xdr:rowOff>39206</xdr:rowOff>
    </xdr:from>
    <xdr:to>
      <xdr:col>1</xdr:col>
      <xdr:colOff>728003</xdr:colOff>
      <xdr:row>493</xdr:row>
      <xdr:rowOff>647471</xdr:rowOff>
    </xdr:to>
    <xdr:pic>
      <xdr:nvPicPr>
        <xdr:cNvPr id="771" name="Picture 770">
          <a:extLst>
            <a:ext uri="{FF2B5EF4-FFF2-40B4-BE49-F238E27FC236}">
              <a16:creationId xmlns:a16="http://schemas.microsoft.com/office/drawing/2014/main" id="{D2EE8100-91EE-1C4A-9038-05D91A830E1A}"/>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193800" y="348529967"/>
          <a:ext cx="486703" cy="608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266701</xdr:colOff>
      <xdr:row>495</xdr:row>
      <xdr:rowOff>39205</xdr:rowOff>
    </xdr:from>
    <xdr:to>
      <xdr:col>1</xdr:col>
      <xdr:colOff>734869</xdr:colOff>
      <xdr:row>495</xdr:row>
      <xdr:rowOff>653191</xdr:rowOff>
    </xdr:to>
    <xdr:pic>
      <xdr:nvPicPr>
        <xdr:cNvPr id="772" name="Picture 771">
          <a:extLst>
            <a:ext uri="{FF2B5EF4-FFF2-40B4-BE49-F238E27FC236}">
              <a16:creationId xmlns:a16="http://schemas.microsoft.com/office/drawing/2014/main" id="{B0827AA5-D9A2-FA40-A40D-A7A88DA6B661}"/>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219201" y="349938009"/>
          <a:ext cx="468168" cy="6139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494</xdr:row>
      <xdr:rowOff>26505</xdr:rowOff>
    </xdr:from>
    <xdr:to>
      <xdr:col>1</xdr:col>
      <xdr:colOff>729285</xdr:colOff>
      <xdr:row>494</xdr:row>
      <xdr:rowOff>646189</xdr:rowOff>
    </xdr:to>
    <xdr:pic>
      <xdr:nvPicPr>
        <xdr:cNvPr id="773" name="Picture 772">
          <a:extLst>
            <a:ext uri="{FF2B5EF4-FFF2-40B4-BE49-F238E27FC236}">
              <a16:creationId xmlns:a16="http://schemas.microsoft.com/office/drawing/2014/main" id="{BF86EC5F-D78C-2045-9E8B-CAD7D2791DC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206501" y="349221288"/>
          <a:ext cx="475284" cy="619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496</xdr:row>
      <xdr:rowOff>39204</xdr:rowOff>
    </xdr:from>
    <xdr:to>
      <xdr:col>1</xdr:col>
      <xdr:colOff>733587</xdr:colOff>
      <xdr:row>496</xdr:row>
      <xdr:rowOff>647669</xdr:rowOff>
    </xdr:to>
    <xdr:pic>
      <xdr:nvPicPr>
        <xdr:cNvPr id="782" name="Picture 781">
          <a:extLst>
            <a:ext uri="{FF2B5EF4-FFF2-40B4-BE49-F238E27FC236}">
              <a16:creationId xmlns:a16="http://schemas.microsoft.com/office/drawing/2014/main" id="{B8102010-A009-1D49-87DA-A4782FB573CF}"/>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0642030"/>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497</xdr:row>
      <xdr:rowOff>39205</xdr:rowOff>
    </xdr:from>
    <xdr:to>
      <xdr:col>1</xdr:col>
      <xdr:colOff>733587</xdr:colOff>
      <xdr:row>497</xdr:row>
      <xdr:rowOff>647669</xdr:rowOff>
    </xdr:to>
    <xdr:pic>
      <xdr:nvPicPr>
        <xdr:cNvPr id="788" name="Picture 787">
          <a:extLst>
            <a:ext uri="{FF2B5EF4-FFF2-40B4-BE49-F238E27FC236}">
              <a16:creationId xmlns:a16="http://schemas.microsoft.com/office/drawing/2014/main" id="{02C0FF5C-B5CF-E247-BDE6-438C4AD432E2}"/>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1346053"/>
          <a:ext cx="479586" cy="6084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498</xdr:row>
      <xdr:rowOff>39203</xdr:rowOff>
    </xdr:from>
    <xdr:to>
      <xdr:col>1</xdr:col>
      <xdr:colOff>733587</xdr:colOff>
      <xdr:row>498</xdr:row>
      <xdr:rowOff>647668</xdr:rowOff>
    </xdr:to>
    <xdr:pic>
      <xdr:nvPicPr>
        <xdr:cNvPr id="789" name="Picture 788">
          <a:extLst>
            <a:ext uri="{FF2B5EF4-FFF2-40B4-BE49-F238E27FC236}">
              <a16:creationId xmlns:a16="http://schemas.microsoft.com/office/drawing/2014/main" id="{5F58C55D-49C6-E048-AEEE-55D4D2CB5230}"/>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206501" y="352050073"/>
          <a:ext cx="479586" cy="608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254001</xdr:colOff>
      <xdr:row>499</xdr:row>
      <xdr:rowOff>51906</xdr:rowOff>
    </xdr:from>
    <xdr:to>
      <xdr:col>1</xdr:col>
      <xdr:colOff>729517</xdr:colOff>
      <xdr:row>499</xdr:row>
      <xdr:rowOff>648753</xdr:rowOff>
    </xdr:to>
    <xdr:pic>
      <xdr:nvPicPr>
        <xdr:cNvPr id="790" name="Picture 789">
          <a:extLst>
            <a:ext uri="{FF2B5EF4-FFF2-40B4-BE49-F238E27FC236}">
              <a16:creationId xmlns:a16="http://schemas.microsoft.com/office/drawing/2014/main" id="{54896DDE-A670-524A-A774-92879F151483}"/>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1206501" y="352766797"/>
          <a:ext cx="475516" cy="596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203201</xdr:colOff>
      <xdr:row>500</xdr:row>
      <xdr:rowOff>43435</xdr:rowOff>
    </xdr:from>
    <xdr:to>
      <xdr:col>1</xdr:col>
      <xdr:colOff>682787</xdr:colOff>
      <xdr:row>500</xdr:row>
      <xdr:rowOff>651691</xdr:rowOff>
    </xdr:to>
    <xdr:pic>
      <xdr:nvPicPr>
        <xdr:cNvPr id="792" name="Picture 791">
          <a:extLst>
            <a:ext uri="{FF2B5EF4-FFF2-40B4-BE49-F238E27FC236}">
              <a16:creationId xmlns:a16="http://schemas.microsoft.com/office/drawing/2014/main" id="{D7C1D793-EB53-E94C-B504-8015B2E3BE7A}"/>
            </a:ext>
          </a:extLst>
        </xdr:cNvPr>
        <xdr:cNvPicPr>
          <a:picLocks noChangeAspect="1" noChangeArrowheads="1"/>
        </xdr:cNvPicPr>
      </xdr:nvPicPr>
      <xdr:blipFill>
        <a:blip xmlns:r="http://schemas.openxmlformats.org/officeDocument/2006/relationships" r:embed="rId397" cstate="print">
          <a:extLst>
            <a:ext uri="{28A0092B-C50C-407E-A947-70E740481C1C}">
              <a14:useLocalDpi xmlns:a14="http://schemas.microsoft.com/office/drawing/2010/main" val="0"/>
            </a:ext>
          </a:extLst>
        </a:blip>
        <a:srcRect/>
        <a:stretch>
          <a:fillRect/>
        </a:stretch>
      </xdr:blipFill>
      <xdr:spPr bwMode="auto">
        <a:xfrm>
          <a:off x="1155701" y="353462348"/>
          <a:ext cx="479586" cy="608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215900</xdr:colOff>
      <xdr:row>501</xdr:row>
      <xdr:rowOff>34123</xdr:rowOff>
    </xdr:from>
    <xdr:to>
      <xdr:col>1</xdr:col>
      <xdr:colOff>706905</xdr:colOff>
      <xdr:row>501</xdr:row>
      <xdr:rowOff>642960</xdr:rowOff>
    </xdr:to>
    <xdr:pic>
      <xdr:nvPicPr>
        <xdr:cNvPr id="793" name="Picture 792">
          <a:extLst>
            <a:ext uri="{FF2B5EF4-FFF2-40B4-BE49-F238E27FC236}">
              <a16:creationId xmlns:a16="http://schemas.microsoft.com/office/drawing/2014/main" id="{E42E256D-53FF-110C-3122-0E5F954063BB}"/>
            </a:ext>
          </a:extLst>
        </xdr:cNvPr>
        <xdr:cNvPicPr>
          <a:picLocks noChangeAspect="1"/>
        </xdr:cNvPicPr>
      </xdr:nvPicPr>
      <xdr:blipFill>
        <a:blip xmlns:r="http://schemas.openxmlformats.org/officeDocument/2006/relationships" r:embed="rId398"/>
        <a:stretch>
          <a:fillRect/>
        </a:stretch>
      </xdr:blipFill>
      <xdr:spPr>
        <a:xfrm>
          <a:off x="1168400" y="354157058"/>
          <a:ext cx="491005" cy="608837"/>
        </a:xfrm>
        <a:prstGeom prst="rect">
          <a:avLst/>
        </a:prstGeom>
      </xdr:spPr>
    </xdr:pic>
    <xdr:clientData/>
  </xdr:twoCellAnchor>
  <xdr:twoCellAnchor>
    <xdr:from>
      <xdr:col>1</xdr:col>
      <xdr:colOff>215900</xdr:colOff>
      <xdr:row>502</xdr:row>
      <xdr:rowOff>25867</xdr:rowOff>
    </xdr:from>
    <xdr:to>
      <xdr:col>1</xdr:col>
      <xdr:colOff>706905</xdr:colOff>
      <xdr:row>502</xdr:row>
      <xdr:rowOff>646123</xdr:rowOff>
    </xdr:to>
    <xdr:pic>
      <xdr:nvPicPr>
        <xdr:cNvPr id="794" name="Picture 793">
          <a:extLst>
            <a:ext uri="{FF2B5EF4-FFF2-40B4-BE49-F238E27FC236}">
              <a16:creationId xmlns:a16="http://schemas.microsoft.com/office/drawing/2014/main" id="{AAFF5FC9-ACDA-724E-BEBC-36759D0F02A2}"/>
            </a:ext>
          </a:extLst>
        </xdr:cNvPr>
        <xdr:cNvPicPr>
          <a:picLocks noChangeAspect="1"/>
        </xdr:cNvPicPr>
      </xdr:nvPicPr>
      <xdr:blipFill>
        <a:blip xmlns:r="http://schemas.openxmlformats.org/officeDocument/2006/relationships" r:embed="rId398"/>
        <a:stretch>
          <a:fillRect/>
        </a:stretch>
      </xdr:blipFill>
      <xdr:spPr>
        <a:xfrm>
          <a:off x="1168400" y="354852824"/>
          <a:ext cx="491005" cy="620256"/>
        </a:xfrm>
        <a:prstGeom prst="rect">
          <a:avLst/>
        </a:prstGeom>
      </xdr:spPr>
    </xdr:pic>
    <xdr:clientData/>
  </xdr:twoCellAnchor>
  <xdr:twoCellAnchor>
    <xdr:from>
      <xdr:col>1</xdr:col>
      <xdr:colOff>241300</xdr:colOff>
      <xdr:row>503</xdr:row>
      <xdr:rowOff>39204</xdr:rowOff>
    </xdr:from>
    <xdr:to>
      <xdr:col>1</xdr:col>
      <xdr:colOff>732305</xdr:colOff>
      <xdr:row>503</xdr:row>
      <xdr:rowOff>651276</xdr:rowOff>
    </xdr:to>
    <xdr:pic>
      <xdr:nvPicPr>
        <xdr:cNvPr id="795" name="Picture 794">
          <a:extLst>
            <a:ext uri="{FF2B5EF4-FFF2-40B4-BE49-F238E27FC236}">
              <a16:creationId xmlns:a16="http://schemas.microsoft.com/office/drawing/2014/main" id="{CC8F447E-BF30-125B-59E7-7A5543476B47}"/>
            </a:ext>
          </a:extLst>
        </xdr:cNvPr>
        <xdr:cNvPicPr>
          <a:picLocks noChangeAspect="1"/>
        </xdr:cNvPicPr>
      </xdr:nvPicPr>
      <xdr:blipFill>
        <a:blip xmlns:r="http://schemas.openxmlformats.org/officeDocument/2006/relationships" r:embed="rId399"/>
        <a:stretch>
          <a:fillRect/>
        </a:stretch>
      </xdr:blipFill>
      <xdr:spPr>
        <a:xfrm>
          <a:off x="1193800" y="355570182"/>
          <a:ext cx="491005" cy="612072"/>
        </a:xfrm>
        <a:prstGeom prst="rect">
          <a:avLst/>
        </a:prstGeom>
      </xdr:spPr>
    </xdr:pic>
    <xdr:clientData/>
  </xdr:twoCellAnchor>
  <xdr:twoCellAnchor>
    <xdr:from>
      <xdr:col>1</xdr:col>
      <xdr:colOff>228600</xdr:colOff>
      <xdr:row>504</xdr:row>
      <xdr:rowOff>39203</xdr:rowOff>
    </xdr:from>
    <xdr:to>
      <xdr:col>1</xdr:col>
      <xdr:colOff>719605</xdr:colOff>
      <xdr:row>504</xdr:row>
      <xdr:rowOff>651274</xdr:rowOff>
    </xdr:to>
    <xdr:pic>
      <xdr:nvPicPr>
        <xdr:cNvPr id="796" name="Picture 795">
          <a:extLst>
            <a:ext uri="{FF2B5EF4-FFF2-40B4-BE49-F238E27FC236}">
              <a16:creationId xmlns:a16="http://schemas.microsoft.com/office/drawing/2014/main" id="{962156C3-C4CA-314A-8AFE-86A1E3ABFE88}"/>
            </a:ext>
          </a:extLst>
        </xdr:cNvPr>
        <xdr:cNvPicPr>
          <a:picLocks noChangeAspect="1"/>
        </xdr:cNvPicPr>
      </xdr:nvPicPr>
      <xdr:blipFill>
        <a:blip xmlns:r="http://schemas.openxmlformats.org/officeDocument/2006/relationships" r:embed="rId399"/>
        <a:stretch>
          <a:fillRect/>
        </a:stretch>
      </xdr:blipFill>
      <xdr:spPr>
        <a:xfrm>
          <a:off x="1181100" y="356274203"/>
          <a:ext cx="491005" cy="612071"/>
        </a:xfrm>
        <a:prstGeom prst="rect">
          <a:avLst/>
        </a:prstGeom>
      </xdr:spPr>
    </xdr:pic>
    <xdr:clientData/>
  </xdr:twoCellAnchor>
  <xdr:twoCellAnchor>
    <xdr:from>
      <xdr:col>1</xdr:col>
      <xdr:colOff>228601</xdr:colOff>
      <xdr:row>505</xdr:row>
      <xdr:rowOff>26504</xdr:rowOff>
    </xdr:from>
    <xdr:to>
      <xdr:col>1</xdr:col>
      <xdr:colOff>695286</xdr:colOff>
      <xdr:row>505</xdr:row>
      <xdr:rowOff>636401</xdr:rowOff>
    </xdr:to>
    <xdr:pic>
      <xdr:nvPicPr>
        <xdr:cNvPr id="797" name="Picture 796">
          <a:extLst>
            <a:ext uri="{FF2B5EF4-FFF2-40B4-BE49-F238E27FC236}">
              <a16:creationId xmlns:a16="http://schemas.microsoft.com/office/drawing/2014/main" id="{34838D04-0AF2-69B8-1229-97FFC4A752FD}"/>
            </a:ext>
          </a:extLst>
        </xdr:cNvPr>
        <xdr:cNvPicPr>
          <a:picLocks noChangeAspect="1"/>
        </xdr:cNvPicPr>
      </xdr:nvPicPr>
      <xdr:blipFill>
        <a:blip xmlns:r="http://schemas.openxmlformats.org/officeDocument/2006/relationships" r:embed="rId400"/>
        <a:stretch>
          <a:fillRect/>
        </a:stretch>
      </xdr:blipFill>
      <xdr:spPr>
        <a:xfrm>
          <a:off x="1181101" y="356965526"/>
          <a:ext cx="466685" cy="609897"/>
        </a:xfrm>
        <a:prstGeom prst="rect">
          <a:avLst/>
        </a:prstGeom>
      </xdr:spPr>
    </xdr:pic>
    <xdr:clientData/>
  </xdr:twoCellAnchor>
  <xdr:twoCellAnchor>
    <xdr:from>
      <xdr:col>1</xdr:col>
      <xdr:colOff>228602</xdr:colOff>
      <xdr:row>507</xdr:row>
      <xdr:rowOff>39205</xdr:rowOff>
    </xdr:from>
    <xdr:to>
      <xdr:col>1</xdr:col>
      <xdr:colOff>695021</xdr:colOff>
      <xdr:row>507</xdr:row>
      <xdr:rowOff>637683</xdr:rowOff>
    </xdr:to>
    <xdr:pic>
      <xdr:nvPicPr>
        <xdr:cNvPr id="798" name="Picture 797">
          <a:extLst>
            <a:ext uri="{FF2B5EF4-FFF2-40B4-BE49-F238E27FC236}">
              <a16:creationId xmlns:a16="http://schemas.microsoft.com/office/drawing/2014/main" id="{F538A941-30E5-894B-BCA8-8D697EFE1285}"/>
            </a:ext>
          </a:extLst>
        </xdr:cNvPr>
        <xdr:cNvPicPr>
          <a:picLocks noChangeAspect="1"/>
        </xdr:cNvPicPr>
      </xdr:nvPicPr>
      <xdr:blipFill>
        <a:blip xmlns:r="http://schemas.openxmlformats.org/officeDocument/2006/relationships" r:embed="rId400"/>
        <a:stretch>
          <a:fillRect/>
        </a:stretch>
      </xdr:blipFill>
      <xdr:spPr>
        <a:xfrm>
          <a:off x="1181102" y="358386270"/>
          <a:ext cx="466419" cy="598478"/>
        </a:xfrm>
        <a:prstGeom prst="rect">
          <a:avLst/>
        </a:prstGeom>
      </xdr:spPr>
    </xdr:pic>
    <xdr:clientData/>
  </xdr:twoCellAnchor>
  <xdr:twoCellAnchor>
    <xdr:from>
      <xdr:col>1</xdr:col>
      <xdr:colOff>228601</xdr:colOff>
      <xdr:row>506</xdr:row>
      <xdr:rowOff>26504</xdr:rowOff>
    </xdr:from>
    <xdr:to>
      <xdr:col>1</xdr:col>
      <xdr:colOff>708187</xdr:colOff>
      <xdr:row>506</xdr:row>
      <xdr:rowOff>651597</xdr:rowOff>
    </xdr:to>
    <xdr:pic>
      <xdr:nvPicPr>
        <xdr:cNvPr id="799" name="Picture 798">
          <a:extLst>
            <a:ext uri="{FF2B5EF4-FFF2-40B4-BE49-F238E27FC236}">
              <a16:creationId xmlns:a16="http://schemas.microsoft.com/office/drawing/2014/main" id="{5A69F2CF-ABD4-BC43-BBB5-4F3046B68115}"/>
            </a:ext>
          </a:extLst>
        </xdr:cNvPr>
        <xdr:cNvPicPr>
          <a:picLocks noChangeAspect="1"/>
        </xdr:cNvPicPr>
      </xdr:nvPicPr>
      <xdr:blipFill>
        <a:blip xmlns:r="http://schemas.openxmlformats.org/officeDocument/2006/relationships" r:embed="rId400"/>
        <a:stretch>
          <a:fillRect/>
        </a:stretch>
      </xdr:blipFill>
      <xdr:spPr>
        <a:xfrm>
          <a:off x="1181101" y="357669547"/>
          <a:ext cx="479586" cy="625093"/>
        </a:xfrm>
        <a:prstGeom prst="rect">
          <a:avLst/>
        </a:prstGeom>
      </xdr:spPr>
    </xdr:pic>
    <xdr:clientData/>
  </xdr:twoCellAnchor>
  <xdr:twoCellAnchor>
    <xdr:from>
      <xdr:col>1</xdr:col>
      <xdr:colOff>228601</xdr:colOff>
      <xdr:row>508</xdr:row>
      <xdr:rowOff>51905</xdr:rowOff>
    </xdr:from>
    <xdr:to>
      <xdr:col>1</xdr:col>
      <xdr:colOff>696769</xdr:colOff>
      <xdr:row>508</xdr:row>
      <xdr:rowOff>645530</xdr:rowOff>
    </xdr:to>
    <xdr:pic>
      <xdr:nvPicPr>
        <xdr:cNvPr id="807" name="Picture 806">
          <a:extLst>
            <a:ext uri="{FF2B5EF4-FFF2-40B4-BE49-F238E27FC236}">
              <a16:creationId xmlns:a16="http://schemas.microsoft.com/office/drawing/2014/main" id="{A0B8E1D6-421E-37F9-B680-F18414C64DF9}"/>
            </a:ext>
          </a:extLst>
        </xdr:cNvPr>
        <xdr:cNvPicPr>
          <a:picLocks noChangeAspect="1"/>
        </xdr:cNvPicPr>
      </xdr:nvPicPr>
      <xdr:blipFill>
        <a:blip xmlns:r="http://schemas.openxmlformats.org/officeDocument/2006/relationships" r:embed="rId401"/>
        <a:stretch>
          <a:fillRect/>
        </a:stretch>
      </xdr:blipFill>
      <xdr:spPr>
        <a:xfrm>
          <a:off x="1181101" y="359102992"/>
          <a:ext cx="468168" cy="593625"/>
        </a:xfrm>
        <a:prstGeom prst="rect">
          <a:avLst/>
        </a:prstGeom>
      </xdr:spPr>
    </xdr:pic>
    <xdr:clientData/>
  </xdr:twoCellAnchor>
  <xdr:twoCellAnchor>
    <xdr:from>
      <xdr:col>1</xdr:col>
      <xdr:colOff>241301</xdr:colOff>
      <xdr:row>509</xdr:row>
      <xdr:rowOff>51904</xdr:rowOff>
    </xdr:from>
    <xdr:to>
      <xdr:col>1</xdr:col>
      <xdr:colOff>709468</xdr:colOff>
      <xdr:row>509</xdr:row>
      <xdr:rowOff>645529</xdr:rowOff>
    </xdr:to>
    <xdr:pic>
      <xdr:nvPicPr>
        <xdr:cNvPr id="808" name="Picture 807">
          <a:extLst>
            <a:ext uri="{FF2B5EF4-FFF2-40B4-BE49-F238E27FC236}">
              <a16:creationId xmlns:a16="http://schemas.microsoft.com/office/drawing/2014/main" id="{E200EF43-B970-5144-9CC6-97A43AA88513}"/>
            </a:ext>
          </a:extLst>
        </xdr:cNvPr>
        <xdr:cNvPicPr>
          <a:picLocks noChangeAspect="1"/>
        </xdr:cNvPicPr>
      </xdr:nvPicPr>
      <xdr:blipFill>
        <a:blip xmlns:r="http://schemas.openxmlformats.org/officeDocument/2006/relationships" r:embed="rId401"/>
        <a:stretch>
          <a:fillRect/>
        </a:stretch>
      </xdr:blipFill>
      <xdr:spPr>
        <a:xfrm>
          <a:off x="1193801" y="359807013"/>
          <a:ext cx="468167" cy="593625"/>
        </a:xfrm>
        <a:prstGeom prst="rect">
          <a:avLst/>
        </a:prstGeom>
      </xdr:spPr>
    </xdr:pic>
    <xdr:clientData/>
  </xdr:twoCellAnchor>
  <xdr:twoCellAnchor>
    <xdr:from>
      <xdr:col>1</xdr:col>
      <xdr:colOff>241301</xdr:colOff>
      <xdr:row>510</xdr:row>
      <xdr:rowOff>39203</xdr:rowOff>
    </xdr:from>
    <xdr:to>
      <xdr:col>1</xdr:col>
      <xdr:colOff>709467</xdr:colOff>
      <xdr:row>510</xdr:row>
      <xdr:rowOff>645418</xdr:rowOff>
    </xdr:to>
    <xdr:pic>
      <xdr:nvPicPr>
        <xdr:cNvPr id="809" name="Picture 808">
          <a:extLst>
            <a:ext uri="{FF2B5EF4-FFF2-40B4-BE49-F238E27FC236}">
              <a16:creationId xmlns:a16="http://schemas.microsoft.com/office/drawing/2014/main" id="{E583575A-4FE7-AB12-1C0B-FD10C2D59BD4}"/>
            </a:ext>
          </a:extLst>
        </xdr:cNvPr>
        <xdr:cNvPicPr>
          <a:picLocks noChangeAspect="1"/>
        </xdr:cNvPicPr>
      </xdr:nvPicPr>
      <xdr:blipFill>
        <a:blip xmlns:r="http://schemas.openxmlformats.org/officeDocument/2006/relationships" r:embed="rId402"/>
        <a:stretch>
          <a:fillRect/>
        </a:stretch>
      </xdr:blipFill>
      <xdr:spPr>
        <a:xfrm>
          <a:off x="1193801" y="360498333"/>
          <a:ext cx="468166" cy="606215"/>
        </a:xfrm>
        <a:prstGeom prst="rect">
          <a:avLst/>
        </a:prstGeom>
      </xdr:spPr>
    </xdr:pic>
    <xdr:clientData/>
  </xdr:twoCellAnchor>
  <xdr:twoCellAnchor>
    <xdr:from>
      <xdr:col>1</xdr:col>
      <xdr:colOff>241301</xdr:colOff>
      <xdr:row>511</xdr:row>
      <xdr:rowOff>39203</xdr:rowOff>
    </xdr:from>
    <xdr:to>
      <xdr:col>1</xdr:col>
      <xdr:colOff>709467</xdr:colOff>
      <xdr:row>511</xdr:row>
      <xdr:rowOff>645418</xdr:rowOff>
    </xdr:to>
    <xdr:pic>
      <xdr:nvPicPr>
        <xdr:cNvPr id="810" name="Picture 809">
          <a:extLst>
            <a:ext uri="{FF2B5EF4-FFF2-40B4-BE49-F238E27FC236}">
              <a16:creationId xmlns:a16="http://schemas.microsoft.com/office/drawing/2014/main" id="{D139E795-73F9-344A-94F5-6F8C65010A48}"/>
            </a:ext>
          </a:extLst>
        </xdr:cNvPr>
        <xdr:cNvPicPr>
          <a:picLocks noChangeAspect="1"/>
        </xdr:cNvPicPr>
      </xdr:nvPicPr>
      <xdr:blipFill>
        <a:blip xmlns:r="http://schemas.openxmlformats.org/officeDocument/2006/relationships" r:embed="rId402"/>
        <a:stretch>
          <a:fillRect/>
        </a:stretch>
      </xdr:blipFill>
      <xdr:spPr>
        <a:xfrm>
          <a:off x="1193801" y="361202355"/>
          <a:ext cx="468166" cy="606215"/>
        </a:xfrm>
        <a:prstGeom prst="rect">
          <a:avLst/>
        </a:prstGeom>
      </xdr:spPr>
    </xdr:pic>
    <xdr:clientData/>
  </xdr:twoCellAnchor>
  <xdr:twoCellAnchor>
    <xdr:from>
      <xdr:col>1</xdr:col>
      <xdr:colOff>241300</xdr:colOff>
      <xdr:row>512</xdr:row>
      <xdr:rowOff>19248</xdr:rowOff>
    </xdr:from>
    <xdr:to>
      <xdr:col>1</xdr:col>
      <xdr:colOff>709467</xdr:colOff>
      <xdr:row>512</xdr:row>
      <xdr:rowOff>636882</xdr:rowOff>
    </xdr:to>
    <xdr:pic>
      <xdr:nvPicPr>
        <xdr:cNvPr id="811" name="Picture 810">
          <a:extLst>
            <a:ext uri="{FF2B5EF4-FFF2-40B4-BE49-F238E27FC236}">
              <a16:creationId xmlns:a16="http://schemas.microsoft.com/office/drawing/2014/main" id="{13BE6CC1-153D-1048-A2E5-E9EB9B798433}"/>
            </a:ext>
          </a:extLst>
        </xdr:cNvPr>
        <xdr:cNvPicPr>
          <a:picLocks noChangeAspect="1"/>
        </xdr:cNvPicPr>
      </xdr:nvPicPr>
      <xdr:blipFill>
        <a:blip xmlns:r="http://schemas.openxmlformats.org/officeDocument/2006/relationships" r:embed="rId402"/>
        <a:stretch>
          <a:fillRect/>
        </a:stretch>
      </xdr:blipFill>
      <xdr:spPr>
        <a:xfrm>
          <a:off x="1193800" y="361886422"/>
          <a:ext cx="468167" cy="617634"/>
        </a:xfrm>
        <a:prstGeom prst="rect">
          <a:avLst/>
        </a:prstGeom>
      </xdr:spPr>
    </xdr:pic>
    <xdr:clientData/>
  </xdr:twoCellAnchor>
  <xdr:twoCellAnchor>
    <xdr:from>
      <xdr:col>1</xdr:col>
      <xdr:colOff>231588</xdr:colOff>
      <xdr:row>512</xdr:row>
      <xdr:rowOff>644321</xdr:rowOff>
    </xdr:from>
    <xdr:to>
      <xdr:col>1</xdr:col>
      <xdr:colOff>722593</xdr:colOff>
      <xdr:row>513</xdr:row>
      <xdr:rowOff>552370</xdr:rowOff>
    </xdr:to>
    <xdr:pic>
      <xdr:nvPicPr>
        <xdr:cNvPr id="812" name="Picture 811">
          <a:extLst>
            <a:ext uri="{FF2B5EF4-FFF2-40B4-BE49-F238E27FC236}">
              <a16:creationId xmlns:a16="http://schemas.microsoft.com/office/drawing/2014/main" id="{A07AAFB6-6A37-6B3D-9918-AB5B7BA4E3DA}"/>
            </a:ext>
          </a:extLst>
        </xdr:cNvPr>
        <xdr:cNvPicPr>
          <a:picLocks noChangeAspect="1"/>
        </xdr:cNvPicPr>
      </xdr:nvPicPr>
      <xdr:blipFill>
        <a:blip xmlns:r="http://schemas.openxmlformats.org/officeDocument/2006/relationships" r:embed="rId403"/>
        <a:stretch>
          <a:fillRect/>
        </a:stretch>
      </xdr:blipFill>
      <xdr:spPr>
        <a:xfrm>
          <a:off x="1184088" y="362511495"/>
          <a:ext cx="491005" cy="612071"/>
        </a:xfrm>
        <a:prstGeom prst="rect">
          <a:avLst/>
        </a:prstGeom>
      </xdr:spPr>
    </xdr:pic>
    <xdr:clientData/>
  </xdr:twoCellAnchor>
  <xdr:twoCellAnchor>
    <xdr:from>
      <xdr:col>1</xdr:col>
      <xdr:colOff>241300</xdr:colOff>
      <xdr:row>513</xdr:row>
      <xdr:rowOff>644319</xdr:rowOff>
    </xdr:from>
    <xdr:to>
      <xdr:col>1</xdr:col>
      <xdr:colOff>732305</xdr:colOff>
      <xdr:row>514</xdr:row>
      <xdr:rowOff>552370</xdr:rowOff>
    </xdr:to>
    <xdr:pic>
      <xdr:nvPicPr>
        <xdr:cNvPr id="821" name="Picture 820">
          <a:extLst>
            <a:ext uri="{FF2B5EF4-FFF2-40B4-BE49-F238E27FC236}">
              <a16:creationId xmlns:a16="http://schemas.microsoft.com/office/drawing/2014/main" id="{A4BA32A0-D00F-F948-87B4-730248DA9F81}"/>
            </a:ext>
          </a:extLst>
        </xdr:cNvPr>
        <xdr:cNvPicPr>
          <a:picLocks noChangeAspect="1"/>
        </xdr:cNvPicPr>
      </xdr:nvPicPr>
      <xdr:blipFill>
        <a:blip xmlns:r="http://schemas.openxmlformats.org/officeDocument/2006/relationships" r:embed="rId403"/>
        <a:stretch>
          <a:fillRect/>
        </a:stretch>
      </xdr:blipFill>
      <xdr:spPr>
        <a:xfrm>
          <a:off x="1193800" y="363215515"/>
          <a:ext cx="491005" cy="612072"/>
        </a:xfrm>
        <a:prstGeom prst="rect">
          <a:avLst/>
        </a:prstGeom>
      </xdr:spPr>
    </xdr:pic>
    <xdr:clientData/>
  </xdr:twoCellAnchor>
  <xdr:twoCellAnchor>
    <xdr:from>
      <xdr:col>1</xdr:col>
      <xdr:colOff>228601</xdr:colOff>
      <xdr:row>515</xdr:row>
      <xdr:rowOff>36217</xdr:rowOff>
    </xdr:from>
    <xdr:to>
      <xdr:col>1</xdr:col>
      <xdr:colOff>719607</xdr:colOff>
      <xdr:row>515</xdr:row>
      <xdr:rowOff>563938</xdr:rowOff>
    </xdr:to>
    <xdr:pic>
      <xdr:nvPicPr>
        <xdr:cNvPr id="384" name="Picture 383">
          <a:extLst>
            <a:ext uri="{FF2B5EF4-FFF2-40B4-BE49-F238E27FC236}">
              <a16:creationId xmlns:a16="http://schemas.microsoft.com/office/drawing/2014/main" id="{195298CD-4A47-634A-8579-D5C1C986DC90}"/>
            </a:ext>
          </a:extLst>
        </xdr:cNvPr>
        <xdr:cNvPicPr>
          <a:picLocks noChangeAspect="1"/>
        </xdr:cNvPicPr>
      </xdr:nvPicPr>
      <xdr:blipFill>
        <a:blip xmlns:r="http://schemas.openxmlformats.org/officeDocument/2006/relationships" r:embed="rId403"/>
        <a:stretch>
          <a:fillRect/>
        </a:stretch>
      </xdr:blipFill>
      <xdr:spPr>
        <a:xfrm>
          <a:off x="1181101" y="364015456"/>
          <a:ext cx="491006" cy="527721"/>
        </a:xfrm>
        <a:prstGeom prst="rect">
          <a:avLst/>
        </a:prstGeom>
      </xdr:spPr>
    </xdr:pic>
    <xdr:clientData/>
  </xdr:twoCellAnchor>
  <xdr:twoCellAnchor>
    <xdr:from>
      <xdr:col>1</xdr:col>
      <xdr:colOff>197099</xdr:colOff>
      <xdr:row>527</xdr:row>
      <xdr:rowOff>51197</xdr:rowOff>
    </xdr:from>
    <xdr:to>
      <xdr:col>1</xdr:col>
      <xdr:colOff>659568</xdr:colOff>
      <xdr:row>527</xdr:row>
      <xdr:rowOff>645415</xdr:rowOff>
    </xdr:to>
    <xdr:pic>
      <xdr:nvPicPr>
        <xdr:cNvPr id="791" name="Picture 790">
          <a:extLst>
            <a:ext uri="{FF2B5EF4-FFF2-40B4-BE49-F238E27FC236}">
              <a16:creationId xmlns:a16="http://schemas.microsoft.com/office/drawing/2014/main" id="{93801C72-5E9C-A84F-8F23-D2AED86BA33F}"/>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149599" y="372478697"/>
          <a:ext cx="462469" cy="5942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146298</xdr:colOff>
      <xdr:row>525</xdr:row>
      <xdr:rowOff>44152</xdr:rowOff>
    </xdr:from>
    <xdr:to>
      <xdr:col>1</xdr:col>
      <xdr:colOff>630351</xdr:colOff>
      <xdr:row>525</xdr:row>
      <xdr:rowOff>635645</xdr:rowOff>
    </xdr:to>
    <xdr:pic>
      <xdr:nvPicPr>
        <xdr:cNvPr id="385" name="Picture 384">
          <a:extLst>
            <a:ext uri="{FF2B5EF4-FFF2-40B4-BE49-F238E27FC236}">
              <a16:creationId xmlns:a16="http://schemas.microsoft.com/office/drawing/2014/main" id="{0D2CA73C-E164-D840-BE65-2AE79796A47B}"/>
            </a:ext>
          </a:extLst>
        </xdr:cNvPr>
        <xdr:cNvPicPr>
          <a:picLocks noChangeAspect="1" noChangeArrowheads="1"/>
        </xdr:cNvPicPr>
      </xdr:nvPicPr>
      <xdr:blipFill>
        <a:blip xmlns:r="http://schemas.openxmlformats.org/officeDocument/2006/relationships" r:embed="rId405" cstate="print">
          <a:extLst>
            <a:ext uri="{28A0092B-C50C-407E-A947-70E740481C1C}">
              <a14:useLocalDpi xmlns:a14="http://schemas.microsoft.com/office/drawing/2010/main" val="0"/>
            </a:ext>
          </a:extLst>
        </a:blip>
        <a:srcRect/>
        <a:stretch>
          <a:fillRect/>
        </a:stretch>
      </xdr:blipFill>
      <xdr:spPr bwMode="auto">
        <a:xfrm>
          <a:off x="1098798" y="371063609"/>
          <a:ext cx="484053" cy="5914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254000</xdr:colOff>
      <xdr:row>531</xdr:row>
      <xdr:rowOff>13804</xdr:rowOff>
    </xdr:from>
    <xdr:to>
      <xdr:col>1</xdr:col>
      <xdr:colOff>722167</xdr:colOff>
      <xdr:row>531</xdr:row>
      <xdr:rowOff>637899</xdr:rowOff>
    </xdr:to>
    <xdr:pic>
      <xdr:nvPicPr>
        <xdr:cNvPr id="188" name="Picture 187">
          <a:extLst>
            <a:ext uri="{FF2B5EF4-FFF2-40B4-BE49-F238E27FC236}">
              <a16:creationId xmlns:a16="http://schemas.microsoft.com/office/drawing/2014/main" id="{2FA383EA-53D0-E740-0FFB-EF9B3FB9851B}"/>
            </a:ext>
          </a:extLst>
        </xdr:cNvPr>
        <xdr:cNvPicPr>
          <a:picLocks noChangeAspect="1"/>
        </xdr:cNvPicPr>
      </xdr:nvPicPr>
      <xdr:blipFill>
        <a:blip xmlns:r="http://schemas.openxmlformats.org/officeDocument/2006/relationships" r:embed="rId406"/>
        <a:stretch>
          <a:fillRect/>
        </a:stretch>
      </xdr:blipFill>
      <xdr:spPr>
        <a:xfrm>
          <a:off x="1206500" y="375257391"/>
          <a:ext cx="468167" cy="624095"/>
        </a:xfrm>
        <a:prstGeom prst="rect">
          <a:avLst/>
        </a:prstGeom>
      </xdr:spPr>
    </xdr:pic>
    <xdr:clientData/>
  </xdr:twoCellAnchor>
  <xdr:twoCellAnchor>
    <xdr:from>
      <xdr:col>1</xdr:col>
      <xdr:colOff>221344</xdr:colOff>
      <xdr:row>532</xdr:row>
      <xdr:rowOff>39204</xdr:rowOff>
    </xdr:from>
    <xdr:to>
      <xdr:col>1</xdr:col>
      <xdr:colOff>678092</xdr:colOff>
      <xdr:row>532</xdr:row>
      <xdr:rowOff>644044</xdr:rowOff>
    </xdr:to>
    <xdr:pic>
      <xdr:nvPicPr>
        <xdr:cNvPr id="632" name="Picture 631">
          <a:extLst>
            <a:ext uri="{FF2B5EF4-FFF2-40B4-BE49-F238E27FC236}">
              <a16:creationId xmlns:a16="http://schemas.microsoft.com/office/drawing/2014/main" id="{22F920B7-1F3E-4FE1-EEF0-2AC69A57C587}"/>
            </a:ext>
          </a:extLst>
        </xdr:cNvPr>
        <xdr:cNvPicPr>
          <a:picLocks noChangeAspect="1"/>
        </xdr:cNvPicPr>
      </xdr:nvPicPr>
      <xdr:blipFill>
        <a:blip xmlns:r="http://schemas.openxmlformats.org/officeDocument/2006/relationships" r:embed="rId407"/>
        <a:stretch>
          <a:fillRect/>
        </a:stretch>
      </xdr:blipFill>
      <xdr:spPr>
        <a:xfrm>
          <a:off x="1173844" y="375986813"/>
          <a:ext cx="456748" cy="604840"/>
        </a:xfrm>
        <a:prstGeom prst="rect">
          <a:avLst/>
        </a:prstGeom>
      </xdr:spPr>
    </xdr:pic>
    <xdr:clientData/>
  </xdr:twoCellAnchor>
  <xdr:twoCellAnchor>
    <xdr:from>
      <xdr:col>1</xdr:col>
      <xdr:colOff>223158</xdr:colOff>
      <xdr:row>533</xdr:row>
      <xdr:rowOff>51904</xdr:rowOff>
    </xdr:from>
    <xdr:to>
      <xdr:col>1</xdr:col>
      <xdr:colOff>691326</xdr:colOff>
      <xdr:row>533</xdr:row>
      <xdr:rowOff>637332</xdr:rowOff>
    </xdr:to>
    <xdr:pic>
      <xdr:nvPicPr>
        <xdr:cNvPr id="386" name="Picture 385">
          <a:extLst>
            <a:ext uri="{FF2B5EF4-FFF2-40B4-BE49-F238E27FC236}">
              <a16:creationId xmlns:a16="http://schemas.microsoft.com/office/drawing/2014/main" id="{7023BECC-8594-6C08-D7E9-76F5D9B2EA80}"/>
            </a:ext>
          </a:extLst>
        </xdr:cNvPr>
        <xdr:cNvPicPr>
          <a:picLocks noChangeAspect="1"/>
        </xdr:cNvPicPr>
      </xdr:nvPicPr>
      <xdr:blipFill>
        <a:blip xmlns:r="http://schemas.openxmlformats.org/officeDocument/2006/relationships" r:embed="rId408"/>
        <a:stretch>
          <a:fillRect/>
        </a:stretch>
      </xdr:blipFill>
      <xdr:spPr>
        <a:xfrm>
          <a:off x="1175658" y="376703534"/>
          <a:ext cx="468168" cy="585428"/>
        </a:xfrm>
        <a:prstGeom prst="rect">
          <a:avLst/>
        </a:prstGeom>
      </xdr:spPr>
    </xdr:pic>
    <xdr:clientData/>
  </xdr:twoCellAnchor>
  <xdr:twoCellAnchor>
    <xdr:from>
      <xdr:col>1</xdr:col>
      <xdr:colOff>199571</xdr:colOff>
      <xdr:row>534</xdr:row>
      <xdr:rowOff>31948</xdr:rowOff>
    </xdr:from>
    <xdr:to>
      <xdr:col>1</xdr:col>
      <xdr:colOff>656320</xdr:colOff>
      <xdr:row>534</xdr:row>
      <xdr:rowOff>633602</xdr:rowOff>
    </xdr:to>
    <xdr:pic>
      <xdr:nvPicPr>
        <xdr:cNvPr id="387" name="Picture 386">
          <a:extLst>
            <a:ext uri="{FF2B5EF4-FFF2-40B4-BE49-F238E27FC236}">
              <a16:creationId xmlns:a16="http://schemas.microsoft.com/office/drawing/2014/main" id="{7010F8BE-1FE1-F94A-CF0D-5C9293C13DBA}"/>
            </a:ext>
          </a:extLst>
        </xdr:cNvPr>
        <xdr:cNvPicPr>
          <a:picLocks noChangeAspect="1"/>
        </xdr:cNvPicPr>
      </xdr:nvPicPr>
      <xdr:blipFill>
        <a:blip xmlns:r="http://schemas.openxmlformats.org/officeDocument/2006/relationships" r:embed="rId409"/>
        <a:stretch>
          <a:fillRect/>
        </a:stretch>
      </xdr:blipFill>
      <xdr:spPr>
        <a:xfrm>
          <a:off x="1152071" y="377387600"/>
          <a:ext cx="456749" cy="601654"/>
        </a:xfrm>
        <a:prstGeom prst="rect">
          <a:avLst/>
        </a:prstGeom>
      </xdr:spPr>
    </xdr:pic>
    <xdr:clientData/>
  </xdr:twoCellAnchor>
  <xdr:twoCellAnchor>
    <xdr:from>
      <xdr:col>1</xdr:col>
      <xdr:colOff>186873</xdr:colOff>
      <xdr:row>535</xdr:row>
      <xdr:rowOff>35577</xdr:rowOff>
    </xdr:from>
    <xdr:to>
      <xdr:col>1</xdr:col>
      <xdr:colOff>655041</xdr:colOff>
      <xdr:row>535</xdr:row>
      <xdr:rowOff>637230</xdr:rowOff>
    </xdr:to>
    <xdr:pic>
      <xdr:nvPicPr>
        <xdr:cNvPr id="388" name="Picture 387">
          <a:extLst>
            <a:ext uri="{FF2B5EF4-FFF2-40B4-BE49-F238E27FC236}">
              <a16:creationId xmlns:a16="http://schemas.microsoft.com/office/drawing/2014/main" id="{9E6863CB-4054-C64C-B729-A466B8C52995}"/>
            </a:ext>
          </a:extLst>
        </xdr:cNvPr>
        <xdr:cNvPicPr>
          <a:picLocks noChangeAspect="1"/>
        </xdr:cNvPicPr>
      </xdr:nvPicPr>
      <xdr:blipFill>
        <a:blip xmlns:r="http://schemas.openxmlformats.org/officeDocument/2006/relationships" r:embed="rId409"/>
        <a:stretch>
          <a:fillRect/>
        </a:stretch>
      </xdr:blipFill>
      <xdr:spPr>
        <a:xfrm>
          <a:off x="1139373" y="378095251"/>
          <a:ext cx="468168" cy="601653"/>
        </a:xfrm>
        <a:prstGeom prst="rect">
          <a:avLst/>
        </a:prstGeom>
      </xdr:spPr>
    </xdr:pic>
    <xdr:clientData/>
  </xdr:twoCellAnchor>
  <xdr:twoCellAnchor>
    <xdr:from>
      <xdr:col>1</xdr:col>
      <xdr:colOff>254001</xdr:colOff>
      <xdr:row>536</xdr:row>
      <xdr:rowOff>39204</xdr:rowOff>
    </xdr:from>
    <xdr:to>
      <xdr:col>1</xdr:col>
      <xdr:colOff>695221</xdr:colOff>
      <xdr:row>536</xdr:row>
      <xdr:rowOff>564465</xdr:rowOff>
    </xdr:to>
    <xdr:pic>
      <xdr:nvPicPr>
        <xdr:cNvPr id="389" name="Picture 388">
          <a:extLst>
            <a:ext uri="{FF2B5EF4-FFF2-40B4-BE49-F238E27FC236}">
              <a16:creationId xmlns:a16="http://schemas.microsoft.com/office/drawing/2014/main" id="{6B893286-4342-6BF5-1673-9B6F728A5ADF}"/>
            </a:ext>
          </a:extLst>
        </xdr:cNvPr>
        <xdr:cNvPicPr>
          <a:picLocks noChangeAspect="1"/>
        </xdr:cNvPicPr>
      </xdr:nvPicPr>
      <xdr:blipFill>
        <a:blip xmlns:r="http://schemas.openxmlformats.org/officeDocument/2006/relationships" r:embed="rId410"/>
        <a:stretch>
          <a:fillRect/>
        </a:stretch>
      </xdr:blipFill>
      <xdr:spPr>
        <a:xfrm>
          <a:off x="1206501" y="378802900"/>
          <a:ext cx="441220" cy="525261"/>
        </a:xfrm>
        <a:prstGeom prst="rect">
          <a:avLst/>
        </a:prstGeom>
      </xdr:spPr>
    </xdr:pic>
    <xdr:clientData/>
  </xdr:twoCellAnchor>
  <xdr:twoCellAnchor>
    <xdr:from>
      <xdr:col>1</xdr:col>
      <xdr:colOff>241301</xdr:colOff>
      <xdr:row>537</xdr:row>
      <xdr:rowOff>33762</xdr:rowOff>
    </xdr:from>
    <xdr:to>
      <xdr:col>1</xdr:col>
      <xdr:colOff>652375</xdr:colOff>
      <xdr:row>537</xdr:row>
      <xdr:rowOff>648544</xdr:rowOff>
    </xdr:to>
    <xdr:pic>
      <xdr:nvPicPr>
        <xdr:cNvPr id="390" name="Picture 389">
          <a:extLst>
            <a:ext uri="{FF2B5EF4-FFF2-40B4-BE49-F238E27FC236}">
              <a16:creationId xmlns:a16="http://schemas.microsoft.com/office/drawing/2014/main" id="{31F85C3C-0333-6881-B7B2-A2B85A50A7EE}"/>
            </a:ext>
          </a:extLst>
        </xdr:cNvPr>
        <xdr:cNvPicPr>
          <a:picLocks noChangeAspect="1"/>
        </xdr:cNvPicPr>
      </xdr:nvPicPr>
      <xdr:blipFill>
        <a:blip xmlns:r="http://schemas.openxmlformats.org/officeDocument/2006/relationships" r:embed="rId411"/>
        <a:stretch>
          <a:fillRect/>
        </a:stretch>
      </xdr:blipFill>
      <xdr:spPr>
        <a:xfrm>
          <a:off x="1193801" y="379501479"/>
          <a:ext cx="411074" cy="614782"/>
        </a:xfrm>
        <a:prstGeom prst="rect">
          <a:avLst/>
        </a:prstGeom>
      </xdr:spPr>
    </xdr:pic>
    <xdr:clientData/>
  </xdr:twoCellAnchor>
  <xdr:twoCellAnchor>
    <xdr:from>
      <xdr:col>1</xdr:col>
      <xdr:colOff>254001</xdr:colOff>
      <xdr:row>538</xdr:row>
      <xdr:rowOff>33762</xdr:rowOff>
    </xdr:from>
    <xdr:to>
      <xdr:col>1</xdr:col>
      <xdr:colOff>661799</xdr:colOff>
      <xdr:row>538</xdr:row>
      <xdr:rowOff>637134</xdr:rowOff>
    </xdr:to>
    <xdr:pic>
      <xdr:nvPicPr>
        <xdr:cNvPr id="391" name="Picture 390">
          <a:extLst>
            <a:ext uri="{FF2B5EF4-FFF2-40B4-BE49-F238E27FC236}">
              <a16:creationId xmlns:a16="http://schemas.microsoft.com/office/drawing/2014/main" id="{F9424CA6-CB0D-4741-99E7-5342639E9A0D}"/>
            </a:ext>
          </a:extLst>
        </xdr:cNvPr>
        <xdr:cNvPicPr>
          <a:picLocks noChangeAspect="1"/>
        </xdr:cNvPicPr>
      </xdr:nvPicPr>
      <xdr:blipFill>
        <a:blip xmlns:r="http://schemas.openxmlformats.org/officeDocument/2006/relationships" r:embed="rId411"/>
        <a:stretch>
          <a:fillRect/>
        </a:stretch>
      </xdr:blipFill>
      <xdr:spPr>
        <a:xfrm>
          <a:off x="1206501" y="380205501"/>
          <a:ext cx="407798" cy="603372"/>
        </a:xfrm>
        <a:prstGeom prst="rect">
          <a:avLst/>
        </a:prstGeom>
      </xdr:spPr>
    </xdr:pic>
    <xdr:clientData/>
  </xdr:twoCellAnchor>
  <xdr:twoCellAnchor>
    <xdr:from>
      <xdr:col>1</xdr:col>
      <xdr:colOff>241300</xdr:colOff>
      <xdr:row>539</xdr:row>
      <xdr:rowOff>26504</xdr:rowOff>
    </xdr:from>
    <xdr:to>
      <xdr:col>1</xdr:col>
      <xdr:colOff>732306</xdr:colOff>
      <xdr:row>539</xdr:row>
      <xdr:rowOff>635911</xdr:rowOff>
    </xdr:to>
    <xdr:pic>
      <xdr:nvPicPr>
        <xdr:cNvPr id="392" name="Picture 391">
          <a:extLst>
            <a:ext uri="{FF2B5EF4-FFF2-40B4-BE49-F238E27FC236}">
              <a16:creationId xmlns:a16="http://schemas.microsoft.com/office/drawing/2014/main" id="{F62A645F-502D-76EC-6D15-267A9CFDC72F}"/>
            </a:ext>
          </a:extLst>
        </xdr:cNvPr>
        <xdr:cNvPicPr>
          <a:picLocks noChangeAspect="1"/>
        </xdr:cNvPicPr>
      </xdr:nvPicPr>
      <xdr:blipFill>
        <a:blip xmlns:r="http://schemas.openxmlformats.org/officeDocument/2006/relationships" r:embed="rId412"/>
        <a:stretch>
          <a:fillRect/>
        </a:stretch>
      </xdr:blipFill>
      <xdr:spPr>
        <a:xfrm>
          <a:off x="1193800" y="380902265"/>
          <a:ext cx="491006" cy="609407"/>
        </a:xfrm>
        <a:prstGeom prst="rect">
          <a:avLst/>
        </a:prstGeom>
      </xdr:spPr>
    </xdr:pic>
    <xdr:clientData/>
  </xdr:twoCellAnchor>
  <xdr:twoCellAnchor>
    <xdr:from>
      <xdr:col>1</xdr:col>
      <xdr:colOff>219529</xdr:colOff>
      <xdr:row>540</xdr:row>
      <xdr:rowOff>26504</xdr:rowOff>
    </xdr:from>
    <xdr:to>
      <xdr:col>1</xdr:col>
      <xdr:colOff>710535</xdr:colOff>
      <xdr:row>540</xdr:row>
      <xdr:rowOff>635912</xdr:rowOff>
    </xdr:to>
    <xdr:pic>
      <xdr:nvPicPr>
        <xdr:cNvPr id="394" name="Picture 393">
          <a:extLst>
            <a:ext uri="{FF2B5EF4-FFF2-40B4-BE49-F238E27FC236}">
              <a16:creationId xmlns:a16="http://schemas.microsoft.com/office/drawing/2014/main" id="{EEF1B2FF-82D6-1043-86AF-9B2F12CEEF66}"/>
            </a:ext>
          </a:extLst>
        </xdr:cNvPr>
        <xdr:cNvPicPr>
          <a:picLocks noChangeAspect="1"/>
        </xdr:cNvPicPr>
      </xdr:nvPicPr>
      <xdr:blipFill>
        <a:blip xmlns:r="http://schemas.openxmlformats.org/officeDocument/2006/relationships" r:embed="rId412"/>
        <a:stretch>
          <a:fillRect/>
        </a:stretch>
      </xdr:blipFill>
      <xdr:spPr>
        <a:xfrm>
          <a:off x="1172029" y="381606287"/>
          <a:ext cx="491006" cy="609408"/>
        </a:xfrm>
        <a:prstGeom prst="rect">
          <a:avLst/>
        </a:prstGeom>
      </xdr:spPr>
    </xdr:pic>
    <xdr:clientData/>
  </xdr:twoCellAnchor>
  <xdr:twoCellAnchor>
    <xdr:from>
      <xdr:col>1</xdr:col>
      <xdr:colOff>226786</xdr:colOff>
      <xdr:row>541</xdr:row>
      <xdr:rowOff>13804</xdr:rowOff>
    </xdr:from>
    <xdr:to>
      <xdr:col>1</xdr:col>
      <xdr:colOff>717792</xdr:colOff>
      <xdr:row>541</xdr:row>
      <xdr:rowOff>563045</xdr:rowOff>
    </xdr:to>
    <xdr:pic>
      <xdr:nvPicPr>
        <xdr:cNvPr id="395" name="Picture 394">
          <a:extLst>
            <a:ext uri="{FF2B5EF4-FFF2-40B4-BE49-F238E27FC236}">
              <a16:creationId xmlns:a16="http://schemas.microsoft.com/office/drawing/2014/main" id="{F79A6E43-47AD-E54E-8F87-5264734C28F1}"/>
            </a:ext>
          </a:extLst>
        </xdr:cNvPr>
        <xdr:cNvPicPr>
          <a:picLocks noChangeAspect="1"/>
        </xdr:cNvPicPr>
      </xdr:nvPicPr>
      <xdr:blipFill>
        <a:blip xmlns:r="http://schemas.openxmlformats.org/officeDocument/2006/relationships" r:embed="rId412"/>
        <a:stretch>
          <a:fillRect/>
        </a:stretch>
      </xdr:blipFill>
      <xdr:spPr>
        <a:xfrm>
          <a:off x="1179286" y="382297608"/>
          <a:ext cx="491006" cy="549241"/>
        </a:xfrm>
        <a:prstGeom prst="rect">
          <a:avLst/>
        </a:prstGeom>
      </xdr:spPr>
    </xdr:pic>
    <xdr:clientData/>
  </xdr:twoCellAnchor>
  <xdr:twoCellAnchor>
    <xdr:from>
      <xdr:col>1</xdr:col>
      <xdr:colOff>254001</xdr:colOff>
      <xdr:row>542</xdr:row>
      <xdr:rowOff>39205</xdr:rowOff>
    </xdr:from>
    <xdr:to>
      <xdr:col>1</xdr:col>
      <xdr:colOff>733587</xdr:colOff>
      <xdr:row>542</xdr:row>
      <xdr:rowOff>632517</xdr:rowOff>
    </xdr:to>
    <xdr:pic>
      <xdr:nvPicPr>
        <xdr:cNvPr id="396" name="Picture 395">
          <a:extLst>
            <a:ext uri="{FF2B5EF4-FFF2-40B4-BE49-F238E27FC236}">
              <a16:creationId xmlns:a16="http://schemas.microsoft.com/office/drawing/2014/main" id="{AD320118-DB15-FC29-36AE-E24D72392DDD}"/>
            </a:ext>
          </a:extLst>
        </xdr:cNvPr>
        <xdr:cNvPicPr>
          <a:picLocks noChangeAspect="1"/>
        </xdr:cNvPicPr>
      </xdr:nvPicPr>
      <xdr:blipFill>
        <a:blip xmlns:r="http://schemas.openxmlformats.org/officeDocument/2006/relationships" r:embed="rId413"/>
        <a:stretch>
          <a:fillRect/>
        </a:stretch>
      </xdr:blipFill>
      <xdr:spPr>
        <a:xfrm>
          <a:off x="1206501" y="383027031"/>
          <a:ext cx="479586" cy="593312"/>
        </a:xfrm>
        <a:prstGeom prst="rect">
          <a:avLst/>
        </a:prstGeom>
      </xdr:spPr>
    </xdr:pic>
    <xdr:clientData/>
  </xdr:twoCellAnchor>
  <xdr:twoCellAnchor>
    <xdr:from>
      <xdr:col>1</xdr:col>
      <xdr:colOff>254001</xdr:colOff>
      <xdr:row>544</xdr:row>
      <xdr:rowOff>39204</xdr:rowOff>
    </xdr:from>
    <xdr:to>
      <xdr:col>1</xdr:col>
      <xdr:colOff>733588</xdr:colOff>
      <xdr:row>544</xdr:row>
      <xdr:rowOff>636051</xdr:rowOff>
    </xdr:to>
    <xdr:pic>
      <xdr:nvPicPr>
        <xdr:cNvPr id="397" name="Picture 396">
          <a:extLst>
            <a:ext uri="{FF2B5EF4-FFF2-40B4-BE49-F238E27FC236}">
              <a16:creationId xmlns:a16="http://schemas.microsoft.com/office/drawing/2014/main" id="{BDD4917B-5040-1627-FD60-8E0307C7BFA6}"/>
            </a:ext>
          </a:extLst>
        </xdr:cNvPr>
        <xdr:cNvPicPr>
          <a:picLocks noChangeAspect="1"/>
        </xdr:cNvPicPr>
      </xdr:nvPicPr>
      <xdr:blipFill>
        <a:blip xmlns:r="http://schemas.openxmlformats.org/officeDocument/2006/relationships" r:embed="rId414"/>
        <a:stretch>
          <a:fillRect/>
        </a:stretch>
      </xdr:blipFill>
      <xdr:spPr>
        <a:xfrm>
          <a:off x="1206501" y="384435074"/>
          <a:ext cx="479587" cy="596847"/>
        </a:xfrm>
        <a:prstGeom prst="rect">
          <a:avLst/>
        </a:prstGeom>
      </xdr:spPr>
    </xdr:pic>
    <xdr:clientData/>
  </xdr:twoCellAnchor>
  <xdr:twoCellAnchor>
    <xdr:from>
      <xdr:col>1</xdr:col>
      <xdr:colOff>266700</xdr:colOff>
      <xdr:row>543</xdr:row>
      <xdr:rowOff>39204</xdr:rowOff>
    </xdr:from>
    <xdr:to>
      <xdr:col>1</xdr:col>
      <xdr:colOff>734867</xdr:colOff>
      <xdr:row>543</xdr:row>
      <xdr:rowOff>632515</xdr:rowOff>
    </xdr:to>
    <xdr:pic>
      <xdr:nvPicPr>
        <xdr:cNvPr id="398" name="Picture 397">
          <a:extLst>
            <a:ext uri="{FF2B5EF4-FFF2-40B4-BE49-F238E27FC236}">
              <a16:creationId xmlns:a16="http://schemas.microsoft.com/office/drawing/2014/main" id="{93334BBD-0904-7D49-9EA0-E2B8BB4CBDE7}"/>
            </a:ext>
          </a:extLst>
        </xdr:cNvPr>
        <xdr:cNvPicPr>
          <a:picLocks noChangeAspect="1"/>
        </xdr:cNvPicPr>
      </xdr:nvPicPr>
      <xdr:blipFill>
        <a:blip xmlns:r="http://schemas.openxmlformats.org/officeDocument/2006/relationships" r:embed="rId413"/>
        <a:stretch>
          <a:fillRect/>
        </a:stretch>
      </xdr:blipFill>
      <xdr:spPr>
        <a:xfrm>
          <a:off x="1219200" y="383731052"/>
          <a:ext cx="468167" cy="593311"/>
        </a:xfrm>
        <a:prstGeom prst="rect">
          <a:avLst/>
        </a:prstGeom>
      </xdr:spPr>
    </xdr:pic>
    <xdr:clientData/>
  </xdr:twoCellAnchor>
  <xdr:twoCellAnchor>
    <xdr:from>
      <xdr:col>1</xdr:col>
      <xdr:colOff>254001</xdr:colOff>
      <xdr:row>545</xdr:row>
      <xdr:rowOff>39205</xdr:rowOff>
    </xdr:from>
    <xdr:to>
      <xdr:col>1</xdr:col>
      <xdr:colOff>733588</xdr:colOff>
      <xdr:row>545</xdr:row>
      <xdr:rowOff>636052</xdr:rowOff>
    </xdr:to>
    <xdr:pic>
      <xdr:nvPicPr>
        <xdr:cNvPr id="399" name="Picture 398">
          <a:extLst>
            <a:ext uri="{FF2B5EF4-FFF2-40B4-BE49-F238E27FC236}">
              <a16:creationId xmlns:a16="http://schemas.microsoft.com/office/drawing/2014/main" id="{9C0044A8-0516-9844-9F6D-55EC3E066139}"/>
            </a:ext>
          </a:extLst>
        </xdr:cNvPr>
        <xdr:cNvPicPr>
          <a:picLocks noChangeAspect="1"/>
        </xdr:cNvPicPr>
      </xdr:nvPicPr>
      <xdr:blipFill>
        <a:blip xmlns:r="http://schemas.openxmlformats.org/officeDocument/2006/relationships" r:embed="rId414"/>
        <a:stretch>
          <a:fillRect/>
        </a:stretch>
      </xdr:blipFill>
      <xdr:spPr>
        <a:xfrm>
          <a:off x="1206501" y="385139096"/>
          <a:ext cx="479587" cy="596847"/>
        </a:xfrm>
        <a:prstGeom prst="rect">
          <a:avLst/>
        </a:prstGeom>
      </xdr:spPr>
    </xdr:pic>
    <xdr:clientData/>
  </xdr:twoCellAnchor>
  <xdr:twoCellAnchor>
    <xdr:from>
      <xdr:col>1</xdr:col>
      <xdr:colOff>144670</xdr:colOff>
      <xdr:row>546</xdr:row>
      <xdr:rowOff>11597</xdr:rowOff>
    </xdr:from>
    <xdr:to>
      <xdr:col>1</xdr:col>
      <xdr:colOff>694840</xdr:colOff>
      <xdr:row>546</xdr:row>
      <xdr:rowOff>696285</xdr:rowOff>
    </xdr:to>
    <xdr:pic>
      <xdr:nvPicPr>
        <xdr:cNvPr id="400" name="Picture 399">
          <a:extLst>
            <a:ext uri="{FF2B5EF4-FFF2-40B4-BE49-F238E27FC236}">
              <a16:creationId xmlns:a16="http://schemas.microsoft.com/office/drawing/2014/main" id="{6CF6064B-72A0-6540-86C8-BC5298C5F103}"/>
            </a:ext>
          </a:extLst>
        </xdr:cNvPr>
        <xdr:cNvPicPr>
          <a:picLocks noChangeAspect="1"/>
        </xdr:cNvPicPr>
      </xdr:nvPicPr>
      <xdr:blipFill>
        <a:blip xmlns:r="http://schemas.openxmlformats.org/officeDocument/2006/relationships" r:embed="rId414"/>
        <a:stretch>
          <a:fillRect/>
        </a:stretch>
      </xdr:blipFill>
      <xdr:spPr>
        <a:xfrm>
          <a:off x="1097170" y="385815510"/>
          <a:ext cx="550170" cy="684688"/>
        </a:xfrm>
        <a:prstGeom prst="rect">
          <a:avLst/>
        </a:prstGeom>
      </xdr:spPr>
    </xdr:pic>
    <xdr:clientData/>
  </xdr:twoCellAnchor>
  <xdr:twoCellAnchor>
    <xdr:from>
      <xdr:col>1</xdr:col>
      <xdr:colOff>249502</xdr:colOff>
      <xdr:row>547</xdr:row>
      <xdr:rowOff>51904</xdr:rowOff>
    </xdr:from>
    <xdr:to>
      <xdr:col>1</xdr:col>
      <xdr:colOff>786847</xdr:colOff>
      <xdr:row>547</xdr:row>
      <xdr:rowOff>654778</xdr:rowOff>
    </xdr:to>
    <xdr:pic>
      <xdr:nvPicPr>
        <xdr:cNvPr id="401" name="Picture 400">
          <a:extLst>
            <a:ext uri="{FF2B5EF4-FFF2-40B4-BE49-F238E27FC236}">
              <a16:creationId xmlns:a16="http://schemas.microsoft.com/office/drawing/2014/main" id="{44D26C07-D8F4-43A2-68B9-0F5457DE3AE7}"/>
            </a:ext>
          </a:extLst>
        </xdr:cNvPr>
        <xdr:cNvPicPr>
          <a:picLocks noChangeAspect="1"/>
        </xdr:cNvPicPr>
      </xdr:nvPicPr>
      <xdr:blipFill>
        <a:blip xmlns:r="http://schemas.openxmlformats.org/officeDocument/2006/relationships" r:embed="rId415"/>
        <a:stretch>
          <a:fillRect/>
        </a:stretch>
      </xdr:blipFill>
      <xdr:spPr>
        <a:xfrm>
          <a:off x="1202002" y="386559839"/>
          <a:ext cx="537345" cy="602874"/>
        </a:xfrm>
        <a:prstGeom prst="rect">
          <a:avLst/>
        </a:prstGeom>
      </xdr:spPr>
    </xdr:pic>
    <xdr:clientData/>
  </xdr:twoCellAnchor>
  <xdr:twoCellAnchor>
    <xdr:from>
      <xdr:col>1</xdr:col>
      <xdr:colOff>138949</xdr:colOff>
      <xdr:row>524</xdr:row>
      <xdr:rowOff>42917</xdr:rowOff>
    </xdr:from>
    <xdr:to>
      <xdr:col>1</xdr:col>
      <xdr:colOff>607116</xdr:colOff>
      <xdr:row>524</xdr:row>
      <xdr:rowOff>639763</xdr:rowOff>
    </xdr:to>
    <xdr:pic>
      <xdr:nvPicPr>
        <xdr:cNvPr id="402" name="Picture 401">
          <a:extLst>
            <a:ext uri="{FF2B5EF4-FFF2-40B4-BE49-F238E27FC236}">
              <a16:creationId xmlns:a16="http://schemas.microsoft.com/office/drawing/2014/main" id="{8CC2D0DE-E9E4-99D1-4739-4318E41C31EE}"/>
            </a:ext>
          </a:extLst>
        </xdr:cNvPr>
        <xdr:cNvPicPr>
          <a:picLocks noChangeAspect="1"/>
        </xdr:cNvPicPr>
      </xdr:nvPicPr>
      <xdr:blipFill>
        <a:blip xmlns:r="http://schemas.openxmlformats.org/officeDocument/2006/relationships" r:embed="rId416"/>
        <a:stretch>
          <a:fillRect/>
        </a:stretch>
      </xdr:blipFill>
      <xdr:spPr>
        <a:xfrm>
          <a:off x="1091449" y="370358352"/>
          <a:ext cx="468167" cy="596846"/>
        </a:xfrm>
        <a:prstGeom prst="rect">
          <a:avLst/>
        </a:prstGeom>
      </xdr:spPr>
    </xdr:pic>
    <xdr:clientData/>
  </xdr:twoCellAnchor>
  <xdr:twoCellAnchor>
    <xdr:from>
      <xdr:col>1</xdr:col>
      <xdr:colOff>98454</xdr:colOff>
      <xdr:row>523</xdr:row>
      <xdr:rowOff>43082</xdr:rowOff>
    </xdr:from>
    <xdr:to>
      <xdr:col>1</xdr:col>
      <xdr:colOff>573446</xdr:colOff>
      <xdr:row>523</xdr:row>
      <xdr:rowOff>648048</xdr:rowOff>
    </xdr:to>
    <xdr:pic>
      <xdr:nvPicPr>
        <xdr:cNvPr id="403" name="Picture 402">
          <a:extLst>
            <a:ext uri="{FF2B5EF4-FFF2-40B4-BE49-F238E27FC236}">
              <a16:creationId xmlns:a16="http://schemas.microsoft.com/office/drawing/2014/main" id="{9462DDF2-4795-8C4A-96DA-8DF23E586328}"/>
            </a:ext>
          </a:extLst>
        </xdr:cNvPr>
        <xdr:cNvPicPr>
          <a:picLocks noChangeAspect="1"/>
        </xdr:cNvPicPr>
      </xdr:nvPicPr>
      <xdr:blipFill>
        <a:blip xmlns:r="http://schemas.openxmlformats.org/officeDocument/2006/relationships" r:embed="rId416"/>
        <a:stretch>
          <a:fillRect/>
        </a:stretch>
      </xdr:blipFill>
      <xdr:spPr>
        <a:xfrm>
          <a:off x="1050954" y="369654495"/>
          <a:ext cx="474992" cy="604966"/>
        </a:xfrm>
        <a:prstGeom prst="rect">
          <a:avLst/>
        </a:prstGeom>
      </xdr:spPr>
    </xdr:pic>
    <xdr:clientData/>
  </xdr:twoCellAnchor>
  <xdr:twoCellAnchor>
    <xdr:from>
      <xdr:col>1</xdr:col>
      <xdr:colOff>304801</xdr:colOff>
      <xdr:row>548</xdr:row>
      <xdr:rowOff>39203</xdr:rowOff>
    </xdr:from>
    <xdr:to>
      <xdr:col>1</xdr:col>
      <xdr:colOff>738713</xdr:colOff>
      <xdr:row>548</xdr:row>
      <xdr:rowOff>634507</xdr:rowOff>
    </xdr:to>
    <xdr:pic>
      <xdr:nvPicPr>
        <xdr:cNvPr id="404" name="Picture 403">
          <a:extLst>
            <a:ext uri="{FF2B5EF4-FFF2-40B4-BE49-F238E27FC236}">
              <a16:creationId xmlns:a16="http://schemas.microsoft.com/office/drawing/2014/main" id="{5F278D24-2788-FAE9-6547-092F8B6DB39E}"/>
            </a:ext>
          </a:extLst>
        </xdr:cNvPr>
        <xdr:cNvPicPr>
          <a:picLocks noChangeAspect="1"/>
        </xdr:cNvPicPr>
      </xdr:nvPicPr>
      <xdr:blipFill>
        <a:blip xmlns:r="http://schemas.openxmlformats.org/officeDocument/2006/relationships" r:embed="rId417"/>
        <a:stretch>
          <a:fillRect/>
        </a:stretch>
      </xdr:blipFill>
      <xdr:spPr>
        <a:xfrm>
          <a:off x="1257301" y="387251160"/>
          <a:ext cx="433912" cy="595304"/>
        </a:xfrm>
        <a:prstGeom prst="rect">
          <a:avLst/>
        </a:prstGeom>
      </xdr:spPr>
    </xdr:pic>
    <xdr:clientData/>
  </xdr:twoCellAnchor>
  <xdr:twoCellAnchor>
    <xdr:from>
      <xdr:col>1</xdr:col>
      <xdr:colOff>266700</xdr:colOff>
      <xdr:row>551</xdr:row>
      <xdr:rowOff>39204</xdr:rowOff>
    </xdr:from>
    <xdr:to>
      <xdr:col>1</xdr:col>
      <xdr:colOff>723449</xdr:colOff>
      <xdr:row>551</xdr:row>
      <xdr:rowOff>636051</xdr:rowOff>
    </xdr:to>
    <xdr:pic>
      <xdr:nvPicPr>
        <xdr:cNvPr id="443" name="Picture 442">
          <a:extLst>
            <a:ext uri="{FF2B5EF4-FFF2-40B4-BE49-F238E27FC236}">
              <a16:creationId xmlns:a16="http://schemas.microsoft.com/office/drawing/2014/main" id="{8DE7E96D-A223-B8C8-3C8E-91D66FD3AD25}"/>
            </a:ext>
          </a:extLst>
        </xdr:cNvPr>
        <xdr:cNvPicPr>
          <a:picLocks noChangeAspect="1"/>
        </xdr:cNvPicPr>
      </xdr:nvPicPr>
      <xdr:blipFill>
        <a:blip xmlns:r="http://schemas.openxmlformats.org/officeDocument/2006/relationships" r:embed="rId418"/>
        <a:stretch>
          <a:fillRect/>
        </a:stretch>
      </xdr:blipFill>
      <xdr:spPr>
        <a:xfrm>
          <a:off x="1219200" y="389363226"/>
          <a:ext cx="456749" cy="596847"/>
        </a:xfrm>
        <a:prstGeom prst="rect">
          <a:avLst/>
        </a:prstGeom>
      </xdr:spPr>
    </xdr:pic>
    <xdr:clientData/>
  </xdr:twoCellAnchor>
  <xdr:twoCellAnchor>
    <xdr:from>
      <xdr:col>1</xdr:col>
      <xdr:colOff>304801</xdr:colOff>
      <xdr:row>549</xdr:row>
      <xdr:rowOff>39204</xdr:rowOff>
    </xdr:from>
    <xdr:to>
      <xdr:col>1</xdr:col>
      <xdr:colOff>738713</xdr:colOff>
      <xdr:row>549</xdr:row>
      <xdr:rowOff>634508</xdr:rowOff>
    </xdr:to>
    <xdr:pic>
      <xdr:nvPicPr>
        <xdr:cNvPr id="832" name="Picture 831">
          <a:extLst>
            <a:ext uri="{FF2B5EF4-FFF2-40B4-BE49-F238E27FC236}">
              <a16:creationId xmlns:a16="http://schemas.microsoft.com/office/drawing/2014/main" id="{A3A9347A-83E9-D748-85F4-45A382C59E0E}"/>
            </a:ext>
          </a:extLst>
        </xdr:cNvPr>
        <xdr:cNvPicPr>
          <a:picLocks noChangeAspect="1"/>
        </xdr:cNvPicPr>
      </xdr:nvPicPr>
      <xdr:blipFill>
        <a:blip xmlns:r="http://schemas.openxmlformats.org/officeDocument/2006/relationships" r:embed="rId417"/>
        <a:stretch>
          <a:fillRect/>
        </a:stretch>
      </xdr:blipFill>
      <xdr:spPr>
        <a:xfrm>
          <a:off x="1257301" y="387955182"/>
          <a:ext cx="433912" cy="595304"/>
        </a:xfrm>
        <a:prstGeom prst="rect">
          <a:avLst/>
        </a:prstGeom>
      </xdr:spPr>
    </xdr:pic>
    <xdr:clientData/>
  </xdr:twoCellAnchor>
  <xdr:twoCellAnchor>
    <xdr:from>
      <xdr:col>1</xdr:col>
      <xdr:colOff>292100</xdr:colOff>
      <xdr:row>550</xdr:row>
      <xdr:rowOff>26505</xdr:rowOff>
    </xdr:from>
    <xdr:to>
      <xdr:col>1</xdr:col>
      <xdr:colOff>737429</xdr:colOff>
      <xdr:row>550</xdr:row>
      <xdr:rowOff>561641</xdr:rowOff>
    </xdr:to>
    <xdr:pic>
      <xdr:nvPicPr>
        <xdr:cNvPr id="834" name="Picture 833">
          <a:extLst>
            <a:ext uri="{FF2B5EF4-FFF2-40B4-BE49-F238E27FC236}">
              <a16:creationId xmlns:a16="http://schemas.microsoft.com/office/drawing/2014/main" id="{D583AB89-5FFA-F847-9BBD-C2462BB1D3E3}"/>
            </a:ext>
          </a:extLst>
        </xdr:cNvPr>
        <xdr:cNvPicPr>
          <a:picLocks noChangeAspect="1"/>
        </xdr:cNvPicPr>
      </xdr:nvPicPr>
      <xdr:blipFill>
        <a:blip xmlns:r="http://schemas.openxmlformats.org/officeDocument/2006/relationships" r:embed="rId417"/>
        <a:stretch>
          <a:fillRect/>
        </a:stretch>
      </xdr:blipFill>
      <xdr:spPr>
        <a:xfrm>
          <a:off x="1244600" y="388646505"/>
          <a:ext cx="445329" cy="535136"/>
        </a:xfrm>
        <a:prstGeom prst="rect">
          <a:avLst/>
        </a:prstGeom>
      </xdr:spPr>
    </xdr:pic>
    <xdr:clientData/>
  </xdr:twoCellAnchor>
  <xdr:twoCellAnchor>
    <xdr:from>
      <xdr:col>1</xdr:col>
      <xdr:colOff>266700</xdr:colOff>
      <xdr:row>552</xdr:row>
      <xdr:rowOff>39205</xdr:rowOff>
    </xdr:from>
    <xdr:to>
      <xdr:col>1</xdr:col>
      <xdr:colOff>723449</xdr:colOff>
      <xdr:row>552</xdr:row>
      <xdr:rowOff>636052</xdr:rowOff>
    </xdr:to>
    <xdr:pic>
      <xdr:nvPicPr>
        <xdr:cNvPr id="838" name="Picture 837">
          <a:extLst>
            <a:ext uri="{FF2B5EF4-FFF2-40B4-BE49-F238E27FC236}">
              <a16:creationId xmlns:a16="http://schemas.microsoft.com/office/drawing/2014/main" id="{8C5990AD-F833-9B40-81D1-A0BF057BDD70}"/>
            </a:ext>
          </a:extLst>
        </xdr:cNvPr>
        <xdr:cNvPicPr>
          <a:picLocks noChangeAspect="1"/>
        </xdr:cNvPicPr>
      </xdr:nvPicPr>
      <xdr:blipFill>
        <a:blip xmlns:r="http://schemas.openxmlformats.org/officeDocument/2006/relationships" r:embed="rId418"/>
        <a:stretch>
          <a:fillRect/>
        </a:stretch>
      </xdr:blipFill>
      <xdr:spPr>
        <a:xfrm>
          <a:off x="1219200" y="390067248"/>
          <a:ext cx="456749" cy="596847"/>
        </a:xfrm>
        <a:prstGeom prst="rect">
          <a:avLst/>
        </a:prstGeom>
      </xdr:spPr>
    </xdr:pic>
    <xdr:clientData/>
  </xdr:twoCellAnchor>
  <xdr:twoCellAnchor>
    <xdr:from>
      <xdr:col>1</xdr:col>
      <xdr:colOff>84188</xdr:colOff>
      <xdr:row>522</xdr:row>
      <xdr:rowOff>50340</xdr:rowOff>
    </xdr:from>
    <xdr:to>
      <xdr:col>1</xdr:col>
      <xdr:colOff>570599</xdr:colOff>
      <xdr:row>522</xdr:row>
      <xdr:rowOff>564182</xdr:rowOff>
    </xdr:to>
    <xdr:pic>
      <xdr:nvPicPr>
        <xdr:cNvPr id="841" name="Picture 840">
          <a:extLst>
            <a:ext uri="{FF2B5EF4-FFF2-40B4-BE49-F238E27FC236}">
              <a16:creationId xmlns:a16="http://schemas.microsoft.com/office/drawing/2014/main" id="{FE8F907C-75D3-1F33-43C6-785922116574}"/>
            </a:ext>
          </a:extLst>
        </xdr:cNvPr>
        <xdr:cNvPicPr>
          <a:picLocks noChangeAspect="1"/>
        </xdr:cNvPicPr>
      </xdr:nvPicPr>
      <xdr:blipFill>
        <a:blip xmlns:r="http://schemas.openxmlformats.org/officeDocument/2006/relationships" r:embed="rId419"/>
        <a:stretch>
          <a:fillRect/>
        </a:stretch>
      </xdr:blipFill>
      <xdr:spPr>
        <a:xfrm>
          <a:off x="1036688" y="368957731"/>
          <a:ext cx="486411" cy="513842"/>
        </a:xfrm>
        <a:prstGeom prst="rect">
          <a:avLst/>
        </a:prstGeom>
      </xdr:spPr>
    </xdr:pic>
    <xdr:clientData/>
  </xdr:twoCellAnchor>
  <xdr:twoCellAnchor>
    <xdr:from>
      <xdr:col>1</xdr:col>
      <xdr:colOff>113384</xdr:colOff>
      <xdr:row>521</xdr:row>
      <xdr:rowOff>65103</xdr:rowOff>
    </xdr:from>
    <xdr:to>
      <xdr:col>1</xdr:col>
      <xdr:colOff>599795</xdr:colOff>
      <xdr:row>521</xdr:row>
      <xdr:rowOff>635812</xdr:rowOff>
    </xdr:to>
    <xdr:pic>
      <xdr:nvPicPr>
        <xdr:cNvPr id="843" name="Picture 842">
          <a:extLst>
            <a:ext uri="{FF2B5EF4-FFF2-40B4-BE49-F238E27FC236}">
              <a16:creationId xmlns:a16="http://schemas.microsoft.com/office/drawing/2014/main" id="{39ED601E-FB4C-324A-BCFA-8A8ED316EF9C}"/>
            </a:ext>
          </a:extLst>
        </xdr:cNvPr>
        <xdr:cNvPicPr>
          <a:picLocks noChangeAspect="1"/>
        </xdr:cNvPicPr>
      </xdr:nvPicPr>
      <xdr:blipFill>
        <a:blip xmlns:r="http://schemas.openxmlformats.org/officeDocument/2006/relationships" r:embed="rId419"/>
        <a:stretch>
          <a:fillRect/>
        </a:stretch>
      </xdr:blipFill>
      <xdr:spPr>
        <a:xfrm>
          <a:off x="1065884" y="368268473"/>
          <a:ext cx="486411" cy="570709"/>
        </a:xfrm>
        <a:prstGeom prst="rect">
          <a:avLst/>
        </a:prstGeom>
      </xdr:spPr>
    </xdr:pic>
    <xdr:clientData/>
  </xdr:twoCellAnchor>
  <xdr:twoCellAnchor>
    <xdr:from>
      <xdr:col>1</xdr:col>
      <xdr:colOff>266701</xdr:colOff>
      <xdr:row>553</xdr:row>
      <xdr:rowOff>51904</xdr:rowOff>
    </xdr:from>
    <xdr:to>
      <xdr:col>1</xdr:col>
      <xdr:colOff>712031</xdr:colOff>
      <xdr:row>553</xdr:row>
      <xdr:rowOff>542909</xdr:rowOff>
    </xdr:to>
    <xdr:pic>
      <xdr:nvPicPr>
        <xdr:cNvPr id="845" name="Picture 844">
          <a:extLst>
            <a:ext uri="{FF2B5EF4-FFF2-40B4-BE49-F238E27FC236}">
              <a16:creationId xmlns:a16="http://schemas.microsoft.com/office/drawing/2014/main" id="{771FCEDA-0D07-283A-3149-9BBEB4E10EDB}"/>
            </a:ext>
          </a:extLst>
        </xdr:cNvPr>
        <xdr:cNvPicPr>
          <a:picLocks noChangeAspect="1"/>
        </xdr:cNvPicPr>
      </xdr:nvPicPr>
      <xdr:blipFill>
        <a:blip xmlns:r="http://schemas.openxmlformats.org/officeDocument/2006/relationships" r:embed="rId420"/>
        <a:stretch>
          <a:fillRect/>
        </a:stretch>
      </xdr:blipFill>
      <xdr:spPr>
        <a:xfrm>
          <a:off x="1219201" y="390783969"/>
          <a:ext cx="445330" cy="491005"/>
        </a:xfrm>
        <a:prstGeom prst="rect">
          <a:avLst/>
        </a:prstGeom>
      </xdr:spPr>
    </xdr:pic>
    <xdr:clientData/>
  </xdr:twoCellAnchor>
  <xdr:twoCellAnchor>
    <xdr:from>
      <xdr:col>1</xdr:col>
      <xdr:colOff>279401</xdr:colOff>
      <xdr:row>556</xdr:row>
      <xdr:rowOff>39206</xdr:rowOff>
    </xdr:from>
    <xdr:to>
      <xdr:col>1</xdr:col>
      <xdr:colOff>713313</xdr:colOff>
      <xdr:row>556</xdr:row>
      <xdr:rowOff>636054</xdr:rowOff>
    </xdr:to>
    <xdr:pic>
      <xdr:nvPicPr>
        <xdr:cNvPr id="848" name="Picture 847">
          <a:extLst>
            <a:ext uri="{FF2B5EF4-FFF2-40B4-BE49-F238E27FC236}">
              <a16:creationId xmlns:a16="http://schemas.microsoft.com/office/drawing/2014/main" id="{20FC473F-E941-9B83-1D19-30529EB8FC42}"/>
            </a:ext>
          </a:extLst>
        </xdr:cNvPr>
        <xdr:cNvPicPr>
          <a:picLocks noChangeAspect="1"/>
        </xdr:cNvPicPr>
      </xdr:nvPicPr>
      <xdr:blipFill>
        <a:blip xmlns:r="http://schemas.openxmlformats.org/officeDocument/2006/relationships" r:embed="rId421"/>
        <a:stretch>
          <a:fillRect/>
        </a:stretch>
      </xdr:blipFill>
      <xdr:spPr>
        <a:xfrm>
          <a:off x="1231901" y="392883336"/>
          <a:ext cx="433912" cy="596848"/>
        </a:xfrm>
        <a:prstGeom prst="rect">
          <a:avLst/>
        </a:prstGeom>
      </xdr:spPr>
    </xdr:pic>
    <xdr:clientData/>
  </xdr:twoCellAnchor>
  <xdr:twoCellAnchor>
    <xdr:from>
      <xdr:col>1</xdr:col>
      <xdr:colOff>254001</xdr:colOff>
      <xdr:row>555</xdr:row>
      <xdr:rowOff>39204</xdr:rowOff>
    </xdr:from>
    <xdr:to>
      <xdr:col>1</xdr:col>
      <xdr:colOff>722167</xdr:colOff>
      <xdr:row>555</xdr:row>
      <xdr:rowOff>642464</xdr:rowOff>
    </xdr:to>
    <xdr:pic>
      <xdr:nvPicPr>
        <xdr:cNvPr id="849" name="Picture 848">
          <a:extLst>
            <a:ext uri="{FF2B5EF4-FFF2-40B4-BE49-F238E27FC236}">
              <a16:creationId xmlns:a16="http://schemas.microsoft.com/office/drawing/2014/main" id="{CFE12B15-36A9-7AB8-9B6E-E3788842B4F2}"/>
            </a:ext>
          </a:extLst>
        </xdr:cNvPr>
        <xdr:cNvPicPr>
          <a:picLocks noChangeAspect="1"/>
        </xdr:cNvPicPr>
      </xdr:nvPicPr>
      <xdr:blipFill>
        <a:blip xmlns:r="http://schemas.openxmlformats.org/officeDocument/2006/relationships" r:embed="rId422"/>
        <a:stretch>
          <a:fillRect/>
        </a:stretch>
      </xdr:blipFill>
      <xdr:spPr>
        <a:xfrm>
          <a:off x="1206501" y="392179313"/>
          <a:ext cx="468166" cy="603260"/>
        </a:xfrm>
        <a:prstGeom prst="rect">
          <a:avLst/>
        </a:prstGeom>
      </xdr:spPr>
    </xdr:pic>
    <xdr:clientData/>
  </xdr:twoCellAnchor>
  <xdr:twoCellAnchor>
    <xdr:from>
      <xdr:col>1</xdr:col>
      <xdr:colOff>223157</xdr:colOff>
      <xdr:row>528</xdr:row>
      <xdr:rowOff>46461</xdr:rowOff>
    </xdr:from>
    <xdr:to>
      <xdr:col>1</xdr:col>
      <xdr:colOff>679905</xdr:colOff>
      <xdr:row>528</xdr:row>
      <xdr:rowOff>631889</xdr:rowOff>
    </xdr:to>
    <xdr:pic>
      <xdr:nvPicPr>
        <xdr:cNvPr id="850" name="Picture 849">
          <a:extLst>
            <a:ext uri="{FF2B5EF4-FFF2-40B4-BE49-F238E27FC236}">
              <a16:creationId xmlns:a16="http://schemas.microsoft.com/office/drawing/2014/main" id="{A6EDDCE0-0A20-DA40-1CC5-E6A8A042D115}"/>
            </a:ext>
          </a:extLst>
        </xdr:cNvPr>
        <xdr:cNvPicPr>
          <a:picLocks noChangeAspect="1"/>
        </xdr:cNvPicPr>
      </xdr:nvPicPr>
      <xdr:blipFill>
        <a:blip xmlns:r="http://schemas.openxmlformats.org/officeDocument/2006/relationships" r:embed="rId423"/>
        <a:stretch>
          <a:fillRect/>
        </a:stretch>
      </xdr:blipFill>
      <xdr:spPr>
        <a:xfrm>
          <a:off x="1175657" y="373177983"/>
          <a:ext cx="456748" cy="585428"/>
        </a:xfrm>
        <a:prstGeom prst="rect">
          <a:avLst/>
        </a:prstGeom>
      </xdr:spPr>
    </xdr:pic>
    <xdr:clientData/>
  </xdr:twoCellAnchor>
  <xdr:twoCellAnchor>
    <xdr:from>
      <xdr:col>1</xdr:col>
      <xdr:colOff>215900</xdr:colOff>
      <xdr:row>529</xdr:row>
      <xdr:rowOff>53719</xdr:rowOff>
    </xdr:from>
    <xdr:to>
      <xdr:col>1</xdr:col>
      <xdr:colOff>672648</xdr:colOff>
      <xdr:row>529</xdr:row>
      <xdr:rowOff>639147</xdr:rowOff>
    </xdr:to>
    <xdr:pic>
      <xdr:nvPicPr>
        <xdr:cNvPr id="851" name="Picture 850">
          <a:extLst>
            <a:ext uri="{FF2B5EF4-FFF2-40B4-BE49-F238E27FC236}">
              <a16:creationId xmlns:a16="http://schemas.microsoft.com/office/drawing/2014/main" id="{A60D165A-9DDC-7740-8DD7-D16DAD46D69C}"/>
            </a:ext>
          </a:extLst>
        </xdr:cNvPr>
        <xdr:cNvPicPr>
          <a:picLocks noChangeAspect="1"/>
        </xdr:cNvPicPr>
      </xdr:nvPicPr>
      <xdr:blipFill>
        <a:blip xmlns:r="http://schemas.openxmlformats.org/officeDocument/2006/relationships" r:embed="rId423"/>
        <a:stretch>
          <a:fillRect/>
        </a:stretch>
      </xdr:blipFill>
      <xdr:spPr>
        <a:xfrm>
          <a:off x="1168400" y="373889262"/>
          <a:ext cx="456748" cy="585428"/>
        </a:xfrm>
        <a:prstGeom prst="rect">
          <a:avLst/>
        </a:prstGeom>
      </xdr:spPr>
    </xdr:pic>
    <xdr:clientData/>
  </xdr:twoCellAnchor>
  <xdr:twoCellAnchor>
    <xdr:from>
      <xdr:col>1</xdr:col>
      <xdr:colOff>279401</xdr:colOff>
      <xdr:row>557</xdr:row>
      <xdr:rowOff>39206</xdr:rowOff>
    </xdr:from>
    <xdr:to>
      <xdr:col>1</xdr:col>
      <xdr:colOff>713313</xdr:colOff>
      <xdr:row>557</xdr:row>
      <xdr:rowOff>636054</xdr:rowOff>
    </xdr:to>
    <xdr:pic>
      <xdr:nvPicPr>
        <xdr:cNvPr id="854" name="Picture 853">
          <a:extLst>
            <a:ext uri="{FF2B5EF4-FFF2-40B4-BE49-F238E27FC236}">
              <a16:creationId xmlns:a16="http://schemas.microsoft.com/office/drawing/2014/main" id="{4D588DC1-FCC9-0340-B1DE-93B3535326C3}"/>
            </a:ext>
          </a:extLst>
        </xdr:cNvPr>
        <xdr:cNvPicPr>
          <a:picLocks noChangeAspect="1"/>
        </xdr:cNvPicPr>
      </xdr:nvPicPr>
      <xdr:blipFill>
        <a:blip xmlns:r="http://schemas.openxmlformats.org/officeDocument/2006/relationships" r:embed="rId421"/>
        <a:stretch>
          <a:fillRect/>
        </a:stretch>
      </xdr:blipFill>
      <xdr:spPr>
        <a:xfrm>
          <a:off x="1231901" y="393587358"/>
          <a:ext cx="433912" cy="596848"/>
        </a:xfrm>
        <a:prstGeom prst="rect">
          <a:avLst/>
        </a:prstGeom>
      </xdr:spPr>
    </xdr:pic>
    <xdr:clientData/>
  </xdr:twoCellAnchor>
  <xdr:twoCellAnchor>
    <xdr:from>
      <xdr:col>1</xdr:col>
      <xdr:colOff>279400</xdr:colOff>
      <xdr:row>554</xdr:row>
      <xdr:rowOff>39205</xdr:rowOff>
    </xdr:from>
    <xdr:to>
      <xdr:col>1</xdr:col>
      <xdr:colOff>736148</xdr:colOff>
      <xdr:row>554</xdr:row>
      <xdr:rowOff>658888</xdr:rowOff>
    </xdr:to>
    <xdr:pic>
      <xdr:nvPicPr>
        <xdr:cNvPr id="859" name="Picture 858">
          <a:extLst>
            <a:ext uri="{FF2B5EF4-FFF2-40B4-BE49-F238E27FC236}">
              <a16:creationId xmlns:a16="http://schemas.microsoft.com/office/drawing/2014/main" id="{01290439-C6E1-2A68-FBAD-E60B34C5F089}"/>
            </a:ext>
          </a:extLst>
        </xdr:cNvPr>
        <xdr:cNvPicPr>
          <a:picLocks noChangeAspect="1"/>
        </xdr:cNvPicPr>
      </xdr:nvPicPr>
      <xdr:blipFill>
        <a:blip xmlns:r="http://schemas.openxmlformats.org/officeDocument/2006/relationships" r:embed="rId424"/>
        <a:stretch>
          <a:fillRect/>
        </a:stretch>
      </xdr:blipFill>
      <xdr:spPr>
        <a:xfrm>
          <a:off x="1231900" y="391475292"/>
          <a:ext cx="456748" cy="619683"/>
        </a:xfrm>
        <a:prstGeom prst="rect">
          <a:avLst/>
        </a:prstGeom>
      </xdr:spPr>
    </xdr:pic>
    <xdr:clientData/>
  </xdr:twoCellAnchor>
  <xdr:twoCellAnchor>
    <xdr:from>
      <xdr:col>1</xdr:col>
      <xdr:colOff>199633</xdr:colOff>
      <xdr:row>516</xdr:row>
      <xdr:rowOff>36218</xdr:rowOff>
    </xdr:from>
    <xdr:to>
      <xdr:col>1</xdr:col>
      <xdr:colOff>693578</xdr:colOff>
      <xdr:row>516</xdr:row>
      <xdr:rowOff>640488</xdr:rowOff>
    </xdr:to>
    <xdr:pic>
      <xdr:nvPicPr>
        <xdr:cNvPr id="874" name="Picture 873">
          <a:extLst>
            <a:ext uri="{FF2B5EF4-FFF2-40B4-BE49-F238E27FC236}">
              <a16:creationId xmlns:a16="http://schemas.microsoft.com/office/drawing/2014/main" id="{2D975B2F-13B9-F37E-0B82-FA7A09288CFF}"/>
            </a:ext>
          </a:extLst>
        </xdr:cNvPr>
        <xdr:cNvPicPr>
          <a:picLocks noChangeAspect="1"/>
        </xdr:cNvPicPr>
      </xdr:nvPicPr>
      <xdr:blipFill>
        <a:blip xmlns:r="http://schemas.openxmlformats.org/officeDocument/2006/relationships" r:embed="rId425"/>
        <a:stretch>
          <a:fillRect/>
        </a:stretch>
      </xdr:blipFill>
      <xdr:spPr>
        <a:xfrm>
          <a:off x="1152133" y="364719479"/>
          <a:ext cx="493945" cy="604270"/>
        </a:xfrm>
        <a:prstGeom prst="rect">
          <a:avLst/>
        </a:prstGeom>
      </xdr:spPr>
    </xdr:pic>
    <xdr:clientData/>
  </xdr:twoCellAnchor>
  <xdr:twoCellAnchor>
    <xdr:from>
      <xdr:col>1</xdr:col>
      <xdr:colOff>160598</xdr:colOff>
      <xdr:row>517</xdr:row>
      <xdr:rowOff>36723</xdr:rowOff>
    </xdr:from>
    <xdr:to>
      <xdr:col>1</xdr:col>
      <xdr:colOff>766584</xdr:colOff>
      <xdr:row>517</xdr:row>
      <xdr:rowOff>558161</xdr:rowOff>
    </xdr:to>
    <xdr:pic>
      <xdr:nvPicPr>
        <xdr:cNvPr id="875" name="Picture 874">
          <a:extLst>
            <a:ext uri="{FF2B5EF4-FFF2-40B4-BE49-F238E27FC236}">
              <a16:creationId xmlns:a16="http://schemas.microsoft.com/office/drawing/2014/main" id="{0FBD2793-9B25-4806-1753-5EC9097F8837}"/>
            </a:ext>
          </a:extLst>
        </xdr:cNvPr>
        <xdr:cNvPicPr>
          <a:picLocks noChangeAspect="1"/>
        </xdr:cNvPicPr>
      </xdr:nvPicPr>
      <xdr:blipFill>
        <a:blip xmlns:r="http://schemas.openxmlformats.org/officeDocument/2006/relationships" r:embed="rId426"/>
        <a:stretch>
          <a:fillRect/>
        </a:stretch>
      </xdr:blipFill>
      <xdr:spPr>
        <a:xfrm>
          <a:off x="1117983" y="363686569"/>
          <a:ext cx="605986" cy="521438"/>
        </a:xfrm>
        <a:prstGeom prst="rect">
          <a:avLst/>
        </a:prstGeom>
      </xdr:spPr>
    </xdr:pic>
    <xdr:clientData/>
  </xdr:twoCellAnchor>
  <xdr:twoCellAnchor>
    <xdr:from>
      <xdr:col>1</xdr:col>
      <xdr:colOff>231214</xdr:colOff>
      <xdr:row>558</xdr:row>
      <xdr:rowOff>32479</xdr:rowOff>
    </xdr:from>
    <xdr:to>
      <xdr:col>1</xdr:col>
      <xdr:colOff>772373</xdr:colOff>
      <xdr:row>558</xdr:row>
      <xdr:rowOff>629997</xdr:rowOff>
    </xdr:to>
    <xdr:pic>
      <xdr:nvPicPr>
        <xdr:cNvPr id="876" name="Picture 875">
          <a:extLst>
            <a:ext uri="{FF2B5EF4-FFF2-40B4-BE49-F238E27FC236}">
              <a16:creationId xmlns:a16="http://schemas.microsoft.com/office/drawing/2014/main" id="{CC7DA74F-63CB-4ED3-9D60-399B0F4526C5}"/>
            </a:ext>
          </a:extLst>
        </xdr:cNvPr>
        <xdr:cNvPicPr>
          <a:picLocks noChangeAspect="1"/>
        </xdr:cNvPicPr>
      </xdr:nvPicPr>
      <xdr:blipFill>
        <a:blip xmlns:r="http://schemas.openxmlformats.org/officeDocument/2006/relationships" r:embed="rId427"/>
        <a:stretch>
          <a:fillRect/>
        </a:stretch>
      </xdr:blipFill>
      <xdr:spPr>
        <a:xfrm>
          <a:off x="1183714" y="394284653"/>
          <a:ext cx="541159" cy="597518"/>
        </a:xfrm>
        <a:prstGeom prst="rect">
          <a:avLst/>
        </a:prstGeom>
      </xdr:spPr>
    </xdr:pic>
    <xdr:clientData/>
  </xdr:twoCellAnchor>
  <xdr:twoCellAnchor>
    <xdr:from>
      <xdr:col>1</xdr:col>
      <xdr:colOff>296073</xdr:colOff>
      <xdr:row>559</xdr:row>
      <xdr:rowOff>74325</xdr:rowOff>
    </xdr:from>
    <xdr:to>
      <xdr:col>1</xdr:col>
      <xdr:colOff>720437</xdr:colOff>
      <xdr:row>559</xdr:row>
      <xdr:rowOff>605055</xdr:rowOff>
    </xdr:to>
    <xdr:pic>
      <xdr:nvPicPr>
        <xdr:cNvPr id="877" name="Picture 876">
          <a:extLst>
            <a:ext uri="{FF2B5EF4-FFF2-40B4-BE49-F238E27FC236}">
              <a16:creationId xmlns:a16="http://schemas.microsoft.com/office/drawing/2014/main" id="{4F940442-8307-BDA8-F174-181B03582444}"/>
            </a:ext>
          </a:extLst>
        </xdr:cNvPr>
        <xdr:cNvPicPr>
          <a:picLocks noChangeAspect="1"/>
        </xdr:cNvPicPr>
      </xdr:nvPicPr>
      <xdr:blipFill>
        <a:blip xmlns:r="http://schemas.openxmlformats.org/officeDocument/2006/relationships" r:embed="rId428"/>
        <a:stretch>
          <a:fillRect/>
        </a:stretch>
      </xdr:blipFill>
      <xdr:spPr>
        <a:xfrm>
          <a:off x="1253458" y="393266325"/>
          <a:ext cx="424364" cy="530730"/>
        </a:xfrm>
        <a:prstGeom prst="rect">
          <a:avLst/>
        </a:prstGeom>
      </xdr:spPr>
    </xdr:pic>
    <xdr:clientData/>
  </xdr:twoCellAnchor>
  <xdr:twoCellAnchor>
    <xdr:from>
      <xdr:col>1</xdr:col>
      <xdr:colOff>23586</xdr:colOff>
      <xdr:row>519</xdr:row>
      <xdr:rowOff>31948</xdr:rowOff>
    </xdr:from>
    <xdr:to>
      <xdr:col>1</xdr:col>
      <xdr:colOff>560265</xdr:colOff>
      <xdr:row>519</xdr:row>
      <xdr:rowOff>643475</xdr:rowOff>
    </xdr:to>
    <xdr:pic>
      <xdr:nvPicPr>
        <xdr:cNvPr id="879" name="Picture 878">
          <a:extLst>
            <a:ext uri="{FF2B5EF4-FFF2-40B4-BE49-F238E27FC236}">
              <a16:creationId xmlns:a16="http://schemas.microsoft.com/office/drawing/2014/main" id="{00B9E2F8-C47D-A222-AD41-7282E860D856}"/>
            </a:ext>
          </a:extLst>
        </xdr:cNvPr>
        <xdr:cNvPicPr>
          <a:picLocks noChangeAspect="1"/>
        </xdr:cNvPicPr>
      </xdr:nvPicPr>
      <xdr:blipFill>
        <a:blip xmlns:r="http://schemas.openxmlformats.org/officeDocument/2006/relationships" r:embed="rId429"/>
        <a:stretch>
          <a:fillRect/>
        </a:stretch>
      </xdr:blipFill>
      <xdr:spPr>
        <a:xfrm>
          <a:off x="976086" y="366827274"/>
          <a:ext cx="536679" cy="611527"/>
        </a:xfrm>
        <a:prstGeom prst="rect">
          <a:avLst/>
        </a:prstGeom>
      </xdr:spPr>
    </xdr:pic>
    <xdr:clientData/>
  </xdr:twoCellAnchor>
  <xdr:twoCellAnchor>
    <xdr:from>
      <xdr:col>1</xdr:col>
      <xdr:colOff>225592</xdr:colOff>
      <xdr:row>562</xdr:row>
      <xdr:rowOff>14419</xdr:rowOff>
    </xdr:from>
    <xdr:to>
      <xdr:col>1</xdr:col>
      <xdr:colOff>720453</xdr:colOff>
      <xdr:row>562</xdr:row>
      <xdr:rowOff>693385</xdr:rowOff>
    </xdr:to>
    <xdr:pic>
      <xdr:nvPicPr>
        <xdr:cNvPr id="883" name="Picture 882">
          <a:extLst>
            <a:ext uri="{FF2B5EF4-FFF2-40B4-BE49-F238E27FC236}">
              <a16:creationId xmlns:a16="http://schemas.microsoft.com/office/drawing/2014/main" id="{49D73FF4-B41A-5DDC-ED47-7F75D0CE6C18}"/>
            </a:ext>
          </a:extLst>
        </xdr:cNvPr>
        <xdr:cNvPicPr>
          <a:picLocks noChangeAspect="1"/>
        </xdr:cNvPicPr>
      </xdr:nvPicPr>
      <xdr:blipFill>
        <a:blip xmlns:r="http://schemas.openxmlformats.org/officeDocument/2006/relationships" r:embed="rId430"/>
        <a:stretch>
          <a:fillRect/>
        </a:stretch>
      </xdr:blipFill>
      <xdr:spPr>
        <a:xfrm>
          <a:off x="1178092" y="397082680"/>
          <a:ext cx="494861" cy="678966"/>
        </a:xfrm>
        <a:prstGeom prst="rect">
          <a:avLst/>
        </a:prstGeom>
      </xdr:spPr>
    </xdr:pic>
    <xdr:clientData/>
  </xdr:twoCellAnchor>
  <xdr:twoCellAnchor>
    <xdr:from>
      <xdr:col>1</xdr:col>
      <xdr:colOff>211482</xdr:colOff>
      <xdr:row>561</xdr:row>
      <xdr:rowOff>14418</xdr:rowOff>
    </xdr:from>
    <xdr:to>
      <xdr:col>1</xdr:col>
      <xdr:colOff>710502</xdr:colOff>
      <xdr:row>561</xdr:row>
      <xdr:rowOff>694739</xdr:rowOff>
    </xdr:to>
    <xdr:pic>
      <xdr:nvPicPr>
        <xdr:cNvPr id="886" name="Picture 885">
          <a:extLst>
            <a:ext uri="{FF2B5EF4-FFF2-40B4-BE49-F238E27FC236}">
              <a16:creationId xmlns:a16="http://schemas.microsoft.com/office/drawing/2014/main" id="{CEB0520F-D582-4193-D270-BDB2D2B88206}"/>
            </a:ext>
          </a:extLst>
        </xdr:cNvPr>
        <xdr:cNvPicPr>
          <a:picLocks noChangeAspect="1"/>
        </xdr:cNvPicPr>
      </xdr:nvPicPr>
      <xdr:blipFill>
        <a:blip xmlns:r="http://schemas.openxmlformats.org/officeDocument/2006/relationships" r:embed="rId431"/>
        <a:stretch>
          <a:fillRect/>
        </a:stretch>
      </xdr:blipFill>
      <xdr:spPr>
        <a:xfrm>
          <a:off x="1163982" y="396378657"/>
          <a:ext cx="499020" cy="680321"/>
        </a:xfrm>
        <a:prstGeom prst="rect">
          <a:avLst/>
        </a:prstGeom>
      </xdr:spPr>
    </xdr:pic>
    <xdr:clientData/>
  </xdr:twoCellAnchor>
  <xdr:twoCellAnchor>
    <xdr:from>
      <xdr:col>1</xdr:col>
      <xdr:colOff>155038</xdr:colOff>
      <xdr:row>566</xdr:row>
      <xdr:rowOff>41230</xdr:rowOff>
    </xdr:from>
    <xdr:to>
      <xdr:col>1</xdr:col>
      <xdr:colOff>709604</xdr:colOff>
      <xdr:row>566</xdr:row>
      <xdr:rowOff>595796</xdr:rowOff>
    </xdr:to>
    <xdr:pic>
      <xdr:nvPicPr>
        <xdr:cNvPr id="887" name="Picture 886">
          <a:extLst>
            <a:ext uri="{FF2B5EF4-FFF2-40B4-BE49-F238E27FC236}">
              <a16:creationId xmlns:a16="http://schemas.microsoft.com/office/drawing/2014/main" id="{7F708EBB-CE03-065E-3F93-8C9B090E5EFE}"/>
            </a:ext>
          </a:extLst>
        </xdr:cNvPr>
        <xdr:cNvPicPr>
          <a:picLocks noChangeAspect="1"/>
        </xdr:cNvPicPr>
      </xdr:nvPicPr>
      <xdr:blipFill>
        <a:blip xmlns:r="http://schemas.openxmlformats.org/officeDocument/2006/relationships" r:embed="rId432"/>
        <a:stretch>
          <a:fillRect/>
        </a:stretch>
      </xdr:blipFill>
      <xdr:spPr>
        <a:xfrm>
          <a:off x="1107538" y="399925578"/>
          <a:ext cx="554566" cy="554566"/>
        </a:xfrm>
        <a:prstGeom prst="rect">
          <a:avLst/>
        </a:prstGeom>
      </xdr:spPr>
    </xdr:pic>
    <xdr:clientData/>
  </xdr:twoCellAnchor>
  <xdr:twoCellAnchor>
    <xdr:from>
      <xdr:col>1</xdr:col>
      <xdr:colOff>111895</xdr:colOff>
      <xdr:row>567</xdr:row>
      <xdr:rowOff>102139</xdr:rowOff>
    </xdr:from>
    <xdr:to>
      <xdr:col>1</xdr:col>
      <xdr:colOff>652454</xdr:colOff>
      <xdr:row>567</xdr:row>
      <xdr:rowOff>667023</xdr:rowOff>
    </xdr:to>
    <xdr:pic>
      <xdr:nvPicPr>
        <xdr:cNvPr id="888" name="Picture 887">
          <a:extLst>
            <a:ext uri="{FF2B5EF4-FFF2-40B4-BE49-F238E27FC236}">
              <a16:creationId xmlns:a16="http://schemas.microsoft.com/office/drawing/2014/main" id="{D20A8718-FB97-F7DD-2DB2-94EBF50FDC13}"/>
            </a:ext>
          </a:extLst>
        </xdr:cNvPr>
        <xdr:cNvPicPr>
          <a:picLocks noChangeAspect="1"/>
        </xdr:cNvPicPr>
      </xdr:nvPicPr>
      <xdr:blipFill>
        <a:blip xmlns:r="http://schemas.openxmlformats.org/officeDocument/2006/relationships" r:embed="rId433"/>
        <a:stretch>
          <a:fillRect/>
        </a:stretch>
      </xdr:blipFill>
      <xdr:spPr>
        <a:xfrm>
          <a:off x="1064395" y="400690509"/>
          <a:ext cx="540559" cy="564884"/>
        </a:xfrm>
        <a:prstGeom prst="rect">
          <a:avLst/>
        </a:prstGeom>
      </xdr:spPr>
    </xdr:pic>
    <xdr:clientData/>
  </xdr:twoCellAnchor>
  <xdr:twoCellAnchor>
    <xdr:from>
      <xdr:col>1</xdr:col>
      <xdr:colOff>105768</xdr:colOff>
      <xdr:row>563</xdr:row>
      <xdr:rowOff>31153</xdr:rowOff>
    </xdr:from>
    <xdr:to>
      <xdr:col>1</xdr:col>
      <xdr:colOff>700426</xdr:colOff>
      <xdr:row>564</xdr:row>
      <xdr:rowOff>0</xdr:rowOff>
    </xdr:to>
    <xdr:pic>
      <xdr:nvPicPr>
        <xdr:cNvPr id="889" name="Picture 888">
          <a:extLst>
            <a:ext uri="{FF2B5EF4-FFF2-40B4-BE49-F238E27FC236}">
              <a16:creationId xmlns:a16="http://schemas.microsoft.com/office/drawing/2014/main" id="{CC545FF7-E793-9C85-C2E1-F0D273B40C7B}"/>
            </a:ext>
          </a:extLst>
        </xdr:cNvPr>
        <xdr:cNvPicPr>
          <a:picLocks noChangeAspect="1"/>
        </xdr:cNvPicPr>
      </xdr:nvPicPr>
      <xdr:blipFill>
        <a:blip xmlns:r="http://schemas.openxmlformats.org/officeDocument/2006/relationships" r:embed="rId434"/>
        <a:stretch>
          <a:fillRect/>
        </a:stretch>
      </xdr:blipFill>
      <xdr:spPr>
        <a:xfrm>
          <a:off x="1058268" y="397803436"/>
          <a:ext cx="594658" cy="672868"/>
        </a:xfrm>
        <a:prstGeom prst="rect">
          <a:avLst/>
        </a:prstGeom>
      </xdr:spPr>
    </xdr:pic>
    <xdr:clientData/>
  </xdr:twoCellAnchor>
  <xdr:twoCellAnchor>
    <xdr:from>
      <xdr:col>1</xdr:col>
      <xdr:colOff>101484</xdr:colOff>
      <xdr:row>565</xdr:row>
      <xdr:rowOff>19624</xdr:rowOff>
    </xdr:from>
    <xdr:to>
      <xdr:col>1</xdr:col>
      <xdr:colOff>683674</xdr:colOff>
      <xdr:row>565</xdr:row>
      <xdr:rowOff>601814</xdr:rowOff>
    </xdr:to>
    <xdr:pic>
      <xdr:nvPicPr>
        <xdr:cNvPr id="890" name="Picture 889">
          <a:extLst>
            <a:ext uri="{FF2B5EF4-FFF2-40B4-BE49-F238E27FC236}">
              <a16:creationId xmlns:a16="http://schemas.microsoft.com/office/drawing/2014/main" id="{32917C17-62DB-0616-D144-573B76BEB9EF}"/>
            </a:ext>
          </a:extLst>
        </xdr:cNvPr>
        <xdr:cNvPicPr>
          <a:picLocks noChangeAspect="1"/>
        </xdr:cNvPicPr>
      </xdr:nvPicPr>
      <xdr:blipFill>
        <a:blip xmlns:r="http://schemas.openxmlformats.org/officeDocument/2006/relationships" r:embed="rId435"/>
        <a:stretch>
          <a:fillRect/>
        </a:stretch>
      </xdr:blipFill>
      <xdr:spPr>
        <a:xfrm>
          <a:off x="1053984" y="399199950"/>
          <a:ext cx="582190" cy="582190"/>
        </a:xfrm>
        <a:prstGeom prst="rect">
          <a:avLst/>
        </a:prstGeom>
      </xdr:spPr>
    </xdr:pic>
    <xdr:clientData/>
  </xdr:twoCellAnchor>
  <xdr:twoCellAnchor>
    <xdr:from>
      <xdr:col>1</xdr:col>
      <xdr:colOff>116939</xdr:colOff>
      <xdr:row>564</xdr:row>
      <xdr:rowOff>68224</xdr:rowOff>
    </xdr:from>
    <xdr:to>
      <xdr:col>1</xdr:col>
      <xdr:colOff>687239</xdr:colOff>
      <xdr:row>564</xdr:row>
      <xdr:rowOff>651012</xdr:rowOff>
    </xdr:to>
    <xdr:pic>
      <xdr:nvPicPr>
        <xdr:cNvPr id="891" name="Picture 890">
          <a:extLst>
            <a:ext uri="{FF2B5EF4-FFF2-40B4-BE49-F238E27FC236}">
              <a16:creationId xmlns:a16="http://schemas.microsoft.com/office/drawing/2014/main" id="{4369BF9D-6EEB-7A9C-0C5A-3C56CC5BBEA3}"/>
            </a:ext>
          </a:extLst>
        </xdr:cNvPr>
        <xdr:cNvPicPr>
          <a:picLocks noChangeAspect="1"/>
        </xdr:cNvPicPr>
      </xdr:nvPicPr>
      <xdr:blipFill>
        <a:blip xmlns:r="http://schemas.openxmlformats.org/officeDocument/2006/relationships" r:embed="rId436"/>
        <a:stretch>
          <a:fillRect/>
        </a:stretch>
      </xdr:blipFill>
      <xdr:spPr>
        <a:xfrm>
          <a:off x="1069439" y="398544528"/>
          <a:ext cx="570300" cy="582788"/>
        </a:xfrm>
        <a:prstGeom prst="rect">
          <a:avLst/>
        </a:prstGeom>
      </xdr:spPr>
    </xdr:pic>
    <xdr:clientData/>
  </xdr:twoCellAnchor>
  <xdr:twoCellAnchor>
    <xdr:from>
      <xdr:col>1</xdr:col>
      <xdr:colOff>73983</xdr:colOff>
      <xdr:row>520</xdr:row>
      <xdr:rowOff>42027</xdr:rowOff>
    </xdr:from>
    <xdr:to>
      <xdr:col>1</xdr:col>
      <xdr:colOff>639916</xdr:colOff>
      <xdr:row>520</xdr:row>
      <xdr:rowOff>636947</xdr:rowOff>
    </xdr:to>
    <xdr:pic>
      <xdr:nvPicPr>
        <xdr:cNvPr id="892" name="Picture 891">
          <a:extLst>
            <a:ext uri="{FF2B5EF4-FFF2-40B4-BE49-F238E27FC236}">
              <a16:creationId xmlns:a16="http://schemas.microsoft.com/office/drawing/2014/main" id="{4B17AA5C-56DF-8140-AD6E-B903FB05D5CF}"/>
            </a:ext>
          </a:extLst>
        </xdr:cNvPr>
        <xdr:cNvPicPr>
          <a:picLocks noChangeAspect="1"/>
        </xdr:cNvPicPr>
      </xdr:nvPicPr>
      <xdr:blipFill>
        <a:blip xmlns:r="http://schemas.openxmlformats.org/officeDocument/2006/relationships" r:embed="rId437"/>
        <a:stretch>
          <a:fillRect/>
        </a:stretch>
      </xdr:blipFill>
      <xdr:spPr>
        <a:xfrm>
          <a:off x="1026483" y="367541375"/>
          <a:ext cx="565933" cy="594920"/>
        </a:xfrm>
        <a:prstGeom prst="rect">
          <a:avLst/>
        </a:prstGeom>
      </xdr:spPr>
    </xdr:pic>
    <xdr:clientData/>
  </xdr:twoCellAnchor>
  <xdr:twoCellAnchor editAs="oneCell">
    <xdr:from>
      <xdr:col>0</xdr:col>
      <xdr:colOff>800100</xdr:colOff>
      <xdr:row>637</xdr:row>
      <xdr:rowOff>215900</xdr:rowOff>
    </xdr:from>
    <xdr:to>
      <xdr:col>2</xdr:col>
      <xdr:colOff>12700</xdr:colOff>
      <xdr:row>668</xdr:row>
      <xdr:rowOff>508001</xdr:rowOff>
    </xdr:to>
    <xdr:sp macro="" textlink="">
      <xdr:nvSpPr>
        <xdr:cNvPr id="8629" name="AutoShape 2485">
          <a:extLst>
            <a:ext uri="{FF2B5EF4-FFF2-40B4-BE49-F238E27FC236}">
              <a16:creationId xmlns:a16="http://schemas.microsoft.com/office/drawing/2014/main" id="{C3A40D85-783C-0748-A28A-6B3A22D6E48A}"/>
            </a:ext>
          </a:extLst>
        </xdr:cNvPr>
        <xdr:cNvSpPr>
          <a:spLocks noChangeAspect="1" noChangeArrowheads="1"/>
        </xdr:cNvSpPr>
      </xdr:nvSpPr>
      <xdr:spPr bwMode="auto">
        <a:xfrm>
          <a:off x="800100" y="405980900"/>
          <a:ext cx="1066800" cy="219456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150215</xdr:colOff>
      <xdr:row>797</xdr:row>
      <xdr:rowOff>19801</xdr:rowOff>
    </xdr:from>
    <xdr:to>
      <xdr:col>1</xdr:col>
      <xdr:colOff>655485</xdr:colOff>
      <xdr:row>798</xdr:row>
      <xdr:rowOff>9560</xdr:rowOff>
    </xdr:to>
    <xdr:pic>
      <xdr:nvPicPr>
        <xdr:cNvPr id="1029" name="Picture 1028">
          <a:extLst>
            <a:ext uri="{FF2B5EF4-FFF2-40B4-BE49-F238E27FC236}">
              <a16:creationId xmlns:a16="http://schemas.microsoft.com/office/drawing/2014/main" id="{8F56C8AD-3312-0D48-9D97-53343CBD950D}"/>
            </a:ext>
          </a:extLst>
        </xdr:cNvPr>
        <xdr:cNvPicPr>
          <a:picLocks noChangeAspect="1"/>
        </xdr:cNvPicPr>
      </xdr:nvPicPr>
      <xdr:blipFill>
        <a:blip xmlns:r="http://schemas.openxmlformats.org/officeDocument/2006/relationships" r:embed="rId438"/>
        <a:stretch>
          <a:fillRect/>
        </a:stretch>
      </xdr:blipFill>
      <xdr:spPr>
        <a:xfrm>
          <a:off x="1106129" y="516691306"/>
          <a:ext cx="505270" cy="631587"/>
        </a:xfrm>
        <a:prstGeom prst="rect">
          <a:avLst/>
        </a:prstGeom>
      </xdr:spPr>
    </xdr:pic>
    <xdr:clientData/>
  </xdr:twoCellAnchor>
  <xdr:twoCellAnchor>
    <xdr:from>
      <xdr:col>1</xdr:col>
      <xdr:colOff>150215</xdr:colOff>
      <xdr:row>790</xdr:row>
      <xdr:rowOff>1</xdr:rowOff>
    </xdr:from>
    <xdr:to>
      <xdr:col>1</xdr:col>
      <xdr:colOff>600860</xdr:colOff>
      <xdr:row>791</xdr:row>
      <xdr:rowOff>13181</xdr:rowOff>
    </xdr:to>
    <xdr:pic>
      <xdr:nvPicPr>
        <xdr:cNvPr id="1031" name="Picture 1030">
          <a:extLst>
            <a:ext uri="{FF2B5EF4-FFF2-40B4-BE49-F238E27FC236}">
              <a16:creationId xmlns:a16="http://schemas.microsoft.com/office/drawing/2014/main" id="{17EC724E-69A7-784C-89F0-09D02AB4A869}"/>
            </a:ext>
          </a:extLst>
        </xdr:cNvPr>
        <xdr:cNvPicPr>
          <a:picLocks noChangeAspect="1"/>
        </xdr:cNvPicPr>
      </xdr:nvPicPr>
      <xdr:blipFill>
        <a:blip xmlns:r="http://schemas.openxmlformats.org/officeDocument/2006/relationships" r:embed="rId439"/>
        <a:stretch>
          <a:fillRect/>
        </a:stretch>
      </xdr:blipFill>
      <xdr:spPr>
        <a:xfrm>
          <a:off x="1106129" y="512178711"/>
          <a:ext cx="450645" cy="655008"/>
        </a:xfrm>
        <a:prstGeom prst="rect">
          <a:avLst/>
        </a:prstGeom>
      </xdr:spPr>
    </xdr:pic>
    <xdr:clientData/>
  </xdr:twoCellAnchor>
  <xdr:twoCellAnchor>
    <xdr:from>
      <xdr:col>1</xdr:col>
      <xdr:colOff>175173</xdr:colOff>
      <xdr:row>798</xdr:row>
      <xdr:rowOff>72365</xdr:rowOff>
    </xdr:from>
    <xdr:to>
      <xdr:col>1</xdr:col>
      <xdr:colOff>627701</xdr:colOff>
      <xdr:row>798</xdr:row>
      <xdr:rowOff>672878</xdr:rowOff>
    </xdr:to>
    <xdr:pic>
      <xdr:nvPicPr>
        <xdr:cNvPr id="1034" name="Picture 1033">
          <a:extLst>
            <a:ext uri="{FF2B5EF4-FFF2-40B4-BE49-F238E27FC236}">
              <a16:creationId xmlns:a16="http://schemas.microsoft.com/office/drawing/2014/main" id="{A9EA7672-1D46-4043-A459-917844EFA6C1}"/>
            </a:ext>
          </a:extLst>
        </xdr:cNvPr>
        <xdr:cNvPicPr>
          <a:picLocks noChangeAspect="1"/>
        </xdr:cNvPicPr>
      </xdr:nvPicPr>
      <xdr:blipFill>
        <a:blip xmlns:r="http://schemas.openxmlformats.org/officeDocument/2006/relationships" r:embed="rId440"/>
        <a:stretch>
          <a:fillRect/>
        </a:stretch>
      </xdr:blipFill>
      <xdr:spPr>
        <a:xfrm>
          <a:off x="1127673" y="567513887"/>
          <a:ext cx="452528" cy="600513"/>
        </a:xfrm>
        <a:prstGeom prst="rect">
          <a:avLst/>
        </a:prstGeom>
      </xdr:spPr>
    </xdr:pic>
    <xdr:clientData/>
  </xdr:twoCellAnchor>
  <xdr:twoCellAnchor>
    <xdr:from>
      <xdr:col>1</xdr:col>
      <xdr:colOff>168741</xdr:colOff>
      <xdr:row>799</xdr:row>
      <xdr:rowOff>72978</xdr:rowOff>
    </xdr:from>
    <xdr:to>
      <xdr:col>1</xdr:col>
      <xdr:colOff>621269</xdr:colOff>
      <xdr:row>799</xdr:row>
      <xdr:rowOff>673491</xdr:rowOff>
    </xdr:to>
    <xdr:pic>
      <xdr:nvPicPr>
        <xdr:cNvPr id="653" name="Picture 652">
          <a:extLst>
            <a:ext uri="{FF2B5EF4-FFF2-40B4-BE49-F238E27FC236}">
              <a16:creationId xmlns:a16="http://schemas.microsoft.com/office/drawing/2014/main" id="{AEF23CF0-73BC-BB47-870F-A66619F74E20}"/>
            </a:ext>
          </a:extLst>
        </xdr:cNvPr>
        <xdr:cNvPicPr>
          <a:picLocks noChangeAspect="1"/>
        </xdr:cNvPicPr>
      </xdr:nvPicPr>
      <xdr:blipFill>
        <a:blip xmlns:r="http://schemas.openxmlformats.org/officeDocument/2006/relationships" r:embed="rId440"/>
        <a:stretch>
          <a:fillRect/>
        </a:stretch>
      </xdr:blipFill>
      <xdr:spPr>
        <a:xfrm>
          <a:off x="1121241" y="568218521"/>
          <a:ext cx="452528" cy="600513"/>
        </a:xfrm>
        <a:prstGeom prst="rect">
          <a:avLst/>
        </a:prstGeom>
      </xdr:spPr>
    </xdr:pic>
    <xdr:clientData/>
  </xdr:twoCellAnchor>
  <xdr:twoCellAnchor>
    <xdr:from>
      <xdr:col>1</xdr:col>
      <xdr:colOff>107106</xdr:colOff>
      <xdr:row>792</xdr:row>
      <xdr:rowOff>50293</xdr:rowOff>
    </xdr:from>
    <xdr:to>
      <xdr:col>1</xdr:col>
      <xdr:colOff>568391</xdr:colOff>
      <xdr:row>792</xdr:row>
      <xdr:rowOff>675709</xdr:rowOff>
    </xdr:to>
    <xdr:pic>
      <xdr:nvPicPr>
        <xdr:cNvPr id="1035" name="Picture 1034">
          <a:extLst>
            <a:ext uri="{FF2B5EF4-FFF2-40B4-BE49-F238E27FC236}">
              <a16:creationId xmlns:a16="http://schemas.microsoft.com/office/drawing/2014/main" id="{E2E1882D-5744-5A48-AF15-55747557A845}"/>
            </a:ext>
          </a:extLst>
        </xdr:cNvPr>
        <xdr:cNvPicPr>
          <a:picLocks noChangeAspect="1"/>
        </xdr:cNvPicPr>
      </xdr:nvPicPr>
      <xdr:blipFill>
        <a:blip xmlns:r="http://schemas.openxmlformats.org/officeDocument/2006/relationships" r:embed="rId441"/>
        <a:stretch>
          <a:fillRect/>
        </a:stretch>
      </xdr:blipFill>
      <xdr:spPr>
        <a:xfrm>
          <a:off x="1059606" y="563267684"/>
          <a:ext cx="461285" cy="625416"/>
        </a:xfrm>
        <a:prstGeom prst="rect">
          <a:avLst/>
        </a:prstGeom>
      </xdr:spPr>
    </xdr:pic>
    <xdr:clientData/>
  </xdr:twoCellAnchor>
  <xdr:twoCellAnchor>
    <xdr:from>
      <xdr:col>1</xdr:col>
      <xdr:colOff>155427</xdr:colOff>
      <xdr:row>793</xdr:row>
      <xdr:rowOff>69634</xdr:rowOff>
    </xdr:from>
    <xdr:to>
      <xdr:col>1</xdr:col>
      <xdr:colOff>663222</xdr:colOff>
      <xdr:row>793</xdr:row>
      <xdr:rowOff>660604</xdr:rowOff>
    </xdr:to>
    <xdr:pic>
      <xdr:nvPicPr>
        <xdr:cNvPr id="1036" name="Picture 1035">
          <a:extLst>
            <a:ext uri="{FF2B5EF4-FFF2-40B4-BE49-F238E27FC236}">
              <a16:creationId xmlns:a16="http://schemas.microsoft.com/office/drawing/2014/main" id="{3DBC0349-BA4E-234B-83C7-820C5046473D}"/>
            </a:ext>
          </a:extLst>
        </xdr:cNvPr>
        <xdr:cNvPicPr>
          <a:picLocks noChangeAspect="1"/>
        </xdr:cNvPicPr>
      </xdr:nvPicPr>
      <xdr:blipFill>
        <a:blip xmlns:r="http://schemas.openxmlformats.org/officeDocument/2006/relationships" r:embed="rId442"/>
        <a:stretch>
          <a:fillRect/>
        </a:stretch>
      </xdr:blipFill>
      <xdr:spPr>
        <a:xfrm>
          <a:off x="1107927" y="563991047"/>
          <a:ext cx="507795" cy="590970"/>
        </a:xfrm>
        <a:prstGeom prst="rect">
          <a:avLst/>
        </a:prstGeom>
      </xdr:spPr>
    </xdr:pic>
    <xdr:clientData/>
  </xdr:twoCellAnchor>
  <xdr:twoCellAnchor>
    <xdr:from>
      <xdr:col>1</xdr:col>
      <xdr:colOff>155221</xdr:colOff>
      <xdr:row>794</xdr:row>
      <xdr:rowOff>28221</xdr:rowOff>
    </xdr:from>
    <xdr:to>
      <xdr:col>1</xdr:col>
      <xdr:colOff>620887</xdr:colOff>
      <xdr:row>794</xdr:row>
      <xdr:rowOff>620888</xdr:rowOff>
    </xdr:to>
    <xdr:pic>
      <xdr:nvPicPr>
        <xdr:cNvPr id="1037" name="Picture 1036">
          <a:extLst>
            <a:ext uri="{FF2B5EF4-FFF2-40B4-BE49-F238E27FC236}">
              <a16:creationId xmlns:a16="http://schemas.microsoft.com/office/drawing/2014/main" id="{CB04D409-5489-2544-BDD1-E544ADB3A403}"/>
            </a:ext>
          </a:extLst>
        </xdr:cNvPr>
        <xdr:cNvPicPr>
          <a:picLocks noChangeAspect="1"/>
        </xdr:cNvPicPr>
      </xdr:nvPicPr>
      <xdr:blipFill>
        <a:blip xmlns:r="http://schemas.openxmlformats.org/officeDocument/2006/relationships" r:embed="rId443"/>
        <a:stretch>
          <a:fillRect/>
        </a:stretch>
      </xdr:blipFill>
      <xdr:spPr>
        <a:xfrm>
          <a:off x="1114777" y="509298221"/>
          <a:ext cx="465666" cy="592667"/>
        </a:xfrm>
        <a:prstGeom prst="rect">
          <a:avLst/>
        </a:prstGeom>
      </xdr:spPr>
    </xdr:pic>
    <xdr:clientData/>
  </xdr:twoCellAnchor>
  <xdr:twoCellAnchor>
    <xdr:from>
      <xdr:col>1</xdr:col>
      <xdr:colOff>159926</xdr:colOff>
      <xdr:row>795</xdr:row>
      <xdr:rowOff>83438</xdr:rowOff>
    </xdr:from>
    <xdr:to>
      <xdr:col>1</xdr:col>
      <xdr:colOff>663222</xdr:colOff>
      <xdr:row>795</xdr:row>
      <xdr:rowOff>676105</xdr:rowOff>
    </xdr:to>
    <xdr:pic>
      <xdr:nvPicPr>
        <xdr:cNvPr id="1038" name="Picture 1037">
          <a:extLst>
            <a:ext uri="{FF2B5EF4-FFF2-40B4-BE49-F238E27FC236}">
              <a16:creationId xmlns:a16="http://schemas.microsoft.com/office/drawing/2014/main" id="{9B0D8924-8648-4746-9E35-C647D1B750F9}"/>
            </a:ext>
          </a:extLst>
        </xdr:cNvPr>
        <xdr:cNvPicPr>
          <a:picLocks noChangeAspect="1"/>
        </xdr:cNvPicPr>
      </xdr:nvPicPr>
      <xdr:blipFill>
        <a:blip xmlns:r="http://schemas.openxmlformats.org/officeDocument/2006/relationships" r:embed="rId444"/>
        <a:stretch>
          <a:fillRect/>
        </a:stretch>
      </xdr:blipFill>
      <xdr:spPr>
        <a:xfrm>
          <a:off x="1112426" y="565412895"/>
          <a:ext cx="503296" cy="592667"/>
        </a:xfrm>
        <a:prstGeom prst="rect">
          <a:avLst/>
        </a:prstGeom>
      </xdr:spPr>
    </xdr:pic>
    <xdr:clientData/>
  </xdr:twoCellAnchor>
  <xdr:twoCellAnchor>
    <xdr:from>
      <xdr:col>1</xdr:col>
      <xdr:colOff>254000</xdr:colOff>
      <xdr:row>811</xdr:row>
      <xdr:rowOff>33868</xdr:rowOff>
    </xdr:from>
    <xdr:to>
      <xdr:col>1</xdr:col>
      <xdr:colOff>762000</xdr:colOff>
      <xdr:row>812</xdr:row>
      <xdr:rowOff>5243</xdr:rowOff>
    </xdr:to>
    <xdr:pic>
      <xdr:nvPicPr>
        <xdr:cNvPr id="640" name="Picture 639">
          <a:extLst>
            <a:ext uri="{FF2B5EF4-FFF2-40B4-BE49-F238E27FC236}">
              <a16:creationId xmlns:a16="http://schemas.microsoft.com/office/drawing/2014/main" id="{AE1003F2-DE65-8342-BF13-C190C2605AFD}"/>
            </a:ext>
          </a:extLst>
        </xdr:cNvPr>
        <xdr:cNvPicPr>
          <a:picLocks noChangeAspect="1"/>
        </xdr:cNvPicPr>
      </xdr:nvPicPr>
      <xdr:blipFill>
        <a:blip xmlns:r="http://schemas.openxmlformats.org/officeDocument/2006/relationships" r:embed="rId445"/>
        <a:stretch>
          <a:fillRect/>
        </a:stretch>
      </xdr:blipFill>
      <xdr:spPr>
        <a:xfrm>
          <a:off x="1202267" y="527033068"/>
          <a:ext cx="508000" cy="614842"/>
        </a:xfrm>
        <a:prstGeom prst="rect">
          <a:avLst/>
        </a:prstGeom>
      </xdr:spPr>
    </xdr:pic>
    <xdr:clientData/>
  </xdr:twoCellAnchor>
  <xdr:twoCellAnchor>
    <xdr:from>
      <xdr:col>1</xdr:col>
      <xdr:colOff>220133</xdr:colOff>
      <xdr:row>812</xdr:row>
      <xdr:rowOff>33866</xdr:rowOff>
    </xdr:from>
    <xdr:to>
      <xdr:col>1</xdr:col>
      <xdr:colOff>694266</xdr:colOff>
      <xdr:row>812</xdr:row>
      <xdr:rowOff>641993</xdr:rowOff>
    </xdr:to>
    <xdr:pic>
      <xdr:nvPicPr>
        <xdr:cNvPr id="641" name="Picture 640">
          <a:extLst>
            <a:ext uri="{FF2B5EF4-FFF2-40B4-BE49-F238E27FC236}">
              <a16:creationId xmlns:a16="http://schemas.microsoft.com/office/drawing/2014/main" id="{DB6FFB81-C26D-884C-859A-B096098C16D7}"/>
            </a:ext>
          </a:extLst>
        </xdr:cNvPr>
        <xdr:cNvPicPr>
          <a:picLocks noChangeAspect="1"/>
        </xdr:cNvPicPr>
      </xdr:nvPicPr>
      <xdr:blipFill>
        <a:blip xmlns:r="http://schemas.openxmlformats.org/officeDocument/2006/relationships" r:embed="rId446"/>
        <a:stretch>
          <a:fillRect/>
        </a:stretch>
      </xdr:blipFill>
      <xdr:spPr>
        <a:xfrm>
          <a:off x="1168400" y="527676533"/>
          <a:ext cx="474133" cy="608127"/>
        </a:xfrm>
        <a:prstGeom prst="rect">
          <a:avLst/>
        </a:prstGeom>
      </xdr:spPr>
    </xdr:pic>
    <xdr:clientData/>
  </xdr:twoCellAnchor>
  <xdr:twoCellAnchor>
    <xdr:from>
      <xdr:col>1</xdr:col>
      <xdr:colOff>186267</xdr:colOff>
      <xdr:row>813</xdr:row>
      <xdr:rowOff>16933</xdr:rowOff>
    </xdr:from>
    <xdr:to>
      <xdr:col>1</xdr:col>
      <xdr:colOff>660400</xdr:colOff>
      <xdr:row>814</xdr:row>
      <xdr:rowOff>20011</xdr:rowOff>
    </xdr:to>
    <xdr:pic>
      <xdr:nvPicPr>
        <xdr:cNvPr id="642" name="Picture 641">
          <a:extLst>
            <a:ext uri="{FF2B5EF4-FFF2-40B4-BE49-F238E27FC236}">
              <a16:creationId xmlns:a16="http://schemas.microsoft.com/office/drawing/2014/main" id="{433D2A87-0E48-2E46-A2B5-122F8CC8848A}"/>
            </a:ext>
          </a:extLst>
        </xdr:cNvPr>
        <xdr:cNvPicPr>
          <a:picLocks noChangeAspect="1"/>
        </xdr:cNvPicPr>
      </xdr:nvPicPr>
      <xdr:blipFill>
        <a:blip xmlns:r="http://schemas.openxmlformats.org/officeDocument/2006/relationships" r:embed="rId447"/>
        <a:stretch>
          <a:fillRect/>
        </a:stretch>
      </xdr:blipFill>
      <xdr:spPr>
        <a:xfrm>
          <a:off x="1134534" y="528303066"/>
          <a:ext cx="474133" cy="646545"/>
        </a:xfrm>
        <a:prstGeom prst="rect">
          <a:avLst/>
        </a:prstGeom>
      </xdr:spPr>
    </xdr:pic>
    <xdr:clientData/>
  </xdr:twoCellAnchor>
  <xdr:twoCellAnchor>
    <xdr:from>
      <xdr:col>1</xdr:col>
      <xdr:colOff>135464</xdr:colOff>
      <xdr:row>814</xdr:row>
      <xdr:rowOff>0</xdr:rowOff>
    </xdr:from>
    <xdr:to>
      <xdr:col>1</xdr:col>
      <xdr:colOff>609597</xdr:colOff>
      <xdr:row>815</xdr:row>
      <xdr:rowOff>3078</xdr:rowOff>
    </xdr:to>
    <xdr:pic>
      <xdr:nvPicPr>
        <xdr:cNvPr id="661" name="Picture 660">
          <a:extLst>
            <a:ext uri="{FF2B5EF4-FFF2-40B4-BE49-F238E27FC236}">
              <a16:creationId xmlns:a16="http://schemas.microsoft.com/office/drawing/2014/main" id="{298BFE6A-3184-8D46-929C-513BD7E63E46}"/>
            </a:ext>
          </a:extLst>
        </xdr:cNvPr>
        <xdr:cNvPicPr>
          <a:picLocks noChangeAspect="1"/>
        </xdr:cNvPicPr>
      </xdr:nvPicPr>
      <xdr:blipFill>
        <a:blip xmlns:r="http://schemas.openxmlformats.org/officeDocument/2006/relationships" r:embed="rId447"/>
        <a:stretch>
          <a:fillRect/>
        </a:stretch>
      </xdr:blipFill>
      <xdr:spPr>
        <a:xfrm>
          <a:off x="1083731" y="528929600"/>
          <a:ext cx="474133" cy="646545"/>
        </a:xfrm>
        <a:prstGeom prst="rect">
          <a:avLst/>
        </a:prstGeom>
      </xdr:spPr>
    </xdr:pic>
    <xdr:clientData/>
  </xdr:twoCellAnchor>
  <xdr:twoCellAnchor>
    <xdr:from>
      <xdr:col>1</xdr:col>
      <xdr:colOff>135464</xdr:colOff>
      <xdr:row>815</xdr:row>
      <xdr:rowOff>0</xdr:rowOff>
    </xdr:from>
    <xdr:to>
      <xdr:col>1</xdr:col>
      <xdr:colOff>609597</xdr:colOff>
      <xdr:row>816</xdr:row>
      <xdr:rowOff>3079</xdr:rowOff>
    </xdr:to>
    <xdr:pic>
      <xdr:nvPicPr>
        <xdr:cNvPr id="662" name="Picture 661">
          <a:extLst>
            <a:ext uri="{FF2B5EF4-FFF2-40B4-BE49-F238E27FC236}">
              <a16:creationId xmlns:a16="http://schemas.microsoft.com/office/drawing/2014/main" id="{CB0970B8-9E8B-DE4F-92B2-CE2A0013E0EF}"/>
            </a:ext>
          </a:extLst>
        </xdr:cNvPr>
        <xdr:cNvPicPr>
          <a:picLocks noChangeAspect="1"/>
        </xdr:cNvPicPr>
      </xdr:nvPicPr>
      <xdr:blipFill>
        <a:blip xmlns:r="http://schemas.openxmlformats.org/officeDocument/2006/relationships" r:embed="rId447"/>
        <a:stretch>
          <a:fillRect/>
        </a:stretch>
      </xdr:blipFill>
      <xdr:spPr>
        <a:xfrm>
          <a:off x="1083731" y="529573067"/>
          <a:ext cx="474133" cy="646545"/>
        </a:xfrm>
        <a:prstGeom prst="rect">
          <a:avLst/>
        </a:prstGeom>
      </xdr:spPr>
    </xdr:pic>
    <xdr:clientData/>
  </xdr:twoCellAnchor>
  <xdr:twoCellAnchor>
    <xdr:from>
      <xdr:col>1</xdr:col>
      <xdr:colOff>101600</xdr:colOff>
      <xdr:row>816</xdr:row>
      <xdr:rowOff>16933</xdr:rowOff>
    </xdr:from>
    <xdr:to>
      <xdr:col>1</xdr:col>
      <xdr:colOff>643466</xdr:colOff>
      <xdr:row>817</xdr:row>
      <xdr:rowOff>5643</xdr:rowOff>
    </xdr:to>
    <xdr:pic>
      <xdr:nvPicPr>
        <xdr:cNvPr id="643" name="Picture 642">
          <a:extLst>
            <a:ext uri="{FF2B5EF4-FFF2-40B4-BE49-F238E27FC236}">
              <a16:creationId xmlns:a16="http://schemas.microsoft.com/office/drawing/2014/main" id="{9A8E018C-4B77-9F4E-994B-5030D60A1AE7}"/>
            </a:ext>
          </a:extLst>
        </xdr:cNvPr>
        <xdr:cNvPicPr>
          <a:picLocks noChangeAspect="1"/>
        </xdr:cNvPicPr>
      </xdr:nvPicPr>
      <xdr:blipFill>
        <a:blip xmlns:r="http://schemas.openxmlformats.org/officeDocument/2006/relationships" r:embed="rId448"/>
        <a:stretch>
          <a:fillRect/>
        </a:stretch>
      </xdr:blipFill>
      <xdr:spPr>
        <a:xfrm>
          <a:off x="1049867" y="530233466"/>
          <a:ext cx="541866" cy="632177"/>
        </a:xfrm>
        <a:prstGeom prst="rect">
          <a:avLst/>
        </a:prstGeom>
      </xdr:spPr>
    </xdr:pic>
    <xdr:clientData/>
  </xdr:twoCellAnchor>
  <xdr:twoCellAnchor>
    <xdr:from>
      <xdr:col>1</xdr:col>
      <xdr:colOff>118533</xdr:colOff>
      <xdr:row>816</xdr:row>
      <xdr:rowOff>643466</xdr:rowOff>
    </xdr:from>
    <xdr:to>
      <xdr:col>1</xdr:col>
      <xdr:colOff>660399</xdr:colOff>
      <xdr:row>817</xdr:row>
      <xdr:rowOff>632176</xdr:rowOff>
    </xdr:to>
    <xdr:pic>
      <xdr:nvPicPr>
        <xdr:cNvPr id="664" name="Picture 663">
          <a:extLst>
            <a:ext uri="{FF2B5EF4-FFF2-40B4-BE49-F238E27FC236}">
              <a16:creationId xmlns:a16="http://schemas.microsoft.com/office/drawing/2014/main" id="{DB9BAE1B-06D0-3040-ABCE-B639B49D68AF}"/>
            </a:ext>
          </a:extLst>
        </xdr:cNvPr>
        <xdr:cNvPicPr>
          <a:picLocks noChangeAspect="1"/>
        </xdr:cNvPicPr>
      </xdr:nvPicPr>
      <xdr:blipFill>
        <a:blip xmlns:r="http://schemas.openxmlformats.org/officeDocument/2006/relationships" r:embed="rId448"/>
        <a:stretch>
          <a:fillRect/>
        </a:stretch>
      </xdr:blipFill>
      <xdr:spPr>
        <a:xfrm>
          <a:off x="1066800" y="530859999"/>
          <a:ext cx="541866" cy="632177"/>
        </a:xfrm>
        <a:prstGeom prst="rect">
          <a:avLst/>
        </a:prstGeom>
      </xdr:spPr>
    </xdr:pic>
    <xdr:clientData/>
  </xdr:twoCellAnchor>
  <xdr:twoCellAnchor>
    <xdr:from>
      <xdr:col>1</xdr:col>
      <xdr:colOff>118533</xdr:colOff>
      <xdr:row>818</xdr:row>
      <xdr:rowOff>21165</xdr:rowOff>
    </xdr:from>
    <xdr:to>
      <xdr:col>1</xdr:col>
      <xdr:colOff>626533</xdr:colOff>
      <xdr:row>818</xdr:row>
      <xdr:rowOff>637644</xdr:rowOff>
    </xdr:to>
    <xdr:pic>
      <xdr:nvPicPr>
        <xdr:cNvPr id="665" name="Picture 664">
          <a:extLst>
            <a:ext uri="{FF2B5EF4-FFF2-40B4-BE49-F238E27FC236}">
              <a16:creationId xmlns:a16="http://schemas.microsoft.com/office/drawing/2014/main" id="{14E8B816-8C47-CC4D-9698-A1FD0C98A073}"/>
            </a:ext>
          </a:extLst>
        </xdr:cNvPr>
        <xdr:cNvPicPr>
          <a:picLocks noChangeAspect="1"/>
        </xdr:cNvPicPr>
      </xdr:nvPicPr>
      <xdr:blipFill>
        <a:blip xmlns:r="http://schemas.openxmlformats.org/officeDocument/2006/relationships" r:embed="rId448"/>
        <a:stretch>
          <a:fillRect/>
        </a:stretch>
      </xdr:blipFill>
      <xdr:spPr>
        <a:xfrm>
          <a:off x="1066800" y="531524632"/>
          <a:ext cx="508000" cy="616479"/>
        </a:xfrm>
        <a:prstGeom prst="rect">
          <a:avLst/>
        </a:prstGeom>
      </xdr:spPr>
    </xdr:pic>
    <xdr:clientData/>
  </xdr:twoCellAnchor>
  <xdr:twoCellAnchor>
    <xdr:from>
      <xdr:col>1</xdr:col>
      <xdr:colOff>169334</xdr:colOff>
      <xdr:row>819</xdr:row>
      <xdr:rowOff>33867</xdr:rowOff>
    </xdr:from>
    <xdr:to>
      <xdr:col>1</xdr:col>
      <xdr:colOff>597123</xdr:colOff>
      <xdr:row>820</xdr:row>
      <xdr:rowOff>0</xdr:rowOff>
    </xdr:to>
    <xdr:pic>
      <xdr:nvPicPr>
        <xdr:cNvPr id="644" name="Picture 643">
          <a:extLst>
            <a:ext uri="{FF2B5EF4-FFF2-40B4-BE49-F238E27FC236}">
              <a16:creationId xmlns:a16="http://schemas.microsoft.com/office/drawing/2014/main" id="{1C466A4D-125D-AA48-A830-87677B4B2E56}"/>
            </a:ext>
          </a:extLst>
        </xdr:cNvPr>
        <xdr:cNvPicPr>
          <a:picLocks noChangeAspect="1"/>
        </xdr:cNvPicPr>
      </xdr:nvPicPr>
      <xdr:blipFill>
        <a:blip xmlns:r="http://schemas.openxmlformats.org/officeDocument/2006/relationships" r:embed="rId449"/>
        <a:stretch>
          <a:fillRect/>
        </a:stretch>
      </xdr:blipFill>
      <xdr:spPr>
        <a:xfrm>
          <a:off x="1117601" y="532180800"/>
          <a:ext cx="427789" cy="609600"/>
        </a:xfrm>
        <a:prstGeom prst="rect">
          <a:avLst/>
        </a:prstGeom>
      </xdr:spPr>
    </xdr:pic>
    <xdr:clientData/>
  </xdr:twoCellAnchor>
  <xdr:twoCellAnchor>
    <xdr:from>
      <xdr:col>1</xdr:col>
      <xdr:colOff>203201</xdr:colOff>
      <xdr:row>820</xdr:row>
      <xdr:rowOff>16933</xdr:rowOff>
    </xdr:from>
    <xdr:to>
      <xdr:col>1</xdr:col>
      <xdr:colOff>630990</xdr:colOff>
      <xdr:row>820</xdr:row>
      <xdr:rowOff>626533</xdr:rowOff>
    </xdr:to>
    <xdr:pic>
      <xdr:nvPicPr>
        <xdr:cNvPr id="667" name="Picture 666">
          <a:extLst>
            <a:ext uri="{FF2B5EF4-FFF2-40B4-BE49-F238E27FC236}">
              <a16:creationId xmlns:a16="http://schemas.microsoft.com/office/drawing/2014/main" id="{F088C120-6EBD-9646-A356-1745396ADB35}"/>
            </a:ext>
          </a:extLst>
        </xdr:cNvPr>
        <xdr:cNvPicPr>
          <a:picLocks noChangeAspect="1"/>
        </xdr:cNvPicPr>
      </xdr:nvPicPr>
      <xdr:blipFill>
        <a:blip xmlns:r="http://schemas.openxmlformats.org/officeDocument/2006/relationships" r:embed="rId449"/>
        <a:stretch>
          <a:fillRect/>
        </a:stretch>
      </xdr:blipFill>
      <xdr:spPr>
        <a:xfrm>
          <a:off x="1151468" y="532807333"/>
          <a:ext cx="427789" cy="609600"/>
        </a:xfrm>
        <a:prstGeom prst="rect">
          <a:avLst/>
        </a:prstGeom>
      </xdr:spPr>
    </xdr:pic>
    <xdr:clientData/>
  </xdr:twoCellAnchor>
  <xdr:twoCellAnchor>
    <xdr:from>
      <xdr:col>1</xdr:col>
      <xdr:colOff>220132</xdr:colOff>
      <xdr:row>821</xdr:row>
      <xdr:rowOff>33867</xdr:rowOff>
    </xdr:from>
    <xdr:to>
      <xdr:col>1</xdr:col>
      <xdr:colOff>672077</xdr:colOff>
      <xdr:row>822</xdr:row>
      <xdr:rowOff>1</xdr:rowOff>
    </xdr:to>
    <xdr:pic>
      <xdr:nvPicPr>
        <xdr:cNvPr id="646" name="Picture 645">
          <a:extLst>
            <a:ext uri="{FF2B5EF4-FFF2-40B4-BE49-F238E27FC236}">
              <a16:creationId xmlns:a16="http://schemas.microsoft.com/office/drawing/2014/main" id="{12993D7D-A3E4-4849-9A62-7ED7EF1DDF4D}"/>
            </a:ext>
          </a:extLst>
        </xdr:cNvPr>
        <xdr:cNvPicPr>
          <a:picLocks noChangeAspect="1"/>
        </xdr:cNvPicPr>
      </xdr:nvPicPr>
      <xdr:blipFill>
        <a:blip xmlns:r="http://schemas.openxmlformats.org/officeDocument/2006/relationships" r:embed="rId450"/>
        <a:stretch>
          <a:fillRect/>
        </a:stretch>
      </xdr:blipFill>
      <xdr:spPr>
        <a:xfrm>
          <a:off x="1168399" y="533467734"/>
          <a:ext cx="451945" cy="609600"/>
        </a:xfrm>
        <a:prstGeom prst="rect">
          <a:avLst/>
        </a:prstGeom>
      </xdr:spPr>
    </xdr:pic>
    <xdr:clientData/>
  </xdr:twoCellAnchor>
  <xdr:twoCellAnchor>
    <xdr:from>
      <xdr:col>1</xdr:col>
      <xdr:colOff>220132</xdr:colOff>
      <xdr:row>822</xdr:row>
      <xdr:rowOff>16933</xdr:rowOff>
    </xdr:from>
    <xdr:to>
      <xdr:col>1</xdr:col>
      <xdr:colOff>672077</xdr:colOff>
      <xdr:row>822</xdr:row>
      <xdr:rowOff>626533</xdr:rowOff>
    </xdr:to>
    <xdr:pic>
      <xdr:nvPicPr>
        <xdr:cNvPr id="670" name="Picture 669">
          <a:extLst>
            <a:ext uri="{FF2B5EF4-FFF2-40B4-BE49-F238E27FC236}">
              <a16:creationId xmlns:a16="http://schemas.microsoft.com/office/drawing/2014/main" id="{5BAC339D-3108-3B40-8B9B-9C4EE55EC16C}"/>
            </a:ext>
          </a:extLst>
        </xdr:cNvPr>
        <xdr:cNvPicPr>
          <a:picLocks noChangeAspect="1"/>
        </xdr:cNvPicPr>
      </xdr:nvPicPr>
      <xdr:blipFill>
        <a:blip xmlns:r="http://schemas.openxmlformats.org/officeDocument/2006/relationships" r:embed="rId450"/>
        <a:stretch>
          <a:fillRect/>
        </a:stretch>
      </xdr:blipFill>
      <xdr:spPr>
        <a:xfrm>
          <a:off x="1168399" y="534094266"/>
          <a:ext cx="451945" cy="609600"/>
        </a:xfrm>
        <a:prstGeom prst="rect">
          <a:avLst/>
        </a:prstGeom>
      </xdr:spPr>
    </xdr:pic>
    <xdr:clientData/>
  </xdr:twoCellAnchor>
  <xdr:twoCellAnchor>
    <xdr:from>
      <xdr:col>1</xdr:col>
      <xdr:colOff>237065</xdr:colOff>
      <xdr:row>823</xdr:row>
      <xdr:rowOff>16933</xdr:rowOff>
    </xdr:from>
    <xdr:to>
      <xdr:col>1</xdr:col>
      <xdr:colOff>689010</xdr:colOff>
      <xdr:row>823</xdr:row>
      <xdr:rowOff>626533</xdr:rowOff>
    </xdr:to>
    <xdr:pic>
      <xdr:nvPicPr>
        <xdr:cNvPr id="671" name="Picture 670">
          <a:extLst>
            <a:ext uri="{FF2B5EF4-FFF2-40B4-BE49-F238E27FC236}">
              <a16:creationId xmlns:a16="http://schemas.microsoft.com/office/drawing/2014/main" id="{6E58D6D8-56A8-3C45-BBDB-2614B1051EC8}"/>
            </a:ext>
          </a:extLst>
        </xdr:cNvPr>
        <xdr:cNvPicPr>
          <a:picLocks noChangeAspect="1"/>
        </xdr:cNvPicPr>
      </xdr:nvPicPr>
      <xdr:blipFill>
        <a:blip xmlns:r="http://schemas.openxmlformats.org/officeDocument/2006/relationships" r:embed="rId450"/>
        <a:stretch>
          <a:fillRect/>
        </a:stretch>
      </xdr:blipFill>
      <xdr:spPr>
        <a:xfrm>
          <a:off x="1185332" y="534737733"/>
          <a:ext cx="451945" cy="609600"/>
        </a:xfrm>
        <a:prstGeom prst="rect">
          <a:avLst/>
        </a:prstGeom>
      </xdr:spPr>
    </xdr:pic>
    <xdr:clientData/>
  </xdr:twoCellAnchor>
  <xdr:twoCellAnchor>
    <xdr:from>
      <xdr:col>1</xdr:col>
      <xdr:colOff>203201</xdr:colOff>
      <xdr:row>824</xdr:row>
      <xdr:rowOff>16934</xdr:rowOff>
    </xdr:from>
    <xdr:to>
      <xdr:col>1</xdr:col>
      <xdr:colOff>660401</xdr:colOff>
      <xdr:row>824</xdr:row>
      <xdr:rowOff>640388</xdr:rowOff>
    </xdr:to>
    <xdr:pic>
      <xdr:nvPicPr>
        <xdr:cNvPr id="647" name="Picture 646">
          <a:extLst>
            <a:ext uri="{FF2B5EF4-FFF2-40B4-BE49-F238E27FC236}">
              <a16:creationId xmlns:a16="http://schemas.microsoft.com/office/drawing/2014/main" id="{4925B7BB-B068-A84F-9E49-DBC755D55AF6}"/>
            </a:ext>
          </a:extLst>
        </xdr:cNvPr>
        <xdr:cNvPicPr>
          <a:picLocks noChangeAspect="1"/>
        </xdr:cNvPicPr>
      </xdr:nvPicPr>
      <xdr:blipFill>
        <a:blip xmlns:r="http://schemas.openxmlformats.org/officeDocument/2006/relationships" r:embed="rId451"/>
        <a:stretch>
          <a:fillRect/>
        </a:stretch>
      </xdr:blipFill>
      <xdr:spPr>
        <a:xfrm>
          <a:off x="1151468" y="535381201"/>
          <a:ext cx="457200" cy="623454"/>
        </a:xfrm>
        <a:prstGeom prst="rect">
          <a:avLst/>
        </a:prstGeom>
      </xdr:spPr>
    </xdr:pic>
    <xdr:clientData/>
  </xdr:twoCellAnchor>
  <xdr:twoCellAnchor>
    <xdr:from>
      <xdr:col>1</xdr:col>
      <xdr:colOff>186266</xdr:colOff>
      <xdr:row>825</xdr:row>
      <xdr:rowOff>19690</xdr:rowOff>
    </xdr:from>
    <xdr:to>
      <xdr:col>1</xdr:col>
      <xdr:colOff>609600</xdr:colOff>
      <xdr:row>825</xdr:row>
      <xdr:rowOff>620234</xdr:rowOff>
    </xdr:to>
    <xdr:pic>
      <xdr:nvPicPr>
        <xdr:cNvPr id="648" name="Picture 647">
          <a:extLst>
            <a:ext uri="{FF2B5EF4-FFF2-40B4-BE49-F238E27FC236}">
              <a16:creationId xmlns:a16="http://schemas.microsoft.com/office/drawing/2014/main" id="{D632F1F9-9B4A-3444-95CF-8FCDE3C4A3B9}"/>
            </a:ext>
          </a:extLst>
        </xdr:cNvPr>
        <xdr:cNvPicPr>
          <a:picLocks noChangeAspect="1"/>
        </xdr:cNvPicPr>
      </xdr:nvPicPr>
      <xdr:blipFill>
        <a:blip xmlns:r="http://schemas.openxmlformats.org/officeDocument/2006/relationships" r:embed="rId452"/>
        <a:stretch>
          <a:fillRect/>
        </a:stretch>
      </xdr:blipFill>
      <xdr:spPr>
        <a:xfrm>
          <a:off x="1134533" y="536027423"/>
          <a:ext cx="423334" cy="600544"/>
        </a:xfrm>
        <a:prstGeom prst="rect">
          <a:avLst/>
        </a:prstGeom>
      </xdr:spPr>
    </xdr:pic>
    <xdr:clientData/>
  </xdr:twoCellAnchor>
  <xdr:twoCellAnchor>
    <xdr:from>
      <xdr:col>1</xdr:col>
      <xdr:colOff>203199</xdr:colOff>
      <xdr:row>826</xdr:row>
      <xdr:rowOff>36623</xdr:rowOff>
    </xdr:from>
    <xdr:to>
      <xdr:col>1</xdr:col>
      <xdr:colOff>626533</xdr:colOff>
      <xdr:row>826</xdr:row>
      <xdr:rowOff>637167</xdr:rowOff>
    </xdr:to>
    <xdr:pic>
      <xdr:nvPicPr>
        <xdr:cNvPr id="674" name="Picture 673">
          <a:extLst>
            <a:ext uri="{FF2B5EF4-FFF2-40B4-BE49-F238E27FC236}">
              <a16:creationId xmlns:a16="http://schemas.microsoft.com/office/drawing/2014/main" id="{45AB3931-91DB-CC4C-BF65-5DA6A6CF8637}"/>
            </a:ext>
          </a:extLst>
        </xdr:cNvPr>
        <xdr:cNvPicPr>
          <a:picLocks noChangeAspect="1"/>
        </xdr:cNvPicPr>
      </xdr:nvPicPr>
      <xdr:blipFill>
        <a:blip xmlns:r="http://schemas.openxmlformats.org/officeDocument/2006/relationships" r:embed="rId452"/>
        <a:stretch>
          <a:fillRect/>
        </a:stretch>
      </xdr:blipFill>
      <xdr:spPr>
        <a:xfrm>
          <a:off x="1151466" y="536687823"/>
          <a:ext cx="423334" cy="600544"/>
        </a:xfrm>
        <a:prstGeom prst="rect">
          <a:avLst/>
        </a:prstGeom>
      </xdr:spPr>
    </xdr:pic>
    <xdr:clientData/>
  </xdr:twoCellAnchor>
  <xdr:twoCellAnchor>
    <xdr:from>
      <xdr:col>1</xdr:col>
      <xdr:colOff>203199</xdr:colOff>
      <xdr:row>827</xdr:row>
      <xdr:rowOff>19689</xdr:rowOff>
    </xdr:from>
    <xdr:to>
      <xdr:col>1</xdr:col>
      <xdr:colOff>626533</xdr:colOff>
      <xdr:row>827</xdr:row>
      <xdr:rowOff>620233</xdr:rowOff>
    </xdr:to>
    <xdr:pic>
      <xdr:nvPicPr>
        <xdr:cNvPr id="675" name="Picture 674">
          <a:extLst>
            <a:ext uri="{FF2B5EF4-FFF2-40B4-BE49-F238E27FC236}">
              <a16:creationId xmlns:a16="http://schemas.microsoft.com/office/drawing/2014/main" id="{4FE8C56B-7F41-714F-ABCC-658B9BBDEF53}"/>
            </a:ext>
          </a:extLst>
        </xdr:cNvPr>
        <xdr:cNvPicPr>
          <a:picLocks noChangeAspect="1"/>
        </xdr:cNvPicPr>
      </xdr:nvPicPr>
      <xdr:blipFill>
        <a:blip xmlns:r="http://schemas.openxmlformats.org/officeDocument/2006/relationships" r:embed="rId452"/>
        <a:stretch>
          <a:fillRect/>
        </a:stretch>
      </xdr:blipFill>
      <xdr:spPr>
        <a:xfrm>
          <a:off x="1151466" y="537314356"/>
          <a:ext cx="423334" cy="600544"/>
        </a:xfrm>
        <a:prstGeom prst="rect">
          <a:avLst/>
        </a:prstGeom>
      </xdr:spPr>
    </xdr:pic>
    <xdr:clientData/>
  </xdr:twoCellAnchor>
  <xdr:twoCellAnchor>
    <xdr:from>
      <xdr:col>1</xdr:col>
      <xdr:colOff>220133</xdr:colOff>
      <xdr:row>828</xdr:row>
      <xdr:rowOff>30890</xdr:rowOff>
    </xdr:from>
    <xdr:to>
      <xdr:col>1</xdr:col>
      <xdr:colOff>648669</xdr:colOff>
      <xdr:row>828</xdr:row>
      <xdr:rowOff>662912</xdr:rowOff>
    </xdr:to>
    <xdr:pic>
      <xdr:nvPicPr>
        <xdr:cNvPr id="649" name="Picture 648">
          <a:extLst>
            <a:ext uri="{FF2B5EF4-FFF2-40B4-BE49-F238E27FC236}">
              <a16:creationId xmlns:a16="http://schemas.microsoft.com/office/drawing/2014/main" id="{3EF3EF95-D60E-174F-9599-9D8FE920D417}"/>
            </a:ext>
          </a:extLst>
        </xdr:cNvPr>
        <xdr:cNvPicPr>
          <a:picLocks noChangeAspect="1"/>
        </xdr:cNvPicPr>
      </xdr:nvPicPr>
      <xdr:blipFill>
        <a:blip xmlns:r="http://schemas.openxmlformats.org/officeDocument/2006/relationships" r:embed="rId453"/>
        <a:stretch>
          <a:fillRect/>
        </a:stretch>
      </xdr:blipFill>
      <xdr:spPr>
        <a:xfrm>
          <a:off x="1176122" y="582870176"/>
          <a:ext cx="428536" cy="632022"/>
        </a:xfrm>
        <a:prstGeom prst="rect">
          <a:avLst/>
        </a:prstGeom>
      </xdr:spPr>
    </xdr:pic>
    <xdr:clientData/>
  </xdr:twoCellAnchor>
  <xdr:twoCellAnchor>
    <xdr:from>
      <xdr:col>1</xdr:col>
      <xdr:colOff>237066</xdr:colOff>
      <xdr:row>829</xdr:row>
      <xdr:rowOff>41868</xdr:rowOff>
    </xdr:from>
    <xdr:to>
      <xdr:col>1</xdr:col>
      <xdr:colOff>698722</xdr:colOff>
      <xdr:row>829</xdr:row>
      <xdr:rowOff>668401</xdr:rowOff>
    </xdr:to>
    <xdr:pic>
      <xdr:nvPicPr>
        <xdr:cNvPr id="677" name="Picture 676">
          <a:extLst>
            <a:ext uri="{FF2B5EF4-FFF2-40B4-BE49-F238E27FC236}">
              <a16:creationId xmlns:a16="http://schemas.microsoft.com/office/drawing/2014/main" id="{BA12E9C1-E530-044A-AD76-B6A3C7325BFB}"/>
            </a:ext>
          </a:extLst>
        </xdr:cNvPr>
        <xdr:cNvPicPr>
          <a:picLocks noChangeAspect="1"/>
        </xdr:cNvPicPr>
      </xdr:nvPicPr>
      <xdr:blipFill>
        <a:blip xmlns:r="http://schemas.openxmlformats.org/officeDocument/2006/relationships" r:embed="rId453"/>
        <a:stretch>
          <a:fillRect/>
        </a:stretch>
      </xdr:blipFill>
      <xdr:spPr>
        <a:xfrm>
          <a:off x="1193055" y="583578956"/>
          <a:ext cx="461656" cy="626533"/>
        </a:xfrm>
        <a:prstGeom prst="rect">
          <a:avLst/>
        </a:prstGeom>
      </xdr:spPr>
    </xdr:pic>
    <xdr:clientData/>
  </xdr:twoCellAnchor>
  <xdr:twoCellAnchor>
    <xdr:from>
      <xdr:col>1</xdr:col>
      <xdr:colOff>272981</xdr:colOff>
      <xdr:row>830</xdr:row>
      <xdr:rowOff>33867</xdr:rowOff>
    </xdr:from>
    <xdr:to>
      <xdr:col>1</xdr:col>
      <xdr:colOff>730181</xdr:colOff>
      <xdr:row>831</xdr:row>
      <xdr:rowOff>1</xdr:rowOff>
    </xdr:to>
    <xdr:pic>
      <xdr:nvPicPr>
        <xdr:cNvPr id="650" name="Picture 649">
          <a:extLst>
            <a:ext uri="{FF2B5EF4-FFF2-40B4-BE49-F238E27FC236}">
              <a16:creationId xmlns:a16="http://schemas.microsoft.com/office/drawing/2014/main" id="{E1A6A1F9-6C88-314E-90D0-9E4030A9039A}"/>
            </a:ext>
          </a:extLst>
        </xdr:cNvPr>
        <xdr:cNvPicPr>
          <a:picLocks noChangeAspect="1"/>
        </xdr:cNvPicPr>
      </xdr:nvPicPr>
      <xdr:blipFill>
        <a:blip xmlns:r="http://schemas.openxmlformats.org/officeDocument/2006/relationships" r:embed="rId454"/>
        <a:stretch>
          <a:fillRect/>
        </a:stretch>
      </xdr:blipFill>
      <xdr:spPr>
        <a:xfrm>
          <a:off x="1228970" y="584268757"/>
          <a:ext cx="457200" cy="663936"/>
        </a:xfrm>
        <a:prstGeom prst="rect">
          <a:avLst/>
        </a:prstGeom>
      </xdr:spPr>
    </xdr:pic>
    <xdr:clientData/>
  </xdr:twoCellAnchor>
  <xdr:twoCellAnchor>
    <xdr:from>
      <xdr:col>1</xdr:col>
      <xdr:colOff>237067</xdr:colOff>
      <xdr:row>831</xdr:row>
      <xdr:rowOff>12934</xdr:rowOff>
    </xdr:from>
    <xdr:to>
      <xdr:col>1</xdr:col>
      <xdr:colOff>694267</xdr:colOff>
      <xdr:row>831</xdr:row>
      <xdr:rowOff>676870</xdr:rowOff>
    </xdr:to>
    <xdr:pic>
      <xdr:nvPicPr>
        <xdr:cNvPr id="680" name="Picture 679">
          <a:extLst>
            <a:ext uri="{FF2B5EF4-FFF2-40B4-BE49-F238E27FC236}">
              <a16:creationId xmlns:a16="http://schemas.microsoft.com/office/drawing/2014/main" id="{EE74BAE3-BA4A-4247-85DF-B2B1571E9CFF}"/>
            </a:ext>
          </a:extLst>
        </xdr:cNvPr>
        <xdr:cNvPicPr>
          <a:picLocks noChangeAspect="1"/>
        </xdr:cNvPicPr>
      </xdr:nvPicPr>
      <xdr:blipFill>
        <a:blip xmlns:r="http://schemas.openxmlformats.org/officeDocument/2006/relationships" r:embed="rId454"/>
        <a:stretch>
          <a:fillRect/>
        </a:stretch>
      </xdr:blipFill>
      <xdr:spPr>
        <a:xfrm>
          <a:off x="1193056" y="584945626"/>
          <a:ext cx="457200" cy="663936"/>
        </a:xfrm>
        <a:prstGeom prst="rect">
          <a:avLst/>
        </a:prstGeom>
      </xdr:spPr>
    </xdr:pic>
    <xdr:clientData/>
  </xdr:twoCellAnchor>
  <xdr:twoCellAnchor>
    <xdr:from>
      <xdr:col>1</xdr:col>
      <xdr:colOff>247023</xdr:colOff>
      <xdr:row>832</xdr:row>
      <xdr:rowOff>22889</xdr:rowOff>
    </xdr:from>
    <xdr:to>
      <xdr:col>1</xdr:col>
      <xdr:colOff>704223</xdr:colOff>
      <xdr:row>832</xdr:row>
      <xdr:rowOff>686824</xdr:rowOff>
    </xdr:to>
    <xdr:pic>
      <xdr:nvPicPr>
        <xdr:cNvPr id="681" name="Picture 680">
          <a:extLst>
            <a:ext uri="{FF2B5EF4-FFF2-40B4-BE49-F238E27FC236}">
              <a16:creationId xmlns:a16="http://schemas.microsoft.com/office/drawing/2014/main" id="{D927B502-7FFA-1F49-9AE7-5EEF17D0FDF2}"/>
            </a:ext>
          </a:extLst>
        </xdr:cNvPr>
        <xdr:cNvPicPr>
          <a:picLocks noChangeAspect="1"/>
        </xdr:cNvPicPr>
      </xdr:nvPicPr>
      <xdr:blipFill>
        <a:blip xmlns:r="http://schemas.openxmlformats.org/officeDocument/2006/relationships" r:embed="rId454"/>
        <a:stretch>
          <a:fillRect/>
        </a:stretch>
      </xdr:blipFill>
      <xdr:spPr>
        <a:xfrm>
          <a:off x="1203012" y="585653384"/>
          <a:ext cx="457200" cy="663935"/>
        </a:xfrm>
        <a:prstGeom prst="rect">
          <a:avLst/>
        </a:prstGeom>
      </xdr:spPr>
    </xdr:pic>
    <xdr:clientData/>
  </xdr:twoCellAnchor>
  <xdr:twoCellAnchor>
    <xdr:from>
      <xdr:col>1</xdr:col>
      <xdr:colOff>266933</xdr:colOff>
      <xdr:row>833</xdr:row>
      <xdr:rowOff>51824</xdr:rowOff>
    </xdr:from>
    <xdr:to>
      <xdr:col>1</xdr:col>
      <xdr:colOff>724133</xdr:colOff>
      <xdr:row>833</xdr:row>
      <xdr:rowOff>661424</xdr:rowOff>
    </xdr:to>
    <xdr:pic>
      <xdr:nvPicPr>
        <xdr:cNvPr id="682" name="Picture 681">
          <a:extLst>
            <a:ext uri="{FF2B5EF4-FFF2-40B4-BE49-F238E27FC236}">
              <a16:creationId xmlns:a16="http://schemas.microsoft.com/office/drawing/2014/main" id="{BAFC2E10-3D41-6D4E-978A-9BC34FE26488}"/>
            </a:ext>
          </a:extLst>
        </xdr:cNvPr>
        <xdr:cNvPicPr>
          <a:picLocks noChangeAspect="1"/>
        </xdr:cNvPicPr>
      </xdr:nvPicPr>
      <xdr:blipFill>
        <a:blip xmlns:r="http://schemas.openxmlformats.org/officeDocument/2006/relationships" r:embed="rId454"/>
        <a:stretch>
          <a:fillRect/>
        </a:stretch>
      </xdr:blipFill>
      <xdr:spPr>
        <a:xfrm>
          <a:off x="1222922" y="586380121"/>
          <a:ext cx="457200" cy="609600"/>
        </a:xfrm>
        <a:prstGeom prst="rect">
          <a:avLst/>
        </a:prstGeom>
      </xdr:spPr>
    </xdr:pic>
    <xdr:clientData/>
  </xdr:twoCellAnchor>
  <xdr:twoCellAnchor>
    <xdr:from>
      <xdr:col>1</xdr:col>
      <xdr:colOff>203199</xdr:colOff>
      <xdr:row>834</xdr:row>
      <xdr:rowOff>16934</xdr:rowOff>
    </xdr:from>
    <xdr:to>
      <xdr:col>1</xdr:col>
      <xdr:colOff>660400</xdr:colOff>
      <xdr:row>835</xdr:row>
      <xdr:rowOff>790</xdr:rowOff>
    </xdr:to>
    <xdr:pic>
      <xdr:nvPicPr>
        <xdr:cNvPr id="651" name="Picture 650">
          <a:extLst>
            <a:ext uri="{FF2B5EF4-FFF2-40B4-BE49-F238E27FC236}">
              <a16:creationId xmlns:a16="http://schemas.microsoft.com/office/drawing/2014/main" id="{8461C084-BDAD-624E-BA0E-7354003F6D4D}"/>
            </a:ext>
          </a:extLst>
        </xdr:cNvPr>
        <xdr:cNvPicPr>
          <a:picLocks noChangeAspect="1"/>
        </xdr:cNvPicPr>
      </xdr:nvPicPr>
      <xdr:blipFill>
        <a:blip xmlns:r="http://schemas.openxmlformats.org/officeDocument/2006/relationships" r:embed="rId455"/>
        <a:stretch>
          <a:fillRect/>
        </a:stretch>
      </xdr:blipFill>
      <xdr:spPr>
        <a:xfrm>
          <a:off x="1151466" y="541815867"/>
          <a:ext cx="457201" cy="627323"/>
        </a:xfrm>
        <a:prstGeom prst="rect">
          <a:avLst/>
        </a:prstGeom>
      </xdr:spPr>
    </xdr:pic>
    <xdr:clientData/>
  </xdr:twoCellAnchor>
  <xdr:twoCellAnchor>
    <xdr:from>
      <xdr:col>1</xdr:col>
      <xdr:colOff>203200</xdr:colOff>
      <xdr:row>835</xdr:row>
      <xdr:rowOff>33866</xdr:rowOff>
    </xdr:from>
    <xdr:to>
      <xdr:col>1</xdr:col>
      <xdr:colOff>660401</xdr:colOff>
      <xdr:row>836</xdr:row>
      <xdr:rowOff>17722</xdr:rowOff>
    </xdr:to>
    <xdr:pic>
      <xdr:nvPicPr>
        <xdr:cNvPr id="684" name="Picture 683">
          <a:extLst>
            <a:ext uri="{FF2B5EF4-FFF2-40B4-BE49-F238E27FC236}">
              <a16:creationId xmlns:a16="http://schemas.microsoft.com/office/drawing/2014/main" id="{7F554416-F666-5447-BB76-A884D991F405}"/>
            </a:ext>
          </a:extLst>
        </xdr:cNvPr>
        <xdr:cNvPicPr>
          <a:picLocks noChangeAspect="1"/>
        </xdr:cNvPicPr>
      </xdr:nvPicPr>
      <xdr:blipFill>
        <a:blip xmlns:r="http://schemas.openxmlformats.org/officeDocument/2006/relationships" r:embed="rId455"/>
        <a:stretch>
          <a:fillRect/>
        </a:stretch>
      </xdr:blipFill>
      <xdr:spPr>
        <a:xfrm>
          <a:off x="1151467" y="542476266"/>
          <a:ext cx="457201" cy="627323"/>
        </a:xfrm>
        <a:prstGeom prst="rect">
          <a:avLst/>
        </a:prstGeom>
      </xdr:spPr>
    </xdr:pic>
    <xdr:clientData/>
  </xdr:twoCellAnchor>
  <xdr:twoCellAnchor>
    <xdr:from>
      <xdr:col>1</xdr:col>
      <xdr:colOff>169334</xdr:colOff>
      <xdr:row>836</xdr:row>
      <xdr:rowOff>50800</xdr:rowOff>
    </xdr:from>
    <xdr:to>
      <xdr:col>1</xdr:col>
      <xdr:colOff>626534</xdr:colOff>
      <xdr:row>837</xdr:row>
      <xdr:rowOff>2757</xdr:rowOff>
    </xdr:to>
    <xdr:pic>
      <xdr:nvPicPr>
        <xdr:cNvPr id="652" name="Picture 651">
          <a:extLst>
            <a:ext uri="{FF2B5EF4-FFF2-40B4-BE49-F238E27FC236}">
              <a16:creationId xmlns:a16="http://schemas.microsoft.com/office/drawing/2014/main" id="{59723EC5-AACD-1D43-AB3E-41D866371DFE}"/>
            </a:ext>
          </a:extLst>
        </xdr:cNvPr>
        <xdr:cNvPicPr>
          <a:picLocks noChangeAspect="1"/>
        </xdr:cNvPicPr>
      </xdr:nvPicPr>
      <xdr:blipFill>
        <a:blip xmlns:r="http://schemas.openxmlformats.org/officeDocument/2006/relationships" r:embed="rId456"/>
        <a:stretch>
          <a:fillRect/>
        </a:stretch>
      </xdr:blipFill>
      <xdr:spPr>
        <a:xfrm>
          <a:off x="1117601" y="543136667"/>
          <a:ext cx="457200" cy="595423"/>
        </a:xfrm>
        <a:prstGeom prst="rect">
          <a:avLst/>
        </a:prstGeom>
      </xdr:spPr>
    </xdr:pic>
    <xdr:clientData/>
  </xdr:twoCellAnchor>
  <xdr:twoCellAnchor>
    <xdr:from>
      <xdr:col>1</xdr:col>
      <xdr:colOff>169334</xdr:colOff>
      <xdr:row>837</xdr:row>
      <xdr:rowOff>33867</xdr:rowOff>
    </xdr:from>
    <xdr:to>
      <xdr:col>1</xdr:col>
      <xdr:colOff>626534</xdr:colOff>
      <xdr:row>837</xdr:row>
      <xdr:rowOff>629290</xdr:rowOff>
    </xdr:to>
    <xdr:pic>
      <xdr:nvPicPr>
        <xdr:cNvPr id="686" name="Picture 685">
          <a:extLst>
            <a:ext uri="{FF2B5EF4-FFF2-40B4-BE49-F238E27FC236}">
              <a16:creationId xmlns:a16="http://schemas.microsoft.com/office/drawing/2014/main" id="{0AE1CF0A-5CB6-2646-8EA7-A96E9A268D19}"/>
            </a:ext>
          </a:extLst>
        </xdr:cNvPr>
        <xdr:cNvPicPr>
          <a:picLocks noChangeAspect="1"/>
        </xdr:cNvPicPr>
      </xdr:nvPicPr>
      <xdr:blipFill>
        <a:blip xmlns:r="http://schemas.openxmlformats.org/officeDocument/2006/relationships" r:embed="rId456"/>
        <a:stretch>
          <a:fillRect/>
        </a:stretch>
      </xdr:blipFill>
      <xdr:spPr>
        <a:xfrm>
          <a:off x="1117601" y="543763200"/>
          <a:ext cx="457200" cy="595423"/>
        </a:xfrm>
        <a:prstGeom prst="rect">
          <a:avLst/>
        </a:prstGeom>
      </xdr:spPr>
    </xdr:pic>
    <xdr:clientData/>
  </xdr:twoCellAnchor>
  <xdr:twoCellAnchor>
    <xdr:from>
      <xdr:col>1</xdr:col>
      <xdr:colOff>186267</xdr:colOff>
      <xdr:row>838</xdr:row>
      <xdr:rowOff>35031</xdr:rowOff>
    </xdr:from>
    <xdr:to>
      <xdr:col>1</xdr:col>
      <xdr:colOff>659961</xdr:colOff>
      <xdr:row>838</xdr:row>
      <xdr:rowOff>637742</xdr:rowOff>
    </xdr:to>
    <xdr:pic>
      <xdr:nvPicPr>
        <xdr:cNvPr id="654" name="Picture 653">
          <a:extLst>
            <a:ext uri="{FF2B5EF4-FFF2-40B4-BE49-F238E27FC236}">
              <a16:creationId xmlns:a16="http://schemas.microsoft.com/office/drawing/2014/main" id="{AC11E45C-FE3B-A74C-930F-835463BF4747}"/>
            </a:ext>
          </a:extLst>
        </xdr:cNvPr>
        <xdr:cNvPicPr>
          <a:picLocks noChangeAspect="1"/>
        </xdr:cNvPicPr>
      </xdr:nvPicPr>
      <xdr:blipFill>
        <a:blip xmlns:r="http://schemas.openxmlformats.org/officeDocument/2006/relationships" r:embed="rId457"/>
        <a:stretch>
          <a:fillRect/>
        </a:stretch>
      </xdr:blipFill>
      <xdr:spPr>
        <a:xfrm>
          <a:off x="1140789" y="583005477"/>
          <a:ext cx="473694" cy="602711"/>
        </a:xfrm>
        <a:prstGeom prst="rect">
          <a:avLst/>
        </a:prstGeom>
      </xdr:spPr>
    </xdr:pic>
    <xdr:clientData/>
  </xdr:twoCellAnchor>
  <xdr:twoCellAnchor>
    <xdr:from>
      <xdr:col>1</xdr:col>
      <xdr:colOff>186266</xdr:colOff>
      <xdr:row>839</xdr:row>
      <xdr:rowOff>56696</xdr:rowOff>
    </xdr:from>
    <xdr:to>
      <xdr:col>1</xdr:col>
      <xdr:colOff>623661</xdr:colOff>
      <xdr:row>839</xdr:row>
      <xdr:rowOff>671302</xdr:rowOff>
    </xdr:to>
    <xdr:pic>
      <xdr:nvPicPr>
        <xdr:cNvPr id="688" name="Picture 687">
          <a:extLst>
            <a:ext uri="{FF2B5EF4-FFF2-40B4-BE49-F238E27FC236}">
              <a16:creationId xmlns:a16="http://schemas.microsoft.com/office/drawing/2014/main" id="{46E46825-0771-B745-8AD0-FF61C3181E06}"/>
            </a:ext>
          </a:extLst>
        </xdr:cNvPr>
        <xdr:cNvPicPr>
          <a:picLocks noChangeAspect="1"/>
        </xdr:cNvPicPr>
      </xdr:nvPicPr>
      <xdr:blipFill>
        <a:blip xmlns:r="http://schemas.openxmlformats.org/officeDocument/2006/relationships" r:embed="rId457"/>
        <a:stretch>
          <a:fillRect/>
        </a:stretch>
      </xdr:blipFill>
      <xdr:spPr>
        <a:xfrm>
          <a:off x="1138766" y="595006339"/>
          <a:ext cx="437395" cy="614606"/>
        </a:xfrm>
        <a:prstGeom prst="rect">
          <a:avLst/>
        </a:prstGeom>
      </xdr:spPr>
    </xdr:pic>
    <xdr:clientData/>
  </xdr:twoCellAnchor>
  <xdr:twoCellAnchor>
    <xdr:from>
      <xdr:col>1</xdr:col>
      <xdr:colOff>182966</xdr:colOff>
      <xdr:row>841</xdr:row>
      <xdr:rowOff>21525</xdr:rowOff>
    </xdr:from>
    <xdr:to>
      <xdr:col>1</xdr:col>
      <xdr:colOff>656525</xdr:colOff>
      <xdr:row>842</xdr:row>
      <xdr:rowOff>7257</xdr:rowOff>
    </xdr:to>
    <xdr:pic>
      <xdr:nvPicPr>
        <xdr:cNvPr id="656" name="Picture 655">
          <a:extLst>
            <a:ext uri="{FF2B5EF4-FFF2-40B4-BE49-F238E27FC236}">
              <a16:creationId xmlns:a16="http://schemas.microsoft.com/office/drawing/2014/main" id="{8AAE010E-C1B5-6242-BAC4-75D37A75E3AD}"/>
            </a:ext>
          </a:extLst>
        </xdr:cNvPr>
        <xdr:cNvPicPr>
          <a:picLocks noChangeAspect="1"/>
        </xdr:cNvPicPr>
      </xdr:nvPicPr>
      <xdr:blipFill>
        <a:blip xmlns:r="http://schemas.openxmlformats.org/officeDocument/2006/relationships" r:embed="rId458"/>
        <a:stretch>
          <a:fillRect/>
        </a:stretch>
      </xdr:blipFill>
      <xdr:spPr>
        <a:xfrm>
          <a:off x="1140847" y="539136525"/>
          <a:ext cx="473559" cy="620732"/>
        </a:xfrm>
        <a:prstGeom prst="rect">
          <a:avLst/>
        </a:prstGeom>
      </xdr:spPr>
    </xdr:pic>
    <xdr:clientData/>
  </xdr:twoCellAnchor>
  <xdr:twoCellAnchor>
    <xdr:from>
      <xdr:col>1</xdr:col>
      <xdr:colOff>182966</xdr:colOff>
      <xdr:row>842</xdr:row>
      <xdr:rowOff>21524</xdr:rowOff>
    </xdr:from>
    <xdr:to>
      <xdr:col>1</xdr:col>
      <xdr:colOff>635000</xdr:colOff>
      <xdr:row>842</xdr:row>
      <xdr:rowOff>608207</xdr:rowOff>
    </xdr:to>
    <xdr:pic>
      <xdr:nvPicPr>
        <xdr:cNvPr id="657" name="Picture 656">
          <a:extLst>
            <a:ext uri="{FF2B5EF4-FFF2-40B4-BE49-F238E27FC236}">
              <a16:creationId xmlns:a16="http://schemas.microsoft.com/office/drawing/2014/main" id="{9808B5FB-4BD3-764A-8698-2BB9194A6553}"/>
            </a:ext>
          </a:extLst>
        </xdr:cNvPr>
        <xdr:cNvPicPr>
          <a:picLocks noChangeAspect="1"/>
        </xdr:cNvPicPr>
      </xdr:nvPicPr>
      <xdr:blipFill>
        <a:blip xmlns:r="http://schemas.openxmlformats.org/officeDocument/2006/relationships" r:embed="rId459"/>
        <a:stretch>
          <a:fillRect/>
        </a:stretch>
      </xdr:blipFill>
      <xdr:spPr>
        <a:xfrm>
          <a:off x="1140847" y="539771524"/>
          <a:ext cx="452034" cy="586683"/>
        </a:xfrm>
        <a:prstGeom prst="rect">
          <a:avLst/>
        </a:prstGeom>
      </xdr:spPr>
    </xdr:pic>
    <xdr:clientData/>
  </xdr:twoCellAnchor>
  <xdr:twoCellAnchor>
    <xdr:from>
      <xdr:col>1</xdr:col>
      <xdr:colOff>150679</xdr:colOff>
      <xdr:row>843</xdr:row>
      <xdr:rowOff>43052</xdr:rowOff>
    </xdr:from>
    <xdr:to>
      <xdr:col>1</xdr:col>
      <xdr:colOff>602713</xdr:colOff>
      <xdr:row>843</xdr:row>
      <xdr:rowOff>629735</xdr:rowOff>
    </xdr:to>
    <xdr:pic>
      <xdr:nvPicPr>
        <xdr:cNvPr id="692" name="Picture 691">
          <a:extLst>
            <a:ext uri="{FF2B5EF4-FFF2-40B4-BE49-F238E27FC236}">
              <a16:creationId xmlns:a16="http://schemas.microsoft.com/office/drawing/2014/main" id="{1A0209C9-D89A-B049-BB29-BCDEFD7BC333}"/>
            </a:ext>
          </a:extLst>
        </xdr:cNvPr>
        <xdr:cNvPicPr>
          <a:picLocks noChangeAspect="1"/>
        </xdr:cNvPicPr>
      </xdr:nvPicPr>
      <xdr:blipFill>
        <a:blip xmlns:r="http://schemas.openxmlformats.org/officeDocument/2006/relationships" r:embed="rId459"/>
        <a:stretch>
          <a:fillRect/>
        </a:stretch>
      </xdr:blipFill>
      <xdr:spPr>
        <a:xfrm>
          <a:off x="1108560" y="540428052"/>
          <a:ext cx="452034" cy="586683"/>
        </a:xfrm>
        <a:prstGeom prst="rect">
          <a:avLst/>
        </a:prstGeom>
      </xdr:spPr>
    </xdr:pic>
    <xdr:clientData/>
  </xdr:twoCellAnchor>
  <xdr:twoCellAnchor>
    <xdr:from>
      <xdr:col>1</xdr:col>
      <xdr:colOff>209340</xdr:colOff>
      <xdr:row>845</xdr:row>
      <xdr:rowOff>27912</xdr:rowOff>
    </xdr:from>
    <xdr:to>
      <xdr:col>1</xdr:col>
      <xdr:colOff>719744</xdr:colOff>
      <xdr:row>845</xdr:row>
      <xdr:rowOff>679491</xdr:rowOff>
    </xdr:to>
    <xdr:pic>
      <xdr:nvPicPr>
        <xdr:cNvPr id="696" name="Picture 695">
          <a:extLst>
            <a:ext uri="{FF2B5EF4-FFF2-40B4-BE49-F238E27FC236}">
              <a16:creationId xmlns:a16="http://schemas.microsoft.com/office/drawing/2014/main" id="{251192BE-B2C3-424F-8B72-AA1DFF170400}"/>
            </a:ext>
          </a:extLst>
        </xdr:cNvPr>
        <xdr:cNvPicPr>
          <a:picLocks noChangeAspect="1"/>
        </xdr:cNvPicPr>
      </xdr:nvPicPr>
      <xdr:blipFill>
        <a:blip xmlns:r="http://schemas.openxmlformats.org/officeDocument/2006/relationships" r:embed="rId460"/>
        <a:stretch>
          <a:fillRect/>
        </a:stretch>
      </xdr:blipFill>
      <xdr:spPr>
        <a:xfrm>
          <a:off x="1163862" y="587868039"/>
          <a:ext cx="510404" cy="651579"/>
        </a:xfrm>
        <a:prstGeom prst="rect">
          <a:avLst/>
        </a:prstGeom>
      </xdr:spPr>
    </xdr:pic>
    <xdr:clientData/>
  </xdr:twoCellAnchor>
  <xdr:twoCellAnchor>
    <xdr:from>
      <xdr:col>1</xdr:col>
      <xdr:colOff>209340</xdr:colOff>
      <xdr:row>846</xdr:row>
      <xdr:rowOff>27912</xdr:rowOff>
    </xdr:from>
    <xdr:to>
      <xdr:col>1</xdr:col>
      <xdr:colOff>707070</xdr:colOff>
      <xdr:row>846</xdr:row>
      <xdr:rowOff>663312</xdr:rowOff>
    </xdr:to>
    <xdr:pic>
      <xdr:nvPicPr>
        <xdr:cNvPr id="697" name="Picture 696">
          <a:extLst>
            <a:ext uri="{FF2B5EF4-FFF2-40B4-BE49-F238E27FC236}">
              <a16:creationId xmlns:a16="http://schemas.microsoft.com/office/drawing/2014/main" id="{D91C768A-E21F-6D49-A8CD-DFEEA5488F34}"/>
            </a:ext>
          </a:extLst>
        </xdr:cNvPr>
        <xdr:cNvPicPr>
          <a:picLocks noChangeAspect="1"/>
        </xdr:cNvPicPr>
      </xdr:nvPicPr>
      <xdr:blipFill>
        <a:blip xmlns:r="http://schemas.openxmlformats.org/officeDocument/2006/relationships" r:embed="rId460"/>
        <a:stretch>
          <a:fillRect/>
        </a:stretch>
      </xdr:blipFill>
      <xdr:spPr>
        <a:xfrm>
          <a:off x="1163862" y="588563708"/>
          <a:ext cx="497730" cy="635400"/>
        </a:xfrm>
        <a:prstGeom prst="rect">
          <a:avLst/>
        </a:prstGeom>
      </xdr:spPr>
    </xdr:pic>
    <xdr:clientData/>
  </xdr:twoCellAnchor>
  <xdr:twoCellAnchor>
    <xdr:from>
      <xdr:col>1</xdr:col>
      <xdr:colOff>266715</xdr:colOff>
      <xdr:row>848</xdr:row>
      <xdr:rowOff>79084</xdr:rowOff>
    </xdr:from>
    <xdr:to>
      <xdr:col>1</xdr:col>
      <xdr:colOff>721490</xdr:colOff>
      <xdr:row>848</xdr:row>
      <xdr:rowOff>665238</xdr:rowOff>
    </xdr:to>
    <xdr:pic>
      <xdr:nvPicPr>
        <xdr:cNvPr id="698" name="Picture 697">
          <a:extLst>
            <a:ext uri="{FF2B5EF4-FFF2-40B4-BE49-F238E27FC236}">
              <a16:creationId xmlns:a16="http://schemas.microsoft.com/office/drawing/2014/main" id="{87F99525-C0F5-094D-B348-9CB442CF2628}"/>
            </a:ext>
          </a:extLst>
        </xdr:cNvPr>
        <xdr:cNvPicPr>
          <a:picLocks noChangeAspect="1"/>
        </xdr:cNvPicPr>
      </xdr:nvPicPr>
      <xdr:blipFill>
        <a:blip xmlns:r="http://schemas.openxmlformats.org/officeDocument/2006/relationships" r:embed="rId461"/>
        <a:stretch>
          <a:fillRect/>
        </a:stretch>
      </xdr:blipFill>
      <xdr:spPr>
        <a:xfrm>
          <a:off x="1221929" y="594916691"/>
          <a:ext cx="454775" cy="586154"/>
        </a:xfrm>
        <a:prstGeom prst="rect">
          <a:avLst/>
        </a:prstGeom>
      </xdr:spPr>
    </xdr:pic>
    <xdr:clientData/>
  </xdr:twoCellAnchor>
  <xdr:twoCellAnchor>
    <xdr:from>
      <xdr:col>1</xdr:col>
      <xdr:colOff>251208</xdr:colOff>
      <xdr:row>849</xdr:row>
      <xdr:rowOff>64547</xdr:rowOff>
    </xdr:from>
    <xdr:to>
      <xdr:col>1</xdr:col>
      <xdr:colOff>683845</xdr:colOff>
      <xdr:row>849</xdr:row>
      <xdr:rowOff>651010</xdr:rowOff>
    </xdr:to>
    <xdr:pic>
      <xdr:nvPicPr>
        <xdr:cNvPr id="663" name="Picture 662">
          <a:extLst>
            <a:ext uri="{FF2B5EF4-FFF2-40B4-BE49-F238E27FC236}">
              <a16:creationId xmlns:a16="http://schemas.microsoft.com/office/drawing/2014/main" id="{B0E92299-C416-7743-AAA5-BEB6CCAB8E17}"/>
            </a:ext>
          </a:extLst>
        </xdr:cNvPr>
        <xdr:cNvPicPr>
          <a:picLocks noChangeAspect="1"/>
        </xdr:cNvPicPr>
      </xdr:nvPicPr>
      <xdr:blipFill>
        <a:blip xmlns:r="http://schemas.openxmlformats.org/officeDocument/2006/relationships" r:embed="rId462"/>
        <a:stretch>
          <a:fillRect/>
        </a:stretch>
      </xdr:blipFill>
      <xdr:spPr>
        <a:xfrm>
          <a:off x="1203708" y="9907047"/>
          <a:ext cx="432637" cy="586463"/>
        </a:xfrm>
        <a:prstGeom prst="rect">
          <a:avLst/>
        </a:prstGeom>
      </xdr:spPr>
    </xdr:pic>
    <xdr:clientData/>
  </xdr:twoCellAnchor>
  <xdr:twoCellAnchor>
    <xdr:from>
      <xdr:col>1</xdr:col>
      <xdr:colOff>223296</xdr:colOff>
      <xdr:row>850</xdr:row>
      <xdr:rowOff>13956</xdr:rowOff>
    </xdr:from>
    <xdr:to>
      <xdr:col>1</xdr:col>
      <xdr:colOff>727707</xdr:colOff>
      <xdr:row>850</xdr:row>
      <xdr:rowOff>628022</xdr:rowOff>
    </xdr:to>
    <xdr:pic>
      <xdr:nvPicPr>
        <xdr:cNvPr id="666" name="Picture 665">
          <a:extLst>
            <a:ext uri="{FF2B5EF4-FFF2-40B4-BE49-F238E27FC236}">
              <a16:creationId xmlns:a16="http://schemas.microsoft.com/office/drawing/2014/main" id="{5A747CA9-64E7-1246-9F20-3C45B0F66148}"/>
            </a:ext>
          </a:extLst>
        </xdr:cNvPr>
        <xdr:cNvPicPr>
          <a:picLocks noChangeAspect="1"/>
        </xdr:cNvPicPr>
      </xdr:nvPicPr>
      <xdr:blipFill>
        <a:blip xmlns:r="http://schemas.openxmlformats.org/officeDocument/2006/relationships" r:embed="rId463"/>
        <a:stretch>
          <a:fillRect/>
        </a:stretch>
      </xdr:blipFill>
      <xdr:spPr>
        <a:xfrm>
          <a:off x="1172307" y="551473077"/>
          <a:ext cx="504411" cy="614066"/>
        </a:xfrm>
        <a:prstGeom prst="rect">
          <a:avLst/>
        </a:prstGeom>
      </xdr:spPr>
    </xdr:pic>
    <xdr:clientData/>
  </xdr:twoCellAnchor>
  <xdr:twoCellAnchor>
    <xdr:from>
      <xdr:col>1</xdr:col>
      <xdr:colOff>237252</xdr:colOff>
      <xdr:row>851</xdr:row>
      <xdr:rowOff>41868</xdr:rowOff>
    </xdr:from>
    <xdr:to>
      <xdr:col>1</xdr:col>
      <xdr:colOff>669890</xdr:colOff>
      <xdr:row>852</xdr:row>
      <xdr:rowOff>19349</xdr:rowOff>
    </xdr:to>
    <xdr:pic>
      <xdr:nvPicPr>
        <xdr:cNvPr id="668" name="Picture 667">
          <a:extLst>
            <a:ext uri="{FF2B5EF4-FFF2-40B4-BE49-F238E27FC236}">
              <a16:creationId xmlns:a16="http://schemas.microsoft.com/office/drawing/2014/main" id="{92289FA9-C131-8844-AF6A-72EC580C0851}"/>
            </a:ext>
          </a:extLst>
        </xdr:cNvPr>
        <xdr:cNvPicPr>
          <a:picLocks noChangeAspect="1"/>
        </xdr:cNvPicPr>
      </xdr:nvPicPr>
      <xdr:blipFill>
        <a:blip xmlns:r="http://schemas.openxmlformats.org/officeDocument/2006/relationships" r:embed="rId464"/>
        <a:stretch>
          <a:fillRect/>
        </a:stretch>
      </xdr:blipFill>
      <xdr:spPr>
        <a:xfrm>
          <a:off x="1186263" y="552142967"/>
          <a:ext cx="432638" cy="619459"/>
        </a:xfrm>
        <a:prstGeom prst="rect">
          <a:avLst/>
        </a:prstGeom>
      </xdr:spPr>
    </xdr:pic>
    <xdr:clientData/>
  </xdr:twoCellAnchor>
  <xdr:twoCellAnchor>
    <xdr:from>
      <xdr:col>1</xdr:col>
      <xdr:colOff>250091</xdr:colOff>
      <xdr:row>852</xdr:row>
      <xdr:rowOff>47272</xdr:rowOff>
    </xdr:from>
    <xdr:to>
      <xdr:col>1</xdr:col>
      <xdr:colOff>640725</xdr:colOff>
      <xdr:row>852</xdr:row>
      <xdr:rowOff>662608</xdr:rowOff>
    </xdr:to>
    <xdr:pic>
      <xdr:nvPicPr>
        <xdr:cNvPr id="702" name="Picture 701">
          <a:extLst>
            <a:ext uri="{FF2B5EF4-FFF2-40B4-BE49-F238E27FC236}">
              <a16:creationId xmlns:a16="http://schemas.microsoft.com/office/drawing/2014/main" id="{1AA0F8C0-BA88-2C40-A194-EEE35DE59955}"/>
            </a:ext>
          </a:extLst>
        </xdr:cNvPr>
        <xdr:cNvPicPr>
          <a:picLocks noChangeAspect="1"/>
        </xdr:cNvPicPr>
      </xdr:nvPicPr>
      <xdr:blipFill>
        <a:blip xmlns:r="http://schemas.openxmlformats.org/officeDocument/2006/relationships" r:embed="rId464"/>
        <a:stretch>
          <a:fillRect/>
        </a:stretch>
      </xdr:blipFill>
      <xdr:spPr>
        <a:xfrm>
          <a:off x="1202591" y="606209989"/>
          <a:ext cx="390634" cy="615336"/>
        </a:xfrm>
        <a:prstGeom prst="rect">
          <a:avLst/>
        </a:prstGeom>
      </xdr:spPr>
    </xdr:pic>
    <xdr:clientData/>
  </xdr:twoCellAnchor>
  <xdr:twoCellAnchor>
    <xdr:from>
      <xdr:col>1</xdr:col>
      <xdr:colOff>279121</xdr:colOff>
      <xdr:row>853</xdr:row>
      <xdr:rowOff>13956</xdr:rowOff>
    </xdr:from>
    <xdr:to>
      <xdr:col>1</xdr:col>
      <xdr:colOff>686448</xdr:colOff>
      <xdr:row>853</xdr:row>
      <xdr:rowOff>600110</xdr:rowOff>
    </xdr:to>
    <xdr:pic>
      <xdr:nvPicPr>
        <xdr:cNvPr id="669" name="Picture 668">
          <a:extLst>
            <a:ext uri="{FF2B5EF4-FFF2-40B4-BE49-F238E27FC236}">
              <a16:creationId xmlns:a16="http://schemas.microsoft.com/office/drawing/2014/main" id="{24601DCF-9693-ED47-AC40-34C614EFB929}"/>
            </a:ext>
          </a:extLst>
        </xdr:cNvPr>
        <xdr:cNvPicPr>
          <a:picLocks noChangeAspect="1"/>
        </xdr:cNvPicPr>
      </xdr:nvPicPr>
      <xdr:blipFill>
        <a:blip xmlns:r="http://schemas.openxmlformats.org/officeDocument/2006/relationships" r:embed="rId465"/>
        <a:stretch>
          <a:fillRect/>
        </a:stretch>
      </xdr:blipFill>
      <xdr:spPr>
        <a:xfrm>
          <a:off x="1228132" y="553399011"/>
          <a:ext cx="407327" cy="586154"/>
        </a:xfrm>
        <a:prstGeom prst="rect">
          <a:avLst/>
        </a:prstGeom>
      </xdr:spPr>
    </xdr:pic>
    <xdr:clientData/>
  </xdr:twoCellAnchor>
  <xdr:twoCellAnchor>
    <xdr:from>
      <xdr:col>1</xdr:col>
      <xdr:colOff>305916</xdr:colOff>
      <xdr:row>854</xdr:row>
      <xdr:rowOff>12840</xdr:rowOff>
    </xdr:from>
    <xdr:to>
      <xdr:col>1</xdr:col>
      <xdr:colOff>713243</xdr:colOff>
      <xdr:row>854</xdr:row>
      <xdr:rowOff>598994</xdr:rowOff>
    </xdr:to>
    <xdr:pic>
      <xdr:nvPicPr>
        <xdr:cNvPr id="704" name="Picture 703">
          <a:extLst>
            <a:ext uri="{FF2B5EF4-FFF2-40B4-BE49-F238E27FC236}">
              <a16:creationId xmlns:a16="http://schemas.microsoft.com/office/drawing/2014/main" id="{5312FE79-FF25-3940-8053-2CC9F96C1A72}"/>
            </a:ext>
          </a:extLst>
        </xdr:cNvPr>
        <xdr:cNvPicPr>
          <a:picLocks noChangeAspect="1"/>
        </xdr:cNvPicPr>
      </xdr:nvPicPr>
      <xdr:blipFill>
        <a:blip xmlns:r="http://schemas.openxmlformats.org/officeDocument/2006/relationships" r:embed="rId465"/>
        <a:stretch>
          <a:fillRect/>
        </a:stretch>
      </xdr:blipFill>
      <xdr:spPr>
        <a:xfrm>
          <a:off x="1254927" y="554039873"/>
          <a:ext cx="407327" cy="586154"/>
        </a:xfrm>
        <a:prstGeom prst="rect">
          <a:avLst/>
        </a:prstGeom>
      </xdr:spPr>
    </xdr:pic>
    <xdr:clientData/>
  </xdr:twoCellAnchor>
  <xdr:twoCellAnchor>
    <xdr:from>
      <xdr:col>1</xdr:col>
      <xdr:colOff>279121</xdr:colOff>
      <xdr:row>855</xdr:row>
      <xdr:rowOff>27912</xdr:rowOff>
    </xdr:from>
    <xdr:to>
      <xdr:col>1</xdr:col>
      <xdr:colOff>725714</xdr:colOff>
      <xdr:row>855</xdr:row>
      <xdr:rowOff>633294</xdr:rowOff>
    </xdr:to>
    <xdr:pic>
      <xdr:nvPicPr>
        <xdr:cNvPr id="672" name="Picture 671">
          <a:extLst>
            <a:ext uri="{FF2B5EF4-FFF2-40B4-BE49-F238E27FC236}">
              <a16:creationId xmlns:a16="http://schemas.microsoft.com/office/drawing/2014/main" id="{D2D96C9F-F665-0E44-8CC7-717B3B0EAE69}"/>
            </a:ext>
          </a:extLst>
        </xdr:cNvPr>
        <xdr:cNvPicPr>
          <a:picLocks noChangeAspect="1"/>
        </xdr:cNvPicPr>
      </xdr:nvPicPr>
      <xdr:blipFill>
        <a:blip xmlns:r="http://schemas.openxmlformats.org/officeDocument/2006/relationships" r:embed="rId466"/>
        <a:stretch>
          <a:fillRect/>
        </a:stretch>
      </xdr:blipFill>
      <xdr:spPr>
        <a:xfrm>
          <a:off x="1228132" y="554696923"/>
          <a:ext cx="446593" cy="605382"/>
        </a:xfrm>
        <a:prstGeom prst="rect">
          <a:avLst/>
        </a:prstGeom>
      </xdr:spPr>
    </xdr:pic>
    <xdr:clientData/>
  </xdr:twoCellAnchor>
  <xdr:twoCellAnchor>
    <xdr:from>
      <xdr:col>1</xdr:col>
      <xdr:colOff>251209</xdr:colOff>
      <xdr:row>856</xdr:row>
      <xdr:rowOff>42496</xdr:rowOff>
    </xdr:from>
    <xdr:to>
      <xdr:col>1</xdr:col>
      <xdr:colOff>697802</xdr:colOff>
      <xdr:row>856</xdr:row>
      <xdr:rowOff>647878</xdr:rowOff>
    </xdr:to>
    <xdr:pic>
      <xdr:nvPicPr>
        <xdr:cNvPr id="706" name="Picture 705">
          <a:extLst>
            <a:ext uri="{FF2B5EF4-FFF2-40B4-BE49-F238E27FC236}">
              <a16:creationId xmlns:a16="http://schemas.microsoft.com/office/drawing/2014/main" id="{AFE087A4-412A-A84F-8A48-09353FA66A2C}"/>
            </a:ext>
          </a:extLst>
        </xdr:cNvPr>
        <xdr:cNvPicPr>
          <a:picLocks noChangeAspect="1"/>
        </xdr:cNvPicPr>
      </xdr:nvPicPr>
      <xdr:blipFill>
        <a:blip xmlns:r="http://schemas.openxmlformats.org/officeDocument/2006/relationships" r:embed="rId466"/>
        <a:stretch>
          <a:fillRect/>
        </a:stretch>
      </xdr:blipFill>
      <xdr:spPr>
        <a:xfrm>
          <a:off x="1207276" y="601366092"/>
          <a:ext cx="446593" cy="605382"/>
        </a:xfrm>
        <a:prstGeom prst="rect">
          <a:avLst/>
        </a:prstGeom>
      </xdr:spPr>
    </xdr:pic>
    <xdr:clientData/>
  </xdr:twoCellAnchor>
  <xdr:twoCellAnchor>
    <xdr:from>
      <xdr:col>1</xdr:col>
      <xdr:colOff>194140</xdr:colOff>
      <xdr:row>847</xdr:row>
      <xdr:rowOff>32563</xdr:rowOff>
    </xdr:from>
    <xdr:to>
      <xdr:col>1</xdr:col>
      <xdr:colOff>693579</xdr:colOff>
      <xdr:row>847</xdr:row>
      <xdr:rowOff>676284</xdr:rowOff>
    </xdr:to>
    <xdr:pic>
      <xdr:nvPicPr>
        <xdr:cNvPr id="685" name="Picture 684">
          <a:extLst>
            <a:ext uri="{FF2B5EF4-FFF2-40B4-BE49-F238E27FC236}">
              <a16:creationId xmlns:a16="http://schemas.microsoft.com/office/drawing/2014/main" id="{DB35C3F3-7CC1-EB41-916D-0528649AAD2A}"/>
            </a:ext>
          </a:extLst>
        </xdr:cNvPr>
        <xdr:cNvPicPr>
          <a:picLocks noChangeAspect="1"/>
        </xdr:cNvPicPr>
      </xdr:nvPicPr>
      <xdr:blipFill>
        <a:blip xmlns:r="http://schemas.openxmlformats.org/officeDocument/2006/relationships" r:embed="rId461"/>
        <a:stretch>
          <a:fillRect/>
        </a:stretch>
      </xdr:blipFill>
      <xdr:spPr>
        <a:xfrm>
          <a:off x="1148662" y="589264028"/>
          <a:ext cx="499439" cy="643721"/>
        </a:xfrm>
        <a:prstGeom prst="rect">
          <a:avLst/>
        </a:prstGeom>
      </xdr:spPr>
    </xdr:pic>
    <xdr:clientData/>
  </xdr:twoCellAnchor>
  <xdr:twoCellAnchor>
    <xdr:from>
      <xdr:col>1</xdr:col>
      <xdr:colOff>156307</xdr:colOff>
      <xdr:row>571</xdr:row>
      <xdr:rowOff>29308</xdr:rowOff>
    </xdr:from>
    <xdr:to>
      <xdr:col>1</xdr:col>
      <xdr:colOff>692320</xdr:colOff>
      <xdr:row>571</xdr:row>
      <xdr:rowOff>674077</xdr:rowOff>
    </xdr:to>
    <xdr:pic>
      <xdr:nvPicPr>
        <xdr:cNvPr id="151" name="Picture 150">
          <a:extLst>
            <a:ext uri="{FF2B5EF4-FFF2-40B4-BE49-F238E27FC236}">
              <a16:creationId xmlns:a16="http://schemas.microsoft.com/office/drawing/2014/main" id="{3DAA36A1-7559-B74D-B367-57B2DD5EF4A1}"/>
            </a:ext>
          </a:extLst>
        </xdr:cNvPr>
        <xdr:cNvPicPr>
          <a:picLocks noChangeAspect="1"/>
        </xdr:cNvPicPr>
      </xdr:nvPicPr>
      <xdr:blipFill>
        <a:blip xmlns:r="http://schemas.openxmlformats.org/officeDocument/2006/relationships" r:embed="rId467"/>
        <a:stretch>
          <a:fillRect/>
        </a:stretch>
      </xdr:blipFill>
      <xdr:spPr>
        <a:xfrm>
          <a:off x="1113692" y="401661923"/>
          <a:ext cx="536013" cy="644769"/>
        </a:xfrm>
        <a:prstGeom prst="rect">
          <a:avLst/>
        </a:prstGeom>
      </xdr:spPr>
    </xdr:pic>
    <xdr:clientData/>
  </xdr:twoCellAnchor>
  <xdr:twoCellAnchor>
    <xdr:from>
      <xdr:col>1</xdr:col>
      <xdr:colOff>136769</xdr:colOff>
      <xdr:row>572</xdr:row>
      <xdr:rowOff>48846</xdr:rowOff>
    </xdr:from>
    <xdr:to>
      <xdr:col>1</xdr:col>
      <xdr:colOff>625230</xdr:colOff>
      <xdr:row>573</xdr:row>
      <xdr:rowOff>1698</xdr:rowOff>
    </xdr:to>
    <xdr:pic>
      <xdr:nvPicPr>
        <xdr:cNvPr id="153" name="Picture 152">
          <a:extLst>
            <a:ext uri="{FF2B5EF4-FFF2-40B4-BE49-F238E27FC236}">
              <a16:creationId xmlns:a16="http://schemas.microsoft.com/office/drawing/2014/main" id="{E4ED40A6-8AF0-674E-9674-943207660067}"/>
            </a:ext>
          </a:extLst>
        </xdr:cNvPr>
        <xdr:cNvPicPr>
          <a:picLocks noChangeAspect="1"/>
        </xdr:cNvPicPr>
      </xdr:nvPicPr>
      <xdr:blipFill>
        <a:blip xmlns:r="http://schemas.openxmlformats.org/officeDocument/2006/relationships" r:embed="rId468"/>
        <a:stretch>
          <a:fillRect/>
        </a:stretch>
      </xdr:blipFill>
      <xdr:spPr>
        <a:xfrm>
          <a:off x="1094154" y="402384846"/>
          <a:ext cx="488461" cy="643881"/>
        </a:xfrm>
        <a:prstGeom prst="rect">
          <a:avLst/>
        </a:prstGeom>
      </xdr:spPr>
    </xdr:pic>
    <xdr:clientData/>
  </xdr:twoCellAnchor>
  <xdr:twoCellAnchor>
    <xdr:from>
      <xdr:col>1</xdr:col>
      <xdr:colOff>166077</xdr:colOff>
      <xdr:row>573</xdr:row>
      <xdr:rowOff>19538</xdr:rowOff>
    </xdr:from>
    <xdr:to>
      <xdr:col>1</xdr:col>
      <xdr:colOff>654538</xdr:colOff>
      <xdr:row>573</xdr:row>
      <xdr:rowOff>663419</xdr:rowOff>
    </xdr:to>
    <xdr:pic>
      <xdr:nvPicPr>
        <xdr:cNvPr id="683" name="Picture 682">
          <a:extLst>
            <a:ext uri="{FF2B5EF4-FFF2-40B4-BE49-F238E27FC236}">
              <a16:creationId xmlns:a16="http://schemas.microsoft.com/office/drawing/2014/main" id="{60491368-05FB-AE40-8CCD-2587D95AFE13}"/>
            </a:ext>
          </a:extLst>
        </xdr:cNvPr>
        <xdr:cNvPicPr>
          <a:picLocks noChangeAspect="1"/>
        </xdr:cNvPicPr>
      </xdr:nvPicPr>
      <xdr:blipFill>
        <a:blip xmlns:r="http://schemas.openxmlformats.org/officeDocument/2006/relationships" r:embed="rId468"/>
        <a:stretch>
          <a:fillRect/>
        </a:stretch>
      </xdr:blipFill>
      <xdr:spPr>
        <a:xfrm>
          <a:off x="1123462" y="403058923"/>
          <a:ext cx="488461" cy="643881"/>
        </a:xfrm>
        <a:prstGeom prst="rect">
          <a:avLst/>
        </a:prstGeom>
      </xdr:spPr>
    </xdr:pic>
    <xdr:clientData/>
  </xdr:twoCellAnchor>
  <xdr:twoCellAnchor>
    <xdr:from>
      <xdr:col>1</xdr:col>
      <xdr:colOff>166077</xdr:colOff>
      <xdr:row>574</xdr:row>
      <xdr:rowOff>39078</xdr:rowOff>
    </xdr:from>
    <xdr:to>
      <xdr:col>1</xdr:col>
      <xdr:colOff>733162</xdr:colOff>
      <xdr:row>574</xdr:row>
      <xdr:rowOff>683846</xdr:rowOff>
    </xdr:to>
    <xdr:pic>
      <xdr:nvPicPr>
        <xdr:cNvPr id="405" name="Picture 404">
          <a:extLst>
            <a:ext uri="{FF2B5EF4-FFF2-40B4-BE49-F238E27FC236}">
              <a16:creationId xmlns:a16="http://schemas.microsoft.com/office/drawing/2014/main" id="{C0A10F4A-3E5B-184B-9415-6AE72BC3FF6E}"/>
            </a:ext>
          </a:extLst>
        </xdr:cNvPr>
        <xdr:cNvPicPr>
          <a:picLocks noChangeAspect="1"/>
        </xdr:cNvPicPr>
      </xdr:nvPicPr>
      <xdr:blipFill>
        <a:blip xmlns:r="http://schemas.openxmlformats.org/officeDocument/2006/relationships" r:embed="rId469"/>
        <a:stretch>
          <a:fillRect/>
        </a:stretch>
      </xdr:blipFill>
      <xdr:spPr>
        <a:xfrm>
          <a:off x="1123462" y="403781847"/>
          <a:ext cx="567085" cy="644768"/>
        </a:xfrm>
        <a:prstGeom prst="rect">
          <a:avLst/>
        </a:prstGeom>
      </xdr:spPr>
    </xdr:pic>
    <xdr:clientData/>
  </xdr:twoCellAnchor>
  <xdr:twoCellAnchor>
    <xdr:from>
      <xdr:col>1</xdr:col>
      <xdr:colOff>166077</xdr:colOff>
      <xdr:row>591</xdr:row>
      <xdr:rowOff>29307</xdr:rowOff>
    </xdr:from>
    <xdr:to>
      <xdr:col>1</xdr:col>
      <xdr:colOff>703384</xdr:colOff>
      <xdr:row>591</xdr:row>
      <xdr:rowOff>683420</xdr:rowOff>
    </xdr:to>
    <xdr:pic>
      <xdr:nvPicPr>
        <xdr:cNvPr id="406" name="Picture 405">
          <a:extLst>
            <a:ext uri="{FF2B5EF4-FFF2-40B4-BE49-F238E27FC236}">
              <a16:creationId xmlns:a16="http://schemas.microsoft.com/office/drawing/2014/main" id="{C2F5BD26-734F-6B4D-8C99-51DEAAA4F8FC}"/>
            </a:ext>
          </a:extLst>
        </xdr:cNvPr>
        <xdr:cNvPicPr>
          <a:picLocks noChangeAspect="1"/>
        </xdr:cNvPicPr>
      </xdr:nvPicPr>
      <xdr:blipFill>
        <a:blip xmlns:r="http://schemas.openxmlformats.org/officeDocument/2006/relationships" r:embed="rId470"/>
        <a:stretch>
          <a:fillRect/>
        </a:stretch>
      </xdr:blipFill>
      <xdr:spPr>
        <a:xfrm>
          <a:off x="1123462" y="415729615"/>
          <a:ext cx="537307" cy="654113"/>
        </a:xfrm>
        <a:prstGeom prst="rect">
          <a:avLst/>
        </a:prstGeom>
      </xdr:spPr>
    </xdr:pic>
    <xdr:clientData/>
  </xdr:twoCellAnchor>
  <xdr:twoCellAnchor>
    <xdr:from>
      <xdr:col>1</xdr:col>
      <xdr:colOff>152400</xdr:colOff>
      <xdr:row>592</xdr:row>
      <xdr:rowOff>35169</xdr:rowOff>
    </xdr:from>
    <xdr:to>
      <xdr:col>1</xdr:col>
      <xdr:colOff>689707</xdr:colOff>
      <xdr:row>593</xdr:row>
      <xdr:rowOff>2796</xdr:rowOff>
    </xdr:to>
    <xdr:pic>
      <xdr:nvPicPr>
        <xdr:cNvPr id="687" name="Picture 686">
          <a:extLst>
            <a:ext uri="{FF2B5EF4-FFF2-40B4-BE49-F238E27FC236}">
              <a16:creationId xmlns:a16="http://schemas.microsoft.com/office/drawing/2014/main" id="{07497F85-50C8-0048-BD34-E38711DEE727}"/>
            </a:ext>
          </a:extLst>
        </xdr:cNvPr>
        <xdr:cNvPicPr>
          <a:picLocks noChangeAspect="1"/>
        </xdr:cNvPicPr>
      </xdr:nvPicPr>
      <xdr:blipFill>
        <a:blip xmlns:r="http://schemas.openxmlformats.org/officeDocument/2006/relationships" r:embed="rId470"/>
        <a:stretch>
          <a:fillRect/>
        </a:stretch>
      </xdr:blipFill>
      <xdr:spPr>
        <a:xfrm>
          <a:off x="1109785" y="416438861"/>
          <a:ext cx="537307" cy="654113"/>
        </a:xfrm>
        <a:prstGeom prst="rect">
          <a:avLst/>
        </a:prstGeom>
      </xdr:spPr>
    </xdr:pic>
    <xdr:clientData/>
  </xdr:twoCellAnchor>
  <xdr:twoCellAnchor>
    <xdr:from>
      <xdr:col>1</xdr:col>
      <xdr:colOff>117230</xdr:colOff>
      <xdr:row>593</xdr:row>
      <xdr:rowOff>19540</xdr:rowOff>
    </xdr:from>
    <xdr:to>
      <xdr:col>1</xdr:col>
      <xdr:colOff>635000</xdr:colOff>
      <xdr:row>593</xdr:row>
      <xdr:rowOff>684012</xdr:rowOff>
    </xdr:to>
    <xdr:pic>
      <xdr:nvPicPr>
        <xdr:cNvPr id="407" name="Picture 406">
          <a:extLst>
            <a:ext uri="{FF2B5EF4-FFF2-40B4-BE49-F238E27FC236}">
              <a16:creationId xmlns:a16="http://schemas.microsoft.com/office/drawing/2014/main" id="{B35D25F6-64A0-AC4C-B9D6-7661FBA5EBDE}"/>
            </a:ext>
          </a:extLst>
        </xdr:cNvPr>
        <xdr:cNvPicPr>
          <a:picLocks noChangeAspect="1"/>
        </xdr:cNvPicPr>
      </xdr:nvPicPr>
      <xdr:blipFill>
        <a:blip xmlns:r="http://schemas.openxmlformats.org/officeDocument/2006/relationships" r:embed="rId471"/>
        <a:stretch>
          <a:fillRect/>
        </a:stretch>
      </xdr:blipFill>
      <xdr:spPr>
        <a:xfrm>
          <a:off x="1074615" y="417126617"/>
          <a:ext cx="517770" cy="664472"/>
        </a:xfrm>
        <a:prstGeom prst="rect">
          <a:avLst/>
        </a:prstGeom>
      </xdr:spPr>
    </xdr:pic>
    <xdr:clientData/>
  </xdr:twoCellAnchor>
  <xdr:twoCellAnchor>
    <xdr:from>
      <xdr:col>1</xdr:col>
      <xdr:colOff>273539</xdr:colOff>
      <xdr:row>600</xdr:row>
      <xdr:rowOff>39077</xdr:rowOff>
    </xdr:from>
    <xdr:to>
      <xdr:col>1</xdr:col>
      <xdr:colOff>703158</xdr:colOff>
      <xdr:row>600</xdr:row>
      <xdr:rowOff>635000</xdr:rowOff>
    </xdr:to>
    <xdr:pic>
      <xdr:nvPicPr>
        <xdr:cNvPr id="408" name="Picture 407">
          <a:extLst>
            <a:ext uri="{FF2B5EF4-FFF2-40B4-BE49-F238E27FC236}">
              <a16:creationId xmlns:a16="http://schemas.microsoft.com/office/drawing/2014/main" id="{7266ECDA-1F02-434C-B170-69D91E94EA72}"/>
            </a:ext>
          </a:extLst>
        </xdr:cNvPr>
        <xdr:cNvPicPr>
          <a:picLocks noChangeAspect="1"/>
        </xdr:cNvPicPr>
      </xdr:nvPicPr>
      <xdr:blipFill>
        <a:blip xmlns:r="http://schemas.openxmlformats.org/officeDocument/2006/relationships" r:embed="rId472"/>
        <a:stretch>
          <a:fillRect/>
        </a:stretch>
      </xdr:blipFill>
      <xdr:spPr>
        <a:xfrm>
          <a:off x="1230924" y="422069846"/>
          <a:ext cx="429619" cy="595923"/>
        </a:xfrm>
        <a:prstGeom prst="rect">
          <a:avLst/>
        </a:prstGeom>
      </xdr:spPr>
    </xdr:pic>
    <xdr:clientData/>
  </xdr:twoCellAnchor>
  <xdr:twoCellAnchor>
    <xdr:from>
      <xdr:col>1</xdr:col>
      <xdr:colOff>68384</xdr:colOff>
      <xdr:row>614</xdr:row>
      <xdr:rowOff>0</xdr:rowOff>
    </xdr:from>
    <xdr:to>
      <xdr:col>1</xdr:col>
      <xdr:colOff>625230</xdr:colOff>
      <xdr:row>614</xdr:row>
      <xdr:rowOff>681513</xdr:rowOff>
    </xdr:to>
    <xdr:pic>
      <xdr:nvPicPr>
        <xdr:cNvPr id="409" name="Picture 408">
          <a:extLst>
            <a:ext uri="{FF2B5EF4-FFF2-40B4-BE49-F238E27FC236}">
              <a16:creationId xmlns:a16="http://schemas.microsoft.com/office/drawing/2014/main" id="{110AA9D1-2928-A84B-B094-169719AEA899}"/>
            </a:ext>
          </a:extLst>
        </xdr:cNvPr>
        <xdr:cNvPicPr>
          <a:picLocks noChangeAspect="1"/>
        </xdr:cNvPicPr>
      </xdr:nvPicPr>
      <xdr:blipFill>
        <a:blip xmlns:r="http://schemas.openxmlformats.org/officeDocument/2006/relationships" r:embed="rId473"/>
        <a:stretch>
          <a:fillRect/>
        </a:stretch>
      </xdr:blipFill>
      <xdr:spPr>
        <a:xfrm>
          <a:off x="1025769" y="431878154"/>
          <a:ext cx="556846" cy="681513"/>
        </a:xfrm>
        <a:prstGeom prst="rect">
          <a:avLst/>
        </a:prstGeom>
      </xdr:spPr>
    </xdr:pic>
    <xdr:clientData/>
  </xdr:twoCellAnchor>
  <xdr:twoCellAnchor>
    <xdr:from>
      <xdr:col>1</xdr:col>
      <xdr:colOff>68385</xdr:colOff>
      <xdr:row>614</xdr:row>
      <xdr:rowOff>703384</xdr:rowOff>
    </xdr:from>
    <xdr:to>
      <xdr:col>1</xdr:col>
      <xdr:colOff>625231</xdr:colOff>
      <xdr:row>615</xdr:row>
      <xdr:rowOff>681513</xdr:rowOff>
    </xdr:to>
    <xdr:pic>
      <xdr:nvPicPr>
        <xdr:cNvPr id="689" name="Picture 688">
          <a:extLst>
            <a:ext uri="{FF2B5EF4-FFF2-40B4-BE49-F238E27FC236}">
              <a16:creationId xmlns:a16="http://schemas.microsoft.com/office/drawing/2014/main" id="{8467BC73-BDBB-6347-B570-C394803FB3CC}"/>
            </a:ext>
          </a:extLst>
        </xdr:cNvPr>
        <xdr:cNvPicPr>
          <a:picLocks noChangeAspect="1"/>
        </xdr:cNvPicPr>
      </xdr:nvPicPr>
      <xdr:blipFill>
        <a:blip xmlns:r="http://schemas.openxmlformats.org/officeDocument/2006/relationships" r:embed="rId473"/>
        <a:stretch>
          <a:fillRect/>
        </a:stretch>
      </xdr:blipFill>
      <xdr:spPr>
        <a:xfrm>
          <a:off x="1025770" y="432581538"/>
          <a:ext cx="556846" cy="681513"/>
        </a:xfrm>
        <a:prstGeom prst="rect">
          <a:avLst/>
        </a:prstGeom>
      </xdr:spPr>
    </xdr:pic>
    <xdr:clientData/>
  </xdr:twoCellAnchor>
  <xdr:twoCellAnchor>
    <xdr:from>
      <xdr:col>1</xdr:col>
      <xdr:colOff>127001</xdr:colOff>
      <xdr:row>619</xdr:row>
      <xdr:rowOff>48846</xdr:rowOff>
    </xdr:from>
    <xdr:to>
      <xdr:col>1</xdr:col>
      <xdr:colOff>638099</xdr:colOff>
      <xdr:row>620</xdr:row>
      <xdr:rowOff>2587</xdr:rowOff>
    </xdr:to>
    <xdr:pic>
      <xdr:nvPicPr>
        <xdr:cNvPr id="411" name="Picture 410">
          <a:extLst>
            <a:ext uri="{FF2B5EF4-FFF2-40B4-BE49-F238E27FC236}">
              <a16:creationId xmlns:a16="http://schemas.microsoft.com/office/drawing/2014/main" id="{1B40825C-BE80-B444-992D-A048CFE7F4C6}"/>
            </a:ext>
          </a:extLst>
        </xdr:cNvPr>
        <xdr:cNvPicPr>
          <a:picLocks noChangeAspect="1"/>
        </xdr:cNvPicPr>
      </xdr:nvPicPr>
      <xdr:blipFill>
        <a:blip xmlns:r="http://schemas.openxmlformats.org/officeDocument/2006/relationships" r:embed="rId474"/>
        <a:stretch>
          <a:fillRect/>
        </a:stretch>
      </xdr:blipFill>
      <xdr:spPr>
        <a:xfrm>
          <a:off x="1084386" y="435443923"/>
          <a:ext cx="511098" cy="644770"/>
        </a:xfrm>
        <a:prstGeom prst="rect">
          <a:avLst/>
        </a:prstGeom>
      </xdr:spPr>
    </xdr:pic>
    <xdr:clientData/>
  </xdr:twoCellAnchor>
  <xdr:twoCellAnchor>
    <xdr:from>
      <xdr:col>1</xdr:col>
      <xdr:colOff>166077</xdr:colOff>
      <xdr:row>623</xdr:row>
      <xdr:rowOff>39077</xdr:rowOff>
    </xdr:from>
    <xdr:to>
      <xdr:col>1</xdr:col>
      <xdr:colOff>677175</xdr:colOff>
      <xdr:row>623</xdr:row>
      <xdr:rowOff>683847</xdr:rowOff>
    </xdr:to>
    <xdr:pic>
      <xdr:nvPicPr>
        <xdr:cNvPr id="691" name="Picture 690">
          <a:extLst>
            <a:ext uri="{FF2B5EF4-FFF2-40B4-BE49-F238E27FC236}">
              <a16:creationId xmlns:a16="http://schemas.microsoft.com/office/drawing/2014/main" id="{A26144FB-A35C-9649-96FB-190098B6C554}"/>
            </a:ext>
          </a:extLst>
        </xdr:cNvPr>
        <xdr:cNvPicPr>
          <a:picLocks noChangeAspect="1"/>
        </xdr:cNvPicPr>
      </xdr:nvPicPr>
      <xdr:blipFill>
        <a:blip xmlns:r="http://schemas.openxmlformats.org/officeDocument/2006/relationships" r:embed="rId474"/>
        <a:stretch>
          <a:fillRect/>
        </a:stretch>
      </xdr:blipFill>
      <xdr:spPr>
        <a:xfrm>
          <a:off x="1123462" y="438247692"/>
          <a:ext cx="511098" cy="644770"/>
        </a:xfrm>
        <a:prstGeom prst="rect">
          <a:avLst/>
        </a:prstGeom>
      </xdr:spPr>
    </xdr:pic>
    <xdr:clientData/>
  </xdr:twoCellAnchor>
  <xdr:twoCellAnchor>
    <xdr:from>
      <xdr:col>1</xdr:col>
      <xdr:colOff>136768</xdr:colOff>
      <xdr:row>628</xdr:row>
      <xdr:rowOff>19539</xdr:rowOff>
    </xdr:from>
    <xdr:to>
      <xdr:col>1</xdr:col>
      <xdr:colOff>576384</xdr:colOff>
      <xdr:row>629</xdr:row>
      <xdr:rowOff>1145</xdr:rowOff>
    </xdr:to>
    <xdr:pic>
      <xdr:nvPicPr>
        <xdr:cNvPr id="413" name="Picture 412">
          <a:extLst>
            <a:ext uri="{FF2B5EF4-FFF2-40B4-BE49-F238E27FC236}">
              <a16:creationId xmlns:a16="http://schemas.microsoft.com/office/drawing/2014/main" id="{41172BF7-3EE8-0F47-9A60-BB3DD72474D2}"/>
            </a:ext>
          </a:extLst>
        </xdr:cNvPr>
        <xdr:cNvPicPr>
          <a:picLocks noChangeAspect="1"/>
        </xdr:cNvPicPr>
      </xdr:nvPicPr>
      <xdr:blipFill>
        <a:blip xmlns:r="http://schemas.openxmlformats.org/officeDocument/2006/relationships" r:embed="rId475"/>
        <a:stretch>
          <a:fillRect/>
        </a:stretch>
      </xdr:blipFill>
      <xdr:spPr>
        <a:xfrm>
          <a:off x="1094153" y="441745077"/>
          <a:ext cx="439616" cy="668092"/>
        </a:xfrm>
        <a:prstGeom prst="rect">
          <a:avLst/>
        </a:prstGeom>
      </xdr:spPr>
    </xdr:pic>
    <xdr:clientData/>
  </xdr:twoCellAnchor>
  <xdr:twoCellAnchor>
    <xdr:from>
      <xdr:col>1</xdr:col>
      <xdr:colOff>136769</xdr:colOff>
      <xdr:row>631</xdr:row>
      <xdr:rowOff>19539</xdr:rowOff>
    </xdr:from>
    <xdr:to>
      <xdr:col>1</xdr:col>
      <xdr:colOff>576384</xdr:colOff>
      <xdr:row>632</xdr:row>
      <xdr:rowOff>326</xdr:rowOff>
    </xdr:to>
    <xdr:pic>
      <xdr:nvPicPr>
        <xdr:cNvPr id="414" name="Picture 413">
          <a:extLst>
            <a:ext uri="{FF2B5EF4-FFF2-40B4-BE49-F238E27FC236}">
              <a16:creationId xmlns:a16="http://schemas.microsoft.com/office/drawing/2014/main" id="{55D78478-B403-8341-B5FB-F38E8CD803DD}"/>
            </a:ext>
          </a:extLst>
        </xdr:cNvPr>
        <xdr:cNvPicPr>
          <a:picLocks noChangeAspect="1"/>
        </xdr:cNvPicPr>
      </xdr:nvPicPr>
      <xdr:blipFill>
        <a:blip xmlns:r="http://schemas.openxmlformats.org/officeDocument/2006/relationships" r:embed="rId476"/>
        <a:stretch>
          <a:fillRect/>
        </a:stretch>
      </xdr:blipFill>
      <xdr:spPr>
        <a:xfrm>
          <a:off x="1094154" y="443855231"/>
          <a:ext cx="439615" cy="667273"/>
        </a:xfrm>
        <a:prstGeom prst="rect">
          <a:avLst/>
        </a:prstGeom>
      </xdr:spPr>
    </xdr:pic>
    <xdr:clientData/>
  </xdr:twoCellAnchor>
  <xdr:twoCellAnchor>
    <xdr:from>
      <xdr:col>1</xdr:col>
      <xdr:colOff>153517</xdr:colOff>
      <xdr:row>588</xdr:row>
      <xdr:rowOff>27913</xdr:rowOff>
    </xdr:from>
    <xdr:to>
      <xdr:col>1</xdr:col>
      <xdr:colOff>725715</xdr:colOff>
      <xdr:row>588</xdr:row>
      <xdr:rowOff>683847</xdr:rowOff>
    </xdr:to>
    <xdr:pic>
      <xdr:nvPicPr>
        <xdr:cNvPr id="645" name="Picture 644">
          <a:extLst>
            <a:ext uri="{FF2B5EF4-FFF2-40B4-BE49-F238E27FC236}">
              <a16:creationId xmlns:a16="http://schemas.microsoft.com/office/drawing/2014/main" id="{7EED657A-9EB5-1745-ACB6-5575D5ADF285}"/>
            </a:ext>
          </a:extLst>
        </xdr:cNvPr>
        <xdr:cNvPicPr>
          <a:picLocks noChangeAspect="1"/>
        </xdr:cNvPicPr>
      </xdr:nvPicPr>
      <xdr:blipFill>
        <a:blip xmlns:r="http://schemas.openxmlformats.org/officeDocument/2006/relationships" r:embed="rId477"/>
        <a:stretch>
          <a:fillRect/>
        </a:stretch>
      </xdr:blipFill>
      <xdr:spPr>
        <a:xfrm>
          <a:off x="1102528" y="410335605"/>
          <a:ext cx="572198" cy="655934"/>
        </a:xfrm>
        <a:prstGeom prst="rect">
          <a:avLst/>
        </a:prstGeom>
      </xdr:spPr>
    </xdr:pic>
    <xdr:clientData/>
  </xdr:twoCellAnchor>
  <xdr:twoCellAnchor>
    <xdr:from>
      <xdr:col>1</xdr:col>
      <xdr:colOff>117395</xdr:colOff>
      <xdr:row>635</xdr:row>
      <xdr:rowOff>21344</xdr:rowOff>
    </xdr:from>
    <xdr:to>
      <xdr:col>1</xdr:col>
      <xdr:colOff>651008</xdr:colOff>
      <xdr:row>636</xdr:row>
      <xdr:rowOff>3556</xdr:rowOff>
    </xdr:to>
    <xdr:pic>
      <xdr:nvPicPr>
        <xdr:cNvPr id="655" name="Picture 654">
          <a:extLst>
            <a:ext uri="{FF2B5EF4-FFF2-40B4-BE49-F238E27FC236}">
              <a16:creationId xmlns:a16="http://schemas.microsoft.com/office/drawing/2014/main" id="{0C58B29C-E936-354C-BD53-D0BA5991C19E}"/>
            </a:ext>
          </a:extLst>
        </xdr:cNvPr>
        <xdr:cNvPicPr>
          <a:picLocks noChangeAspect="1"/>
        </xdr:cNvPicPr>
      </xdr:nvPicPr>
      <xdr:blipFill>
        <a:blip xmlns:r="http://schemas.openxmlformats.org/officeDocument/2006/relationships" r:embed="rId478"/>
        <a:stretch>
          <a:fillRect/>
        </a:stretch>
      </xdr:blipFill>
      <xdr:spPr>
        <a:xfrm>
          <a:off x="1067227" y="440519243"/>
          <a:ext cx="533613" cy="675910"/>
        </a:xfrm>
        <a:prstGeom prst="rect">
          <a:avLst/>
        </a:prstGeom>
      </xdr:spPr>
    </xdr:pic>
    <xdr:clientData/>
  </xdr:twoCellAnchor>
  <xdr:twoCellAnchor>
    <xdr:from>
      <xdr:col>1</xdr:col>
      <xdr:colOff>149411</xdr:colOff>
      <xdr:row>638</xdr:row>
      <xdr:rowOff>21345</xdr:rowOff>
    </xdr:from>
    <xdr:to>
      <xdr:col>1</xdr:col>
      <xdr:colOff>657411</xdr:colOff>
      <xdr:row>639</xdr:row>
      <xdr:rowOff>748</xdr:rowOff>
    </xdr:to>
    <xdr:pic>
      <xdr:nvPicPr>
        <xdr:cNvPr id="658" name="Picture 657">
          <a:extLst>
            <a:ext uri="{FF2B5EF4-FFF2-40B4-BE49-F238E27FC236}">
              <a16:creationId xmlns:a16="http://schemas.microsoft.com/office/drawing/2014/main" id="{16925D85-44C2-434F-8AA0-C272E4004D12}"/>
            </a:ext>
          </a:extLst>
        </xdr:cNvPr>
        <xdr:cNvPicPr>
          <a:picLocks noChangeAspect="1"/>
        </xdr:cNvPicPr>
      </xdr:nvPicPr>
      <xdr:blipFill>
        <a:blip xmlns:r="http://schemas.openxmlformats.org/officeDocument/2006/relationships" r:embed="rId479"/>
        <a:stretch>
          <a:fillRect/>
        </a:stretch>
      </xdr:blipFill>
      <xdr:spPr>
        <a:xfrm>
          <a:off x="1099243" y="442600337"/>
          <a:ext cx="508000" cy="673100"/>
        </a:xfrm>
        <a:prstGeom prst="rect">
          <a:avLst/>
        </a:prstGeom>
      </xdr:spPr>
    </xdr:pic>
    <xdr:clientData/>
  </xdr:twoCellAnchor>
  <xdr:twoCellAnchor>
    <xdr:from>
      <xdr:col>1</xdr:col>
      <xdr:colOff>160084</xdr:colOff>
      <xdr:row>639</xdr:row>
      <xdr:rowOff>32017</xdr:rowOff>
    </xdr:from>
    <xdr:to>
      <xdr:col>1</xdr:col>
      <xdr:colOff>661681</xdr:colOff>
      <xdr:row>639</xdr:row>
      <xdr:rowOff>685260</xdr:rowOff>
    </xdr:to>
    <xdr:pic>
      <xdr:nvPicPr>
        <xdr:cNvPr id="659" name="Picture 658">
          <a:extLst>
            <a:ext uri="{FF2B5EF4-FFF2-40B4-BE49-F238E27FC236}">
              <a16:creationId xmlns:a16="http://schemas.microsoft.com/office/drawing/2014/main" id="{3FF50BCD-F981-494E-A263-5ADE61EAE112}"/>
            </a:ext>
          </a:extLst>
        </xdr:cNvPr>
        <xdr:cNvPicPr>
          <a:picLocks noChangeAspect="1"/>
        </xdr:cNvPicPr>
      </xdr:nvPicPr>
      <xdr:blipFill>
        <a:blip xmlns:r="http://schemas.openxmlformats.org/officeDocument/2006/relationships" r:embed="rId480"/>
        <a:stretch>
          <a:fillRect/>
        </a:stretch>
      </xdr:blipFill>
      <xdr:spPr>
        <a:xfrm>
          <a:off x="1109916" y="443304706"/>
          <a:ext cx="501597" cy="653243"/>
        </a:xfrm>
        <a:prstGeom prst="rect">
          <a:avLst/>
        </a:prstGeom>
      </xdr:spPr>
    </xdr:pic>
    <xdr:clientData/>
  </xdr:twoCellAnchor>
  <xdr:twoCellAnchor>
    <xdr:from>
      <xdr:col>1</xdr:col>
      <xdr:colOff>72801</xdr:colOff>
      <xdr:row>641</xdr:row>
      <xdr:rowOff>0</xdr:rowOff>
    </xdr:from>
    <xdr:to>
      <xdr:col>1</xdr:col>
      <xdr:colOff>629647</xdr:colOff>
      <xdr:row>641</xdr:row>
      <xdr:rowOff>681513</xdr:rowOff>
    </xdr:to>
    <xdr:pic>
      <xdr:nvPicPr>
        <xdr:cNvPr id="699" name="Picture 698">
          <a:extLst>
            <a:ext uri="{FF2B5EF4-FFF2-40B4-BE49-F238E27FC236}">
              <a16:creationId xmlns:a16="http://schemas.microsoft.com/office/drawing/2014/main" id="{A0C8A0A8-B089-C745-A465-6450AB54EBC2}"/>
            </a:ext>
          </a:extLst>
        </xdr:cNvPr>
        <xdr:cNvPicPr>
          <a:picLocks noChangeAspect="1"/>
        </xdr:cNvPicPr>
      </xdr:nvPicPr>
      <xdr:blipFill>
        <a:blip xmlns:r="http://schemas.openxmlformats.org/officeDocument/2006/relationships" r:embed="rId473"/>
        <a:stretch>
          <a:fillRect/>
        </a:stretch>
      </xdr:blipFill>
      <xdr:spPr>
        <a:xfrm>
          <a:off x="1027323" y="445923694"/>
          <a:ext cx="556846" cy="681513"/>
        </a:xfrm>
        <a:prstGeom prst="rect">
          <a:avLst/>
        </a:prstGeom>
      </xdr:spPr>
    </xdr:pic>
    <xdr:clientData/>
  </xdr:twoCellAnchor>
  <xdr:twoCellAnchor>
    <xdr:from>
      <xdr:col>1</xdr:col>
      <xdr:colOff>53362</xdr:colOff>
      <xdr:row>643</xdr:row>
      <xdr:rowOff>32017</xdr:rowOff>
    </xdr:from>
    <xdr:to>
      <xdr:col>1</xdr:col>
      <xdr:colOff>565630</xdr:colOff>
      <xdr:row>643</xdr:row>
      <xdr:rowOff>681304</xdr:rowOff>
    </xdr:to>
    <xdr:pic>
      <xdr:nvPicPr>
        <xdr:cNvPr id="660" name="Picture 659">
          <a:extLst>
            <a:ext uri="{FF2B5EF4-FFF2-40B4-BE49-F238E27FC236}">
              <a16:creationId xmlns:a16="http://schemas.microsoft.com/office/drawing/2014/main" id="{8F0F472C-37BB-0549-B45C-9391AC55E641}"/>
            </a:ext>
          </a:extLst>
        </xdr:cNvPr>
        <xdr:cNvPicPr>
          <a:picLocks noChangeAspect="1"/>
        </xdr:cNvPicPr>
      </xdr:nvPicPr>
      <xdr:blipFill>
        <a:blip xmlns:r="http://schemas.openxmlformats.org/officeDocument/2006/relationships" r:embed="rId481"/>
        <a:stretch>
          <a:fillRect/>
        </a:stretch>
      </xdr:blipFill>
      <xdr:spPr>
        <a:xfrm>
          <a:off x="1003194" y="446079496"/>
          <a:ext cx="512268" cy="649287"/>
        </a:xfrm>
        <a:prstGeom prst="rect">
          <a:avLst/>
        </a:prstGeom>
      </xdr:spPr>
    </xdr:pic>
    <xdr:clientData/>
  </xdr:twoCellAnchor>
  <xdr:twoCellAnchor>
    <xdr:from>
      <xdr:col>1</xdr:col>
      <xdr:colOff>74705</xdr:colOff>
      <xdr:row>644</xdr:row>
      <xdr:rowOff>21345</xdr:rowOff>
    </xdr:from>
    <xdr:to>
      <xdr:col>1</xdr:col>
      <xdr:colOff>586973</xdr:colOff>
      <xdr:row>644</xdr:row>
      <xdr:rowOff>670632</xdr:rowOff>
    </xdr:to>
    <xdr:pic>
      <xdr:nvPicPr>
        <xdr:cNvPr id="700" name="Picture 699">
          <a:extLst>
            <a:ext uri="{FF2B5EF4-FFF2-40B4-BE49-F238E27FC236}">
              <a16:creationId xmlns:a16="http://schemas.microsoft.com/office/drawing/2014/main" id="{CEDCF938-57AA-3B4A-9BC9-69BAACC75AF5}"/>
            </a:ext>
          </a:extLst>
        </xdr:cNvPr>
        <xdr:cNvPicPr>
          <a:picLocks noChangeAspect="1"/>
        </xdr:cNvPicPr>
      </xdr:nvPicPr>
      <xdr:blipFill>
        <a:blip xmlns:r="http://schemas.openxmlformats.org/officeDocument/2006/relationships" r:embed="rId481"/>
        <a:stretch>
          <a:fillRect/>
        </a:stretch>
      </xdr:blipFill>
      <xdr:spPr>
        <a:xfrm>
          <a:off x="1024537" y="446762521"/>
          <a:ext cx="512268" cy="649287"/>
        </a:xfrm>
        <a:prstGeom prst="rect">
          <a:avLst/>
        </a:prstGeom>
      </xdr:spPr>
    </xdr:pic>
    <xdr:clientData/>
  </xdr:twoCellAnchor>
  <xdr:twoCellAnchor>
    <xdr:from>
      <xdr:col>1</xdr:col>
      <xdr:colOff>128068</xdr:colOff>
      <xdr:row>646</xdr:row>
      <xdr:rowOff>21346</xdr:rowOff>
    </xdr:from>
    <xdr:to>
      <xdr:col>1</xdr:col>
      <xdr:colOff>629664</xdr:colOff>
      <xdr:row>646</xdr:row>
      <xdr:rowOff>648341</xdr:rowOff>
    </xdr:to>
    <xdr:pic>
      <xdr:nvPicPr>
        <xdr:cNvPr id="673" name="Picture 672">
          <a:extLst>
            <a:ext uri="{FF2B5EF4-FFF2-40B4-BE49-F238E27FC236}">
              <a16:creationId xmlns:a16="http://schemas.microsoft.com/office/drawing/2014/main" id="{0C1951DB-C834-B948-85E7-710359ECC46F}"/>
            </a:ext>
          </a:extLst>
        </xdr:cNvPr>
        <xdr:cNvPicPr>
          <a:picLocks noChangeAspect="1"/>
        </xdr:cNvPicPr>
      </xdr:nvPicPr>
      <xdr:blipFill>
        <a:blip xmlns:r="http://schemas.openxmlformats.org/officeDocument/2006/relationships" r:embed="rId482"/>
        <a:stretch>
          <a:fillRect/>
        </a:stretch>
      </xdr:blipFill>
      <xdr:spPr>
        <a:xfrm>
          <a:off x="1077900" y="448149917"/>
          <a:ext cx="501596" cy="626995"/>
        </a:xfrm>
        <a:prstGeom prst="rect">
          <a:avLst/>
        </a:prstGeom>
      </xdr:spPr>
    </xdr:pic>
    <xdr:clientData/>
  </xdr:twoCellAnchor>
  <xdr:twoCellAnchor>
    <xdr:from>
      <xdr:col>1</xdr:col>
      <xdr:colOff>149412</xdr:colOff>
      <xdr:row>647</xdr:row>
      <xdr:rowOff>21344</xdr:rowOff>
    </xdr:from>
    <xdr:to>
      <xdr:col>1</xdr:col>
      <xdr:colOff>651008</xdr:colOff>
      <xdr:row>647</xdr:row>
      <xdr:rowOff>648339</xdr:rowOff>
    </xdr:to>
    <xdr:pic>
      <xdr:nvPicPr>
        <xdr:cNvPr id="703" name="Picture 702">
          <a:extLst>
            <a:ext uri="{FF2B5EF4-FFF2-40B4-BE49-F238E27FC236}">
              <a16:creationId xmlns:a16="http://schemas.microsoft.com/office/drawing/2014/main" id="{D64220B8-C0CF-1E4C-BC2E-2C548E5ADFD5}"/>
            </a:ext>
          </a:extLst>
        </xdr:cNvPr>
        <xdr:cNvPicPr>
          <a:picLocks noChangeAspect="1"/>
        </xdr:cNvPicPr>
      </xdr:nvPicPr>
      <xdr:blipFill>
        <a:blip xmlns:r="http://schemas.openxmlformats.org/officeDocument/2006/relationships" r:embed="rId482"/>
        <a:stretch>
          <a:fillRect/>
        </a:stretch>
      </xdr:blipFill>
      <xdr:spPr>
        <a:xfrm>
          <a:off x="1099244" y="448843613"/>
          <a:ext cx="501596" cy="626995"/>
        </a:xfrm>
        <a:prstGeom prst="rect">
          <a:avLst/>
        </a:prstGeom>
      </xdr:spPr>
    </xdr:pic>
    <xdr:clientData/>
  </xdr:twoCellAnchor>
  <xdr:twoCellAnchor>
    <xdr:from>
      <xdr:col>1</xdr:col>
      <xdr:colOff>149411</xdr:colOff>
      <xdr:row>648</xdr:row>
      <xdr:rowOff>53361</xdr:rowOff>
    </xdr:from>
    <xdr:to>
      <xdr:col>1</xdr:col>
      <xdr:colOff>704370</xdr:colOff>
      <xdr:row>648</xdr:row>
      <xdr:rowOff>683026</xdr:rowOff>
    </xdr:to>
    <xdr:pic>
      <xdr:nvPicPr>
        <xdr:cNvPr id="676" name="Picture 675">
          <a:extLst>
            <a:ext uri="{FF2B5EF4-FFF2-40B4-BE49-F238E27FC236}">
              <a16:creationId xmlns:a16="http://schemas.microsoft.com/office/drawing/2014/main" id="{2AA08815-0181-544B-9014-F0C4459FB9BC}"/>
            </a:ext>
          </a:extLst>
        </xdr:cNvPr>
        <xdr:cNvPicPr>
          <a:picLocks noChangeAspect="1"/>
        </xdr:cNvPicPr>
      </xdr:nvPicPr>
      <xdr:blipFill>
        <a:blip xmlns:r="http://schemas.openxmlformats.org/officeDocument/2006/relationships" r:embed="rId483"/>
        <a:stretch>
          <a:fillRect/>
        </a:stretch>
      </xdr:blipFill>
      <xdr:spPr>
        <a:xfrm>
          <a:off x="1099243" y="449569327"/>
          <a:ext cx="554959" cy="629665"/>
        </a:xfrm>
        <a:prstGeom prst="rect">
          <a:avLst/>
        </a:prstGeom>
      </xdr:spPr>
    </xdr:pic>
    <xdr:clientData/>
  </xdr:twoCellAnchor>
  <xdr:twoCellAnchor>
    <xdr:from>
      <xdr:col>1</xdr:col>
      <xdr:colOff>53361</xdr:colOff>
      <xdr:row>653</xdr:row>
      <xdr:rowOff>21345</xdr:rowOff>
    </xdr:from>
    <xdr:to>
      <xdr:col>1</xdr:col>
      <xdr:colOff>651008</xdr:colOff>
      <xdr:row>653</xdr:row>
      <xdr:rowOff>672353</xdr:rowOff>
    </xdr:to>
    <xdr:pic>
      <xdr:nvPicPr>
        <xdr:cNvPr id="679" name="Picture 678">
          <a:extLst>
            <a:ext uri="{FF2B5EF4-FFF2-40B4-BE49-F238E27FC236}">
              <a16:creationId xmlns:a16="http://schemas.microsoft.com/office/drawing/2014/main" id="{9659FB81-250C-F84F-B472-3CC31D5B56E2}"/>
            </a:ext>
          </a:extLst>
        </xdr:cNvPr>
        <xdr:cNvPicPr>
          <a:picLocks noChangeAspect="1"/>
        </xdr:cNvPicPr>
      </xdr:nvPicPr>
      <xdr:blipFill>
        <a:blip xmlns:r="http://schemas.openxmlformats.org/officeDocument/2006/relationships" r:embed="rId484"/>
        <a:stretch>
          <a:fillRect/>
        </a:stretch>
      </xdr:blipFill>
      <xdr:spPr>
        <a:xfrm>
          <a:off x="1003193" y="453005799"/>
          <a:ext cx="597647" cy="651008"/>
        </a:xfrm>
        <a:prstGeom prst="rect">
          <a:avLst/>
        </a:prstGeom>
      </xdr:spPr>
    </xdr:pic>
    <xdr:clientData/>
  </xdr:twoCellAnchor>
  <xdr:twoCellAnchor>
    <xdr:from>
      <xdr:col>1</xdr:col>
      <xdr:colOff>53360</xdr:colOff>
      <xdr:row>657</xdr:row>
      <xdr:rowOff>0</xdr:rowOff>
    </xdr:from>
    <xdr:to>
      <xdr:col>1</xdr:col>
      <xdr:colOff>629663</xdr:colOff>
      <xdr:row>657</xdr:row>
      <xdr:rowOff>664349</xdr:rowOff>
    </xdr:to>
    <xdr:pic>
      <xdr:nvPicPr>
        <xdr:cNvPr id="693" name="Picture 692">
          <a:extLst>
            <a:ext uri="{FF2B5EF4-FFF2-40B4-BE49-F238E27FC236}">
              <a16:creationId xmlns:a16="http://schemas.microsoft.com/office/drawing/2014/main" id="{9F25BFB3-1645-4D47-8F73-DB49021B83BD}"/>
            </a:ext>
          </a:extLst>
        </xdr:cNvPr>
        <xdr:cNvPicPr>
          <a:picLocks noChangeAspect="1"/>
        </xdr:cNvPicPr>
      </xdr:nvPicPr>
      <xdr:blipFill>
        <a:blip xmlns:r="http://schemas.openxmlformats.org/officeDocument/2006/relationships" r:embed="rId485"/>
        <a:stretch>
          <a:fillRect/>
        </a:stretch>
      </xdr:blipFill>
      <xdr:spPr>
        <a:xfrm>
          <a:off x="1003192" y="455759244"/>
          <a:ext cx="576303" cy="664349"/>
        </a:xfrm>
        <a:prstGeom prst="rect">
          <a:avLst/>
        </a:prstGeom>
      </xdr:spPr>
    </xdr:pic>
    <xdr:clientData/>
  </xdr:twoCellAnchor>
  <xdr:twoCellAnchor>
    <xdr:from>
      <xdr:col>1</xdr:col>
      <xdr:colOff>85377</xdr:colOff>
      <xdr:row>659</xdr:row>
      <xdr:rowOff>10673</xdr:rowOff>
    </xdr:from>
    <xdr:to>
      <xdr:col>1</xdr:col>
      <xdr:colOff>693697</xdr:colOff>
      <xdr:row>660</xdr:row>
      <xdr:rowOff>0</xdr:rowOff>
    </xdr:to>
    <xdr:pic>
      <xdr:nvPicPr>
        <xdr:cNvPr id="694" name="Picture 693">
          <a:extLst>
            <a:ext uri="{FF2B5EF4-FFF2-40B4-BE49-F238E27FC236}">
              <a16:creationId xmlns:a16="http://schemas.microsoft.com/office/drawing/2014/main" id="{8AA16E65-E47E-1A45-98C7-65F602D48D28}"/>
            </a:ext>
          </a:extLst>
        </xdr:cNvPr>
        <xdr:cNvPicPr>
          <a:picLocks noChangeAspect="1"/>
        </xdr:cNvPicPr>
      </xdr:nvPicPr>
      <xdr:blipFill>
        <a:blip xmlns:r="http://schemas.openxmlformats.org/officeDocument/2006/relationships" r:embed="rId486"/>
        <a:stretch>
          <a:fillRect/>
        </a:stretch>
      </xdr:blipFill>
      <xdr:spPr>
        <a:xfrm>
          <a:off x="1035209" y="457157312"/>
          <a:ext cx="608320" cy="683024"/>
        </a:xfrm>
        <a:prstGeom prst="rect">
          <a:avLst/>
        </a:prstGeom>
      </xdr:spPr>
    </xdr:pic>
    <xdr:clientData/>
  </xdr:twoCellAnchor>
  <xdr:twoCellAnchor>
    <xdr:from>
      <xdr:col>1</xdr:col>
      <xdr:colOff>202772</xdr:colOff>
      <xdr:row>663</xdr:row>
      <xdr:rowOff>32016</xdr:rowOff>
    </xdr:from>
    <xdr:to>
      <xdr:col>1</xdr:col>
      <xdr:colOff>693697</xdr:colOff>
      <xdr:row>663</xdr:row>
      <xdr:rowOff>675059</xdr:rowOff>
    </xdr:to>
    <xdr:pic>
      <xdr:nvPicPr>
        <xdr:cNvPr id="695" name="Picture 694">
          <a:extLst>
            <a:ext uri="{FF2B5EF4-FFF2-40B4-BE49-F238E27FC236}">
              <a16:creationId xmlns:a16="http://schemas.microsoft.com/office/drawing/2014/main" id="{7837C879-47B4-9848-92BC-24B41E25D1D6}"/>
            </a:ext>
          </a:extLst>
        </xdr:cNvPr>
        <xdr:cNvPicPr>
          <a:picLocks noChangeAspect="1"/>
        </xdr:cNvPicPr>
      </xdr:nvPicPr>
      <xdr:blipFill>
        <a:blip xmlns:r="http://schemas.openxmlformats.org/officeDocument/2006/relationships" r:embed="rId487"/>
        <a:stretch>
          <a:fillRect/>
        </a:stretch>
      </xdr:blipFill>
      <xdr:spPr>
        <a:xfrm>
          <a:off x="1152604" y="459953445"/>
          <a:ext cx="490925" cy="643043"/>
        </a:xfrm>
        <a:prstGeom prst="rect">
          <a:avLst/>
        </a:prstGeom>
      </xdr:spPr>
    </xdr:pic>
    <xdr:clientData/>
  </xdr:twoCellAnchor>
  <xdr:twoCellAnchor>
    <xdr:from>
      <xdr:col>1</xdr:col>
      <xdr:colOff>117395</xdr:colOff>
      <xdr:row>664</xdr:row>
      <xdr:rowOff>53362</xdr:rowOff>
    </xdr:from>
    <xdr:to>
      <xdr:col>1</xdr:col>
      <xdr:colOff>651008</xdr:colOff>
      <xdr:row>664</xdr:row>
      <xdr:rowOff>665448</xdr:rowOff>
    </xdr:to>
    <xdr:pic>
      <xdr:nvPicPr>
        <xdr:cNvPr id="701" name="Picture 700">
          <a:extLst>
            <a:ext uri="{FF2B5EF4-FFF2-40B4-BE49-F238E27FC236}">
              <a16:creationId xmlns:a16="http://schemas.microsoft.com/office/drawing/2014/main" id="{6CB83604-3371-7E4E-9462-B7C33712C0FE}"/>
            </a:ext>
          </a:extLst>
        </xdr:cNvPr>
        <xdr:cNvPicPr>
          <a:picLocks noChangeAspect="1"/>
        </xdr:cNvPicPr>
      </xdr:nvPicPr>
      <xdr:blipFill>
        <a:blip xmlns:r="http://schemas.openxmlformats.org/officeDocument/2006/relationships" r:embed="rId488"/>
        <a:stretch>
          <a:fillRect/>
        </a:stretch>
      </xdr:blipFill>
      <xdr:spPr>
        <a:xfrm>
          <a:off x="1067227" y="460668488"/>
          <a:ext cx="533613" cy="612086"/>
        </a:xfrm>
        <a:prstGeom prst="rect">
          <a:avLst/>
        </a:prstGeom>
      </xdr:spPr>
    </xdr:pic>
    <xdr:clientData/>
  </xdr:twoCellAnchor>
  <xdr:twoCellAnchor>
    <xdr:from>
      <xdr:col>1</xdr:col>
      <xdr:colOff>53361</xdr:colOff>
      <xdr:row>665</xdr:row>
      <xdr:rowOff>21344</xdr:rowOff>
    </xdr:from>
    <xdr:to>
      <xdr:col>1</xdr:col>
      <xdr:colOff>618992</xdr:colOff>
      <xdr:row>666</xdr:row>
      <xdr:rowOff>10672</xdr:rowOff>
    </xdr:to>
    <xdr:pic>
      <xdr:nvPicPr>
        <xdr:cNvPr id="705" name="Picture 704">
          <a:extLst>
            <a:ext uri="{FF2B5EF4-FFF2-40B4-BE49-F238E27FC236}">
              <a16:creationId xmlns:a16="http://schemas.microsoft.com/office/drawing/2014/main" id="{736EB8F0-59DD-F341-83EB-8954022634AF}"/>
            </a:ext>
          </a:extLst>
        </xdr:cNvPr>
        <xdr:cNvPicPr>
          <a:picLocks noChangeAspect="1"/>
        </xdr:cNvPicPr>
      </xdr:nvPicPr>
      <xdr:blipFill>
        <a:blip xmlns:r="http://schemas.openxmlformats.org/officeDocument/2006/relationships" r:embed="rId489"/>
        <a:stretch>
          <a:fillRect/>
        </a:stretch>
      </xdr:blipFill>
      <xdr:spPr>
        <a:xfrm>
          <a:off x="1003193" y="461330168"/>
          <a:ext cx="565631" cy="683025"/>
        </a:xfrm>
        <a:prstGeom prst="rect">
          <a:avLst/>
        </a:prstGeom>
      </xdr:spPr>
    </xdr:pic>
    <xdr:clientData/>
  </xdr:twoCellAnchor>
  <xdr:twoCellAnchor>
    <xdr:from>
      <xdr:col>1</xdr:col>
      <xdr:colOff>74706</xdr:colOff>
      <xdr:row>680</xdr:row>
      <xdr:rowOff>23373</xdr:rowOff>
    </xdr:from>
    <xdr:to>
      <xdr:col>1</xdr:col>
      <xdr:colOff>640336</xdr:colOff>
      <xdr:row>680</xdr:row>
      <xdr:rowOff>695059</xdr:rowOff>
    </xdr:to>
    <xdr:pic>
      <xdr:nvPicPr>
        <xdr:cNvPr id="707" name="Picture 706">
          <a:extLst>
            <a:ext uri="{FF2B5EF4-FFF2-40B4-BE49-F238E27FC236}">
              <a16:creationId xmlns:a16="http://schemas.microsoft.com/office/drawing/2014/main" id="{4F2DEC5E-C4BF-8941-A672-944915593384}"/>
            </a:ext>
          </a:extLst>
        </xdr:cNvPr>
        <xdr:cNvPicPr>
          <a:picLocks noChangeAspect="1"/>
        </xdr:cNvPicPr>
      </xdr:nvPicPr>
      <xdr:blipFill>
        <a:blip xmlns:r="http://schemas.openxmlformats.org/officeDocument/2006/relationships" r:embed="rId490"/>
        <a:stretch>
          <a:fillRect/>
        </a:stretch>
      </xdr:blipFill>
      <xdr:spPr>
        <a:xfrm>
          <a:off x="1027206" y="475003373"/>
          <a:ext cx="565630" cy="671686"/>
        </a:xfrm>
        <a:prstGeom prst="rect">
          <a:avLst/>
        </a:prstGeom>
      </xdr:spPr>
    </xdr:pic>
    <xdr:clientData/>
  </xdr:twoCellAnchor>
  <xdr:twoCellAnchor>
    <xdr:from>
      <xdr:col>1</xdr:col>
      <xdr:colOff>138739</xdr:colOff>
      <xdr:row>682</xdr:row>
      <xdr:rowOff>53362</xdr:rowOff>
    </xdr:from>
    <xdr:to>
      <xdr:col>1</xdr:col>
      <xdr:colOff>693698</xdr:colOff>
      <xdr:row>682</xdr:row>
      <xdr:rowOff>656162</xdr:rowOff>
    </xdr:to>
    <xdr:pic>
      <xdr:nvPicPr>
        <xdr:cNvPr id="708" name="Picture 707">
          <a:extLst>
            <a:ext uri="{FF2B5EF4-FFF2-40B4-BE49-F238E27FC236}">
              <a16:creationId xmlns:a16="http://schemas.microsoft.com/office/drawing/2014/main" id="{B7D20050-3235-7A4A-A5A0-5762BFE79AED}"/>
            </a:ext>
          </a:extLst>
        </xdr:cNvPr>
        <xdr:cNvPicPr>
          <a:picLocks noChangeAspect="1"/>
        </xdr:cNvPicPr>
      </xdr:nvPicPr>
      <xdr:blipFill>
        <a:blip xmlns:r="http://schemas.openxmlformats.org/officeDocument/2006/relationships" r:embed="rId491"/>
        <a:stretch>
          <a:fillRect/>
        </a:stretch>
      </xdr:blipFill>
      <xdr:spPr>
        <a:xfrm>
          <a:off x="1088571" y="473155043"/>
          <a:ext cx="554959" cy="602800"/>
        </a:xfrm>
        <a:prstGeom prst="rect">
          <a:avLst/>
        </a:prstGeom>
      </xdr:spPr>
    </xdr:pic>
    <xdr:clientData/>
  </xdr:twoCellAnchor>
  <xdr:twoCellAnchor>
    <xdr:from>
      <xdr:col>1</xdr:col>
      <xdr:colOff>117395</xdr:colOff>
      <xdr:row>683</xdr:row>
      <xdr:rowOff>53361</xdr:rowOff>
    </xdr:from>
    <xdr:to>
      <xdr:col>1</xdr:col>
      <xdr:colOff>672354</xdr:colOff>
      <xdr:row>683</xdr:row>
      <xdr:rowOff>656161</xdr:rowOff>
    </xdr:to>
    <xdr:pic>
      <xdr:nvPicPr>
        <xdr:cNvPr id="713" name="Picture 712">
          <a:extLst>
            <a:ext uri="{FF2B5EF4-FFF2-40B4-BE49-F238E27FC236}">
              <a16:creationId xmlns:a16="http://schemas.microsoft.com/office/drawing/2014/main" id="{1A5917C4-19B3-4E47-B429-FC84ABEDFDB4}"/>
            </a:ext>
          </a:extLst>
        </xdr:cNvPr>
        <xdr:cNvPicPr>
          <a:picLocks noChangeAspect="1"/>
        </xdr:cNvPicPr>
      </xdr:nvPicPr>
      <xdr:blipFill>
        <a:blip xmlns:r="http://schemas.openxmlformats.org/officeDocument/2006/relationships" r:embed="rId491"/>
        <a:stretch>
          <a:fillRect/>
        </a:stretch>
      </xdr:blipFill>
      <xdr:spPr>
        <a:xfrm>
          <a:off x="1067227" y="473848739"/>
          <a:ext cx="554959" cy="602800"/>
        </a:xfrm>
        <a:prstGeom prst="rect">
          <a:avLst/>
        </a:prstGeom>
      </xdr:spPr>
    </xdr:pic>
    <xdr:clientData/>
  </xdr:twoCellAnchor>
  <xdr:twoCellAnchor>
    <xdr:from>
      <xdr:col>1</xdr:col>
      <xdr:colOff>74706</xdr:colOff>
      <xdr:row>684</xdr:row>
      <xdr:rowOff>53361</xdr:rowOff>
    </xdr:from>
    <xdr:to>
      <xdr:col>1</xdr:col>
      <xdr:colOff>683025</xdr:colOff>
      <xdr:row>684</xdr:row>
      <xdr:rowOff>670496</xdr:rowOff>
    </xdr:to>
    <xdr:pic>
      <xdr:nvPicPr>
        <xdr:cNvPr id="709" name="Picture 708">
          <a:extLst>
            <a:ext uri="{FF2B5EF4-FFF2-40B4-BE49-F238E27FC236}">
              <a16:creationId xmlns:a16="http://schemas.microsoft.com/office/drawing/2014/main" id="{5EE82247-7854-DE40-8ED4-A1C8DD448B90}"/>
            </a:ext>
          </a:extLst>
        </xdr:cNvPr>
        <xdr:cNvPicPr>
          <a:picLocks noChangeAspect="1"/>
        </xdr:cNvPicPr>
      </xdr:nvPicPr>
      <xdr:blipFill>
        <a:blip xmlns:r="http://schemas.openxmlformats.org/officeDocument/2006/relationships" r:embed="rId492"/>
        <a:stretch>
          <a:fillRect/>
        </a:stretch>
      </xdr:blipFill>
      <xdr:spPr>
        <a:xfrm>
          <a:off x="1024538" y="474542437"/>
          <a:ext cx="608319" cy="617135"/>
        </a:xfrm>
        <a:prstGeom prst="rect">
          <a:avLst/>
        </a:prstGeom>
      </xdr:spPr>
    </xdr:pic>
    <xdr:clientData/>
  </xdr:twoCellAnchor>
  <xdr:twoCellAnchor>
    <xdr:from>
      <xdr:col>1</xdr:col>
      <xdr:colOff>117395</xdr:colOff>
      <xdr:row>685</xdr:row>
      <xdr:rowOff>42689</xdr:rowOff>
    </xdr:from>
    <xdr:to>
      <xdr:col>1</xdr:col>
      <xdr:colOff>725714</xdr:colOff>
      <xdr:row>685</xdr:row>
      <xdr:rowOff>659824</xdr:rowOff>
    </xdr:to>
    <xdr:pic>
      <xdr:nvPicPr>
        <xdr:cNvPr id="715" name="Picture 714">
          <a:extLst>
            <a:ext uri="{FF2B5EF4-FFF2-40B4-BE49-F238E27FC236}">
              <a16:creationId xmlns:a16="http://schemas.microsoft.com/office/drawing/2014/main" id="{AFB27352-B934-694C-B74A-378F728CB498}"/>
            </a:ext>
          </a:extLst>
        </xdr:cNvPr>
        <xdr:cNvPicPr>
          <a:picLocks noChangeAspect="1"/>
        </xdr:cNvPicPr>
      </xdr:nvPicPr>
      <xdr:blipFill>
        <a:blip xmlns:r="http://schemas.openxmlformats.org/officeDocument/2006/relationships" r:embed="rId492"/>
        <a:stretch>
          <a:fillRect/>
        </a:stretch>
      </xdr:blipFill>
      <xdr:spPr>
        <a:xfrm>
          <a:off x="1067227" y="475225462"/>
          <a:ext cx="608319" cy="617135"/>
        </a:xfrm>
        <a:prstGeom prst="rect">
          <a:avLst/>
        </a:prstGeom>
      </xdr:spPr>
    </xdr:pic>
    <xdr:clientData/>
  </xdr:twoCellAnchor>
  <xdr:twoCellAnchor>
    <xdr:from>
      <xdr:col>1</xdr:col>
      <xdr:colOff>138740</xdr:colOff>
      <xdr:row>686</xdr:row>
      <xdr:rowOff>53361</xdr:rowOff>
    </xdr:from>
    <xdr:to>
      <xdr:col>1</xdr:col>
      <xdr:colOff>798321</xdr:colOff>
      <xdr:row>686</xdr:row>
      <xdr:rowOff>672352</xdr:rowOff>
    </xdr:to>
    <xdr:pic>
      <xdr:nvPicPr>
        <xdr:cNvPr id="710" name="Picture 709">
          <a:extLst>
            <a:ext uri="{FF2B5EF4-FFF2-40B4-BE49-F238E27FC236}">
              <a16:creationId xmlns:a16="http://schemas.microsoft.com/office/drawing/2014/main" id="{15653FBC-BCBC-B549-86F7-0E3644245152}"/>
            </a:ext>
          </a:extLst>
        </xdr:cNvPr>
        <xdr:cNvPicPr>
          <a:picLocks noChangeAspect="1"/>
        </xdr:cNvPicPr>
      </xdr:nvPicPr>
      <xdr:blipFill>
        <a:blip xmlns:r="http://schemas.openxmlformats.org/officeDocument/2006/relationships" r:embed="rId493"/>
        <a:stretch>
          <a:fillRect/>
        </a:stretch>
      </xdr:blipFill>
      <xdr:spPr>
        <a:xfrm>
          <a:off x="1088572" y="475929832"/>
          <a:ext cx="659581" cy="618991"/>
        </a:xfrm>
        <a:prstGeom prst="rect">
          <a:avLst/>
        </a:prstGeom>
      </xdr:spPr>
    </xdr:pic>
    <xdr:clientData/>
  </xdr:twoCellAnchor>
  <xdr:twoCellAnchor>
    <xdr:from>
      <xdr:col>1</xdr:col>
      <xdr:colOff>149411</xdr:colOff>
      <xdr:row>687</xdr:row>
      <xdr:rowOff>42689</xdr:rowOff>
    </xdr:from>
    <xdr:to>
      <xdr:col>1</xdr:col>
      <xdr:colOff>808992</xdr:colOff>
      <xdr:row>687</xdr:row>
      <xdr:rowOff>661680</xdr:rowOff>
    </xdr:to>
    <xdr:pic>
      <xdr:nvPicPr>
        <xdr:cNvPr id="717" name="Picture 716">
          <a:extLst>
            <a:ext uri="{FF2B5EF4-FFF2-40B4-BE49-F238E27FC236}">
              <a16:creationId xmlns:a16="http://schemas.microsoft.com/office/drawing/2014/main" id="{858897E6-0AAF-4A48-BAA1-7ED3438078AA}"/>
            </a:ext>
          </a:extLst>
        </xdr:cNvPr>
        <xdr:cNvPicPr>
          <a:picLocks noChangeAspect="1"/>
        </xdr:cNvPicPr>
      </xdr:nvPicPr>
      <xdr:blipFill>
        <a:blip xmlns:r="http://schemas.openxmlformats.org/officeDocument/2006/relationships" r:embed="rId493"/>
        <a:stretch>
          <a:fillRect/>
        </a:stretch>
      </xdr:blipFill>
      <xdr:spPr>
        <a:xfrm>
          <a:off x="1099243" y="476612857"/>
          <a:ext cx="659581" cy="618991"/>
        </a:xfrm>
        <a:prstGeom prst="rect">
          <a:avLst/>
        </a:prstGeom>
      </xdr:spPr>
    </xdr:pic>
    <xdr:clientData/>
  </xdr:twoCellAnchor>
  <xdr:twoCellAnchor>
    <xdr:from>
      <xdr:col>1</xdr:col>
      <xdr:colOff>160083</xdr:colOff>
      <xdr:row>688</xdr:row>
      <xdr:rowOff>32016</xdr:rowOff>
    </xdr:from>
    <xdr:to>
      <xdr:col>1</xdr:col>
      <xdr:colOff>718883</xdr:colOff>
      <xdr:row>688</xdr:row>
      <xdr:rowOff>679716</xdr:rowOff>
    </xdr:to>
    <xdr:pic>
      <xdr:nvPicPr>
        <xdr:cNvPr id="711" name="Picture 710">
          <a:extLst>
            <a:ext uri="{FF2B5EF4-FFF2-40B4-BE49-F238E27FC236}">
              <a16:creationId xmlns:a16="http://schemas.microsoft.com/office/drawing/2014/main" id="{C4F42655-B225-3F40-8570-99C68E277FC1}"/>
            </a:ext>
          </a:extLst>
        </xdr:cNvPr>
        <xdr:cNvPicPr>
          <a:picLocks noChangeAspect="1"/>
        </xdr:cNvPicPr>
      </xdr:nvPicPr>
      <xdr:blipFill>
        <a:blip xmlns:r="http://schemas.openxmlformats.org/officeDocument/2006/relationships" r:embed="rId494"/>
        <a:stretch>
          <a:fillRect/>
        </a:stretch>
      </xdr:blipFill>
      <xdr:spPr>
        <a:xfrm>
          <a:off x="1109915" y="477295882"/>
          <a:ext cx="558800" cy="647700"/>
        </a:xfrm>
        <a:prstGeom prst="rect">
          <a:avLst/>
        </a:prstGeom>
      </xdr:spPr>
    </xdr:pic>
    <xdr:clientData/>
  </xdr:twoCellAnchor>
  <xdr:twoCellAnchor>
    <xdr:from>
      <xdr:col>1</xdr:col>
      <xdr:colOff>160084</xdr:colOff>
      <xdr:row>689</xdr:row>
      <xdr:rowOff>32017</xdr:rowOff>
    </xdr:from>
    <xdr:to>
      <xdr:col>1</xdr:col>
      <xdr:colOff>718884</xdr:colOff>
      <xdr:row>689</xdr:row>
      <xdr:rowOff>679717</xdr:rowOff>
    </xdr:to>
    <xdr:pic>
      <xdr:nvPicPr>
        <xdr:cNvPr id="712" name="Picture 711">
          <a:extLst>
            <a:ext uri="{FF2B5EF4-FFF2-40B4-BE49-F238E27FC236}">
              <a16:creationId xmlns:a16="http://schemas.microsoft.com/office/drawing/2014/main" id="{C4EA6988-3170-4742-9063-EDB33E019403}"/>
            </a:ext>
          </a:extLst>
        </xdr:cNvPr>
        <xdr:cNvPicPr>
          <a:picLocks noChangeAspect="1"/>
        </xdr:cNvPicPr>
      </xdr:nvPicPr>
      <xdr:blipFill>
        <a:blip xmlns:r="http://schemas.openxmlformats.org/officeDocument/2006/relationships" r:embed="rId495"/>
        <a:stretch>
          <a:fillRect/>
        </a:stretch>
      </xdr:blipFill>
      <xdr:spPr>
        <a:xfrm>
          <a:off x="1109916" y="477989580"/>
          <a:ext cx="558800" cy="647700"/>
        </a:xfrm>
        <a:prstGeom prst="rect">
          <a:avLst/>
        </a:prstGeom>
      </xdr:spPr>
    </xdr:pic>
    <xdr:clientData/>
  </xdr:twoCellAnchor>
  <xdr:twoCellAnchor>
    <xdr:from>
      <xdr:col>1</xdr:col>
      <xdr:colOff>213446</xdr:colOff>
      <xdr:row>695</xdr:row>
      <xdr:rowOff>32017</xdr:rowOff>
    </xdr:from>
    <xdr:to>
      <xdr:col>1</xdr:col>
      <xdr:colOff>656031</xdr:colOff>
      <xdr:row>695</xdr:row>
      <xdr:rowOff>672353</xdr:rowOff>
    </xdr:to>
    <xdr:pic>
      <xdr:nvPicPr>
        <xdr:cNvPr id="714" name="Picture 713">
          <a:extLst>
            <a:ext uri="{FF2B5EF4-FFF2-40B4-BE49-F238E27FC236}">
              <a16:creationId xmlns:a16="http://schemas.microsoft.com/office/drawing/2014/main" id="{5834F653-4049-FB44-9B6C-2BBDED1C174D}"/>
            </a:ext>
          </a:extLst>
        </xdr:cNvPr>
        <xdr:cNvPicPr>
          <a:picLocks noChangeAspect="1"/>
        </xdr:cNvPicPr>
      </xdr:nvPicPr>
      <xdr:blipFill>
        <a:blip xmlns:r="http://schemas.openxmlformats.org/officeDocument/2006/relationships" r:embed="rId496"/>
        <a:stretch>
          <a:fillRect/>
        </a:stretch>
      </xdr:blipFill>
      <xdr:spPr>
        <a:xfrm>
          <a:off x="1163278" y="482845462"/>
          <a:ext cx="442585" cy="640336"/>
        </a:xfrm>
        <a:prstGeom prst="rect">
          <a:avLst/>
        </a:prstGeom>
      </xdr:spPr>
    </xdr:pic>
    <xdr:clientData/>
  </xdr:twoCellAnchor>
  <xdr:twoCellAnchor>
    <xdr:from>
      <xdr:col>1</xdr:col>
      <xdr:colOff>128067</xdr:colOff>
      <xdr:row>694</xdr:row>
      <xdr:rowOff>21345</xdr:rowOff>
    </xdr:from>
    <xdr:to>
      <xdr:col>1</xdr:col>
      <xdr:colOff>640336</xdr:colOff>
      <xdr:row>694</xdr:row>
      <xdr:rowOff>681217</xdr:rowOff>
    </xdr:to>
    <xdr:pic>
      <xdr:nvPicPr>
        <xdr:cNvPr id="716" name="Picture 715">
          <a:extLst>
            <a:ext uri="{FF2B5EF4-FFF2-40B4-BE49-F238E27FC236}">
              <a16:creationId xmlns:a16="http://schemas.microsoft.com/office/drawing/2014/main" id="{1E22429E-7A35-884C-80B8-F3B27FFD780B}"/>
            </a:ext>
          </a:extLst>
        </xdr:cNvPr>
        <xdr:cNvPicPr>
          <a:picLocks noChangeAspect="1"/>
        </xdr:cNvPicPr>
      </xdr:nvPicPr>
      <xdr:blipFill>
        <a:blip xmlns:r="http://schemas.openxmlformats.org/officeDocument/2006/relationships" r:embed="rId497"/>
        <a:stretch>
          <a:fillRect/>
        </a:stretch>
      </xdr:blipFill>
      <xdr:spPr>
        <a:xfrm>
          <a:off x="1077899" y="482141093"/>
          <a:ext cx="512269" cy="659872"/>
        </a:xfrm>
        <a:prstGeom prst="rect">
          <a:avLst/>
        </a:prstGeom>
      </xdr:spPr>
    </xdr:pic>
    <xdr:clientData/>
  </xdr:twoCellAnchor>
  <xdr:twoCellAnchor>
    <xdr:from>
      <xdr:col>1</xdr:col>
      <xdr:colOff>128067</xdr:colOff>
      <xdr:row>699</xdr:row>
      <xdr:rowOff>21345</xdr:rowOff>
    </xdr:from>
    <xdr:to>
      <xdr:col>1</xdr:col>
      <xdr:colOff>747058</xdr:colOff>
      <xdr:row>699</xdr:row>
      <xdr:rowOff>683737</xdr:rowOff>
    </xdr:to>
    <xdr:pic>
      <xdr:nvPicPr>
        <xdr:cNvPr id="718" name="Picture 717">
          <a:extLst>
            <a:ext uri="{FF2B5EF4-FFF2-40B4-BE49-F238E27FC236}">
              <a16:creationId xmlns:a16="http://schemas.microsoft.com/office/drawing/2014/main" id="{264639F6-D137-3549-B7FF-38EE6E805911}"/>
            </a:ext>
          </a:extLst>
        </xdr:cNvPr>
        <xdr:cNvPicPr>
          <a:picLocks noChangeAspect="1"/>
        </xdr:cNvPicPr>
      </xdr:nvPicPr>
      <xdr:blipFill>
        <a:blip xmlns:r="http://schemas.openxmlformats.org/officeDocument/2006/relationships" r:embed="rId498"/>
        <a:stretch>
          <a:fillRect/>
        </a:stretch>
      </xdr:blipFill>
      <xdr:spPr>
        <a:xfrm>
          <a:off x="1077899" y="485609580"/>
          <a:ext cx="618991" cy="662392"/>
        </a:xfrm>
        <a:prstGeom prst="rect">
          <a:avLst/>
        </a:prstGeom>
      </xdr:spPr>
    </xdr:pic>
    <xdr:clientData/>
  </xdr:twoCellAnchor>
  <xdr:twoCellAnchor>
    <xdr:from>
      <xdr:col>1</xdr:col>
      <xdr:colOff>192101</xdr:colOff>
      <xdr:row>700</xdr:row>
      <xdr:rowOff>10673</xdr:rowOff>
    </xdr:from>
    <xdr:to>
      <xdr:col>1</xdr:col>
      <xdr:colOff>736386</xdr:colOff>
      <xdr:row>700</xdr:row>
      <xdr:rowOff>651008</xdr:rowOff>
    </xdr:to>
    <xdr:pic>
      <xdr:nvPicPr>
        <xdr:cNvPr id="719" name="Picture 718">
          <a:extLst>
            <a:ext uri="{FF2B5EF4-FFF2-40B4-BE49-F238E27FC236}">
              <a16:creationId xmlns:a16="http://schemas.microsoft.com/office/drawing/2014/main" id="{C823FB53-024F-D940-8EB5-A3BC2E747A19}"/>
            </a:ext>
          </a:extLst>
        </xdr:cNvPr>
        <xdr:cNvPicPr>
          <a:picLocks noChangeAspect="1"/>
        </xdr:cNvPicPr>
      </xdr:nvPicPr>
      <xdr:blipFill>
        <a:blip xmlns:r="http://schemas.openxmlformats.org/officeDocument/2006/relationships" r:embed="rId499"/>
        <a:stretch>
          <a:fillRect/>
        </a:stretch>
      </xdr:blipFill>
      <xdr:spPr>
        <a:xfrm>
          <a:off x="1141933" y="486292606"/>
          <a:ext cx="544285" cy="640335"/>
        </a:xfrm>
        <a:prstGeom prst="rect">
          <a:avLst/>
        </a:prstGeom>
      </xdr:spPr>
    </xdr:pic>
    <xdr:clientData/>
  </xdr:twoCellAnchor>
  <xdr:twoCellAnchor>
    <xdr:from>
      <xdr:col>1</xdr:col>
      <xdr:colOff>205761</xdr:colOff>
      <xdr:row>701</xdr:row>
      <xdr:rowOff>24334</xdr:rowOff>
    </xdr:from>
    <xdr:to>
      <xdr:col>1</xdr:col>
      <xdr:colOff>750046</xdr:colOff>
      <xdr:row>701</xdr:row>
      <xdr:rowOff>664669</xdr:rowOff>
    </xdr:to>
    <xdr:pic>
      <xdr:nvPicPr>
        <xdr:cNvPr id="724" name="Picture 723">
          <a:extLst>
            <a:ext uri="{FF2B5EF4-FFF2-40B4-BE49-F238E27FC236}">
              <a16:creationId xmlns:a16="http://schemas.microsoft.com/office/drawing/2014/main" id="{2498BAB8-9C58-7846-8C59-30204F4DC160}"/>
            </a:ext>
          </a:extLst>
        </xdr:cNvPr>
        <xdr:cNvPicPr>
          <a:picLocks noChangeAspect="1"/>
        </xdr:cNvPicPr>
      </xdr:nvPicPr>
      <xdr:blipFill>
        <a:blip xmlns:r="http://schemas.openxmlformats.org/officeDocument/2006/relationships" r:embed="rId499"/>
        <a:stretch>
          <a:fillRect/>
        </a:stretch>
      </xdr:blipFill>
      <xdr:spPr>
        <a:xfrm>
          <a:off x="1155593" y="486999964"/>
          <a:ext cx="544285" cy="640335"/>
        </a:xfrm>
        <a:prstGeom prst="rect">
          <a:avLst/>
        </a:prstGeom>
      </xdr:spPr>
    </xdr:pic>
    <xdr:clientData/>
  </xdr:twoCellAnchor>
  <xdr:twoCellAnchor>
    <xdr:from>
      <xdr:col>1</xdr:col>
      <xdr:colOff>224118</xdr:colOff>
      <xdr:row>702</xdr:row>
      <xdr:rowOff>36072</xdr:rowOff>
    </xdr:from>
    <xdr:to>
      <xdr:col>1</xdr:col>
      <xdr:colOff>779076</xdr:colOff>
      <xdr:row>702</xdr:row>
      <xdr:rowOff>668404</xdr:rowOff>
    </xdr:to>
    <xdr:pic>
      <xdr:nvPicPr>
        <xdr:cNvPr id="720" name="Picture 719">
          <a:extLst>
            <a:ext uri="{FF2B5EF4-FFF2-40B4-BE49-F238E27FC236}">
              <a16:creationId xmlns:a16="http://schemas.microsoft.com/office/drawing/2014/main" id="{FD836457-CFDC-FF4B-9AF5-8F02D371DA6F}"/>
            </a:ext>
          </a:extLst>
        </xdr:cNvPr>
        <xdr:cNvPicPr>
          <a:picLocks noChangeAspect="1"/>
        </xdr:cNvPicPr>
      </xdr:nvPicPr>
      <xdr:blipFill>
        <a:blip xmlns:r="http://schemas.openxmlformats.org/officeDocument/2006/relationships" r:embed="rId500"/>
        <a:stretch>
          <a:fillRect/>
        </a:stretch>
      </xdr:blipFill>
      <xdr:spPr>
        <a:xfrm>
          <a:off x="1176618" y="491081572"/>
          <a:ext cx="554958" cy="632332"/>
        </a:xfrm>
        <a:prstGeom prst="rect">
          <a:avLst/>
        </a:prstGeom>
      </xdr:spPr>
    </xdr:pic>
    <xdr:clientData/>
  </xdr:twoCellAnchor>
  <xdr:twoCellAnchor>
    <xdr:from>
      <xdr:col>1</xdr:col>
      <xdr:colOff>42689</xdr:colOff>
      <xdr:row>704</xdr:row>
      <xdr:rowOff>32016</xdr:rowOff>
    </xdr:from>
    <xdr:to>
      <xdr:col>1</xdr:col>
      <xdr:colOff>672353</xdr:colOff>
      <xdr:row>705</xdr:row>
      <xdr:rowOff>0</xdr:rowOff>
    </xdr:to>
    <xdr:pic>
      <xdr:nvPicPr>
        <xdr:cNvPr id="721" name="Picture 720">
          <a:extLst>
            <a:ext uri="{FF2B5EF4-FFF2-40B4-BE49-F238E27FC236}">
              <a16:creationId xmlns:a16="http://schemas.microsoft.com/office/drawing/2014/main" id="{8B0A796A-E509-8C4C-A119-26BC4FEDF3F9}"/>
            </a:ext>
          </a:extLst>
        </xdr:cNvPr>
        <xdr:cNvPicPr>
          <a:picLocks noChangeAspect="1"/>
        </xdr:cNvPicPr>
      </xdr:nvPicPr>
      <xdr:blipFill>
        <a:blip xmlns:r="http://schemas.openxmlformats.org/officeDocument/2006/relationships" r:embed="rId501"/>
        <a:stretch>
          <a:fillRect/>
        </a:stretch>
      </xdr:blipFill>
      <xdr:spPr>
        <a:xfrm>
          <a:off x="992521" y="489088739"/>
          <a:ext cx="629664" cy="661681"/>
        </a:xfrm>
        <a:prstGeom prst="rect">
          <a:avLst/>
        </a:prstGeom>
      </xdr:spPr>
    </xdr:pic>
    <xdr:clientData/>
  </xdr:twoCellAnchor>
  <xdr:twoCellAnchor>
    <xdr:from>
      <xdr:col>1</xdr:col>
      <xdr:colOff>96050</xdr:colOff>
      <xdr:row>705</xdr:row>
      <xdr:rowOff>32017</xdr:rowOff>
    </xdr:from>
    <xdr:to>
      <xdr:col>1</xdr:col>
      <xdr:colOff>725714</xdr:colOff>
      <xdr:row>706</xdr:row>
      <xdr:rowOff>0</xdr:rowOff>
    </xdr:to>
    <xdr:pic>
      <xdr:nvPicPr>
        <xdr:cNvPr id="727" name="Picture 726">
          <a:extLst>
            <a:ext uri="{FF2B5EF4-FFF2-40B4-BE49-F238E27FC236}">
              <a16:creationId xmlns:a16="http://schemas.microsoft.com/office/drawing/2014/main" id="{1016E73D-CA02-6A4B-9CB9-D74F2EDBA0A3}"/>
            </a:ext>
          </a:extLst>
        </xdr:cNvPr>
        <xdr:cNvPicPr>
          <a:picLocks noChangeAspect="1"/>
        </xdr:cNvPicPr>
      </xdr:nvPicPr>
      <xdr:blipFill>
        <a:blip xmlns:r="http://schemas.openxmlformats.org/officeDocument/2006/relationships" r:embed="rId501"/>
        <a:stretch>
          <a:fillRect/>
        </a:stretch>
      </xdr:blipFill>
      <xdr:spPr>
        <a:xfrm>
          <a:off x="1045882" y="489782437"/>
          <a:ext cx="629664" cy="661681"/>
        </a:xfrm>
        <a:prstGeom prst="rect">
          <a:avLst/>
        </a:prstGeom>
      </xdr:spPr>
    </xdr:pic>
    <xdr:clientData/>
  </xdr:twoCellAnchor>
  <xdr:twoCellAnchor>
    <xdr:from>
      <xdr:col>1</xdr:col>
      <xdr:colOff>234790</xdr:colOff>
      <xdr:row>706</xdr:row>
      <xdr:rowOff>53362</xdr:rowOff>
    </xdr:from>
    <xdr:to>
      <xdr:col>1</xdr:col>
      <xdr:colOff>693944</xdr:colOff>
      <xdr:row>706</xdr:row>
      <xdr:rowOff>683025</xdr:rowOff>
    </xdr:to>
    <xdr:pic>
      <xdr:nvPicPr>
        <xdr:cNvPr id="728" name="Picture 727">
          <a:extLst>
            <a:ext uri="{FF2B5EF4-FFF2-40B4-BE49-F238E27FC236}">
              <a16:creationId xmlns:a16="http://schemas.microsoft.com/office/drawing/2014/main" id="{2678406D-D8BA-7647-8277-042D58AA5B41}"/>
            </a:ext>
          </a:extLst>
        </xdr:cNvPr>
        <xdr:cNvPicPr>
          <a:picLocks noChangeAspect="1"/>
        </xdr:cNvPicPr>
      </xdr:nvPicPr>
      <xdr:blipFill>
        <a:blip xmlns:r="http://schemas.openxmlformats.org/officeDocument/2006/relationships" r:embed="rId502"/>
        <a:stretch>
          <a:fillRect/>
        </a:stretch>
      </xdr:blipFill>
      <xdr:spPr>
        <a:xfrm>
          <a:off x="1184622" y="490497480"/>
          <a:ext cx="459154" cy="629663"/>
        </a:xfrm>
        <a:prstGeom prst="rect">
          <a:avLst/>
        </a:prstGeom>
      </xdr:spPr>
    </xdr:pic>
    <xdr:clientData/>
  </xdr:twoCellAnchor>
  <xdr:twoCellAnchor>
    <xdr:from>
      <xdr:col>1</xdr:col>
      <xdr:colOff>213446</xdr:colOff>
      <xdr:row>707</xdr:row>
      <xdr:rowOff>42689</xdr:rowOff>
    </xdr:from>
    <xdr:to>
      <xdr:col>1</xdr:col>
      <xdr:colOff>672600</xdr:colOff>
      <xdr:row>707</xdr:row>
      <xdr:rowOff>672353</xdr:rowOff>
    </xdr:to>
    <xdr:pic>
      <xdr:nvPicPr>
        <xdr:cNvPr id="729" name="Picture 728">
          <a:extLst>
            <a:ext uri="{FF2B5EF4-FFF2-40B4-BE49-F238E27FC236}">
              <a16:creationId xmlns:a16="http://schemas.microsoft.com/office/drawing/2014/main" id="{FBC5A387-2CAA-6548-8E12-3AB20E2FAFEC}"/>
            </a:ext>
          </a:extLst>
        </xdr:cNvPr>
        <xdr:cNvPicPr>
          <a:picLocks noChangeAspect="1"/>
        </xdr:cNvPicPr>
      </xdr:nvPicPr>
      <xdr:blipFill>
        <a:blip xmlns:r="http://schemas.openxmlformats.org/officeDocument/2006/relationships" r:embed="rId502"/>
        <a:stretch>
          <a:fillRect/>
        </a:stretch>
      </xdr:blipFill>
      <xdr:spPr>
        <a:xfrm>
          <a:off x="1163278" y="491180504"/>
          <a:ext cx="459154" cy="629664"/>
        </a:xfrm>
        <a:prstGeom prst="rect">
          <a:avLst/>
        </a:prstGeom>
      </xdr:spPr>
    </xdr:pic>
    <xdr:clientData/>
  </xdr:twoCellAnchor>
  <xdr:twoCellAnchor>
    <xdr:from>
      <xdr:col>1</xdr:col>
      <xdr:colOff>106723</xdr:colOff>
      <xdr:row>708</xdr:row>
      <xdr:rowOff>53361</xdr:rowOff>
    </xdr:from>
    <xdr:to>
      <xdr:col>1</xdr:col>
      <xdr:colOff>576302</xdr:colOff>
      <xdr:row>709</xdr:row>
      <xdr:rowOff>8537</xdr:rowOff>
    </xdr:to>
    <xdr:pic>
      <xdr:nvPicPr>
        <xdr:cNvPr id="722" name="Picture 721">
          <a:extLst>
            <a:ext uri="{FF2B5EF4-FFF2-40B4-BE49-F238E27FC236}">
              <a16:creationId xmlns:a16="http://schemas.microsoft.com/office/drawing/2014/main" id="{51D2890C-4F57-C441-B39A-A7A95BFCB273}"/>
            </a:ext>
          </a:extLst>
        </xdr:cNvPr>
        <xdr:cNvPicPr>
          <a:picLocks noChangeAspect="1"/>
        </xdr:cNvPicPr>
      </xdr:nvPicPr>
      <xdr:blipFill>
        <a:blip xmlns:r="http://schemas.openxmlformats.org/officeDocument/2006/relationships" r:embed="rId503"/>
        <a:stretch>
          <a:fillRect/>
        </a:stretch>
      </xdr:blipFill>
      <xdr:spPr>
        <a:xfrm>
          <a:off x="1056555" y="491884874"/>
          <a:ext cx="469579" cy="648873"/>
        </a:xfrm>
        <a:prstGeom prst="rect">
          <a:avLst/>
        </a:prstGeom>
      </xdr:spPr>
    </xdr:pic>
    <xdr:clientData/>
  </xdr:twoCellAnchor>
  <xdr:twoCellAnchor>
    <xdr:from>
      <xdr:col>1</xdr:col>
      <xdr:colOff>131056</xdr:colOff>
      <xdr:row>709</xdr:row>
      <xdr:rowOff>45677</xdr:rowOff>
    </xdr:from>
    <xdr:to>
      <xdr:col>1</xdr:col>
      <xdr:colOff>600635</xdr:colOff>
      <xdr:row>710</xdr:row>
      <xdr:rowOff>852</xdr:rowOff>
    </xdr:to>
    <xdr:pic>
      <xdr:nvPicPr>
        <xdr:cNvPr id="731" name="Picture 730">
          <a:extLst>
            <a:ext uri="{FF2B5EF4-FFF2-40B4-BE49-F238E27FC236}">
              <a16:creationId xmlns:a16="http://schemas.microsoft.com/office/drawing/2014/main" id="{641892C9-EFD5-F34F-9A8F-D29FDEDE0C6D}"/>
            </a:ext>
          </a:extLst>
        </xdr:cNvPr>
        <xdr:cNvPicPr>
          <a:picLocks noChangeAspect="1"/>
        </xdr:cNvPicPr>
      </xdr:nvPicPr>
      <xdr:blipFill>
        <a:blip xmlns:r="http://schemas.openxmlformats.org/officeDocument/2006/relationships" r:embed="rId503"/>
        <a:stretch>
          <a:fillRect/>
        </a:stretch>
      </xdr:blipFill>
      <xdr:spPr>
        <a:xfrm>
          <a:off x="1080888" y="492570887"/>
          <a:ext cx="469579" cy="648873"/>
        </a:xfrm>
        <a:prstGeom prst="rect">
          <a:avLst/>
        </a:prstGeom>
      </xdr:spPr>
    </xdr:pic>
    <xdr:clientData/>
  </xdr:twoCellAnchor>
  <xdr:twoCellAnchor>
    <xdr:from>
      <xdr:col>1</xdr:col>
      <xdr:colOff>128067</xdr:colOff>
      <xdr:row>712</xdr:row>
      <xdr:rowOff>10672</xdr:rowOff>
    </xdr:from>
    <xdr:to>
      <xdr:col>1</xdr:col>
      <xdr:colOff>651008</xdr:colOff>
      <xdr:row>712</xdr:row>
      <xdr:rowOff>672519</xdr:rowOff>
    </xdr:to>
    <xdr:pic>
      <xdr:nvPicPr>
        <xdr:cNvPr id="723" name="Picture 722">
          <a:extLst>
            <a:ext uri="{FF2B5EF4-FFF2-40B4-BE49-F238E27FC236}">
              <a16:creationId xmlns:a16="http://schemas.microsoft.com/office/drawing/2014/main" id="{3E8DA8AF-7313-404A-AACA-04CFD2E709FD}"/>
            </a:ext>
          </a:extLst>
        </xdr:cNvPr>
        <xdr:cNvPicPr>
          <a:picLocks noChangeAspect="1"/>
        </xdr:cNvPicPr>
      </xdr:nvPicPr>
      <xdr:blipFill>
        <a:blip xmlns:r="http://schemas.openxmlformats.org/officeDocument/2006/relationships" r:embed="rId504"/>
        <a:stretch>
          <a:fillRect/>
        </a:stretch>
      </xdr:blipFill>
      <xdr:spPr>
        <a:xfrm>
          <a:off x="1077899" y="494616975"/>
          <a:ext cx="522941" cy="661847"/>
        </a:xfrm>
        <a:prstGeom prst="rect">
          <a:avLst/>
        </a:prstGeom>
      </xdr:spPr>
    </xdr:pic>
    <xdr:clientData/>
  </xdr:twoCellAnchor>
  <xdr:twoCellAnchor>
    <xdr:from>
      <xdr:col>1</xdr:col>
      <xdr:colOff>96051</xdr:colOff>
      <xdr:row>714</xdr:row>
      <xdr:rowOff>21345</xdr:rowOff>
    </xdr:from>
    <xdr:to>
      <xdr:col>1</xdr:col>
      <xdr:colOff>629664</xdr:colOff>
      <xdr:row>714</xdr:row>
      <xdr:rowOff>684058</xdr:rowOff>
    </xdr:to>
    <xdr:pic>
      <xdr:nvPicPr>
        <xdr:cNvPr id="725" name="Picture 724">
          <a:extLst>
            <a:ext uri="{FF2B5EF4-FFF2-40B4-BE49-F238E27FC236}">
              <a16:creationId xmlns:a16="http://schemas.microsoft.com/office/drawing/2014/main" id="{F47F0378-AD38-804A-A768-49AFC65C9245}"/>
            </a:ext>
          </a:extLst>
        </xdr:cNvPr>
        <xdr:cNvPicPr>
          <a:picLocks noChangeAspect="1"/>
        </xdr:cNvPicPr>
      </xdr:nvPicPr>
      <xdr:blipFill>
        <a:blip xmlns:r="http://schemas.openxmlformats.org/officeDocument/2006/relationships" r:embed="rId505"/>
        <a:stretch>
          <a:fillRect/>
        </a:stretch>
      </xdr:blipFill>
      <xdr:spPr>
        <a:xfrm>
          <a:off x="1045883" y="496015042"/>
          <a:ext cx="533613" cy="662713"/>
        </a:xfrm>
        <a:prstGeom prst="rect">
          <a:avLst/>
        </a:prstGeom>
      </xdr:spPr>
    </xdr:pic>
    <xdr:clientData/>
  </xdr:twoCellAnchor>
  <xdr:twoCellAnchor>
    <xdr:from>
      <xdr:col>1</xdr:col>
      <xdr:colOff>117395</xdr:colOff>
      <xdr:row>715</xdr:row>
      <xdr:rowOff>21344</xdr:rowOff>
    </xdr:from>
    <xdr:to>
      <xdr:col>1</xdr:col>
      <xdr:colOff>651008</xdr:colOff>
      <xdr:row>715</xdr:row>
      <xdr:rowOff>684057</xdr:rowOff>
    </xdr:to>
    <xdr:pic>
      <xdr:nvPicPr>
        <xdr:cNvPr id="734" name="Picture 733">
          <a:extLst>
            <a:ext uri="{FF2B5EF4-FFF2-40B4-BE49-F238E27FC236}">
              <a16:creationId xmlns:a16="http://schemas.microsoft.com/office/drawing/2014/main" id="{092C911F-AE9C-7C43-AB0E-20AC90CDD308}"/>
            </a:ext>
          </a:extLst>
        </xdr:cNvPr>
        <xdr:cNvPicPr>
          <a:picLocks noChangeAspect="1"/>
        </xdr:cNvPicPr>
      </xdr:nvPicPr>
      <xdr:blipFill>
        <a:blip xmlns:r="http://schemas.openxmlformats.org/officeDocument/2006/relationships" r:embed="rId505"/>
        <a:stretch>
          <a:fillRect/>
        </a:stretch>
      </xdr:blipFill>
      <xdr:spPr>
        <a:xfrm>
          <a:off x="1067227" y="496708739"/>
          <a:ext cx="533613" cy="662713"/>
        </a:xfrm>
        <a:prstGeom prst="rect">
          <a:avLst/>
        </a:prstGeom>
      </xdr:spPr>
    </xdr:pic>
    <xdr:clientData/>
  </xdr:twoCellAnchor>
  <xdr:twoCellAnchor>
    <xdr:from>
      <xdr:col>1</xdr:col>
      <xdr:colOff>149412</xdr:colOff>
      <xdr:row>716</xdr:row>
      <xdr:rowOff>21345</xdr:rowOff>
    </xdr:from>
    <xdr:to>
      <xdr:col>1</xdr:col>
      <xdr:colOff>640336</xdr:colOff>
      <xdr:row>716</xdr:row>
      <xdr:rowOff>660688</xdr:rowOff>
    </xdr:to>
    <xdr:pic>
      <xdr:nvPicPr>
        <xdr:cNvPr id="726" name="Picture 725">
          <a:extLst>
            <a:ext uri="{FF2B5EF4-FFF2-40B4-BE49-F238E27FC236}">
              <a16:creationId xmlns:a16="http://schemas.microsoft.com/office/drawing/2014/main" id="{FABF92CE-FA14-5A45-8699-68A6D913390D}"/>
            </a:ext>
          </a:extLst>
        </xdr:cNvPr>
        <xdr:cNvPicPr>
          <a:picLocks noChangeAspect="1"/>
        </xdr:cNvPicPr>
      </xdr:nvPicPr>
      <xdr:blipFill>
        <a:blip xmlns:r="http://schemas.openxmlformats.org/officeDocument/2006/relationships" r:embed="rId506"/>
        <a:stretch>
          <a:fillRect/>
        </a:stretch>
      </xdr:blipFill>
      <xdr:spPr>
        <a:xfrm>
          <a:off x="1099244" y="497402437"/>
          <a:ext cx="490924" cy="639343"/>
        </a:xfrm>
        <a:prstGeom prst="rect">
          <a:avLst/>
        </a:prstGeom>
      </xdr:spPr>
    </xdr:pic>
    <xdr:clientData/>
  </xdr:twoCellAnchor>
  <xdr:twoCellAnchor>
    <xdr:from>
      <xdr:col>1</xdr:col>
      <xdr:colOff>192101</xdr:colOff>
      <xdr:row>717</xdr:row>
      <xdr:rowOff>53362</xdr:rowOff>
    </xdr:from>
    <xdr:to>
      <xdr:col>1</xdr:col>
      <xdr:colOff>683025</xdr:colOff>
      <xdr:row>717</xdr:row>
      <xdr:rowOff>692705</xdr:rowOff>
    </xdr:to>
    <xdr:pic>
      <xdr:nvPicPr>
        <xdr:cNvPr id="736" name="Picture 735">
          <a:extLst>
            <a:ext uri="{FF2B5EF4-FFF2-40B4-BE49-F238E27FC236}">
              <a16:creationId xmlns:a16="http://schemas.microsoft.com/office/drawing/2014/main" id="{46E5A0FF-5B66-964C-BB1E-2D15627D3F01}"/>
            </a:ext>
          </a:extLst>
        </xdr:cNvPr>
        <xdr:cNvPicPr>
          <a:picLocks noChangeAspect="1"/>
        </xdr:cNvPicPr>
      </xdr:nvPicPr>
      <xdr:blipFill>
        <a:blip xmlns:r="http://schemas.openxmlformats.org/officeDocument/2006/relationships" r:embed="rId506"/>
        <a:stretch>
          <a:fillRect/>
        </a:stretch>
      </xdr:blipFill>
      <xdr:spPr>
        <a:xfrm>
          <a:off x="1141933" y="498128152"/>
          <a:ext cx="490924" cy="639343"/>
        </a:xfrm>
        <a:prstGeom prst="rect">
          <a:avLst/>
        </a:prstGeom>
      </xdr:spPr>
    </xdr:pic>
    <xdr:clientData/>
  </xdr:twoCellAnchor>
  <xdr:twoCellAnchor>
    <xdr:from>
      <xdr:col>1</xdr:col>
      <xdr:colOff>192100</xdr:colOff>
      <xdr:row>720</xdr:row>
      <xdr:rowOff>10673</xdr:rowOff>
    </xdr:from>
    <xdr:to>
      <xdr:col>1</xdr:col>
      <xdr:colOff>674700</xdr:colOff>
      <xdr:row>720</xdr:row>
      <xdr:rowOff>683773</xdr:rowOff>
    </xdr:to>
    <xdr:pic>
      <xdr:nvPicPr>
        <xdr:cNvPr id="730" name="Picture 729">
          <a:extLst>
            <a:ext uri="{FF2B5EF4-FFF2-40B4-BE49-F238E27FC236}">
              <a16:creationId xmlns:a16="http://schemas.microsoft.com/office/drawing/2014/main" id="{1FCECB08-1E99-7344-863D-69507A9EBD20}"/>
            </a:ext>
          </a:extLst>
        </xdr:cNvPr>
        <xdr:cNvPicPr>
          <a:picLocks noChangeAspect="1"/>
        </xdr:cNvPicPr>
      </xdr:nvPicPr>
      <xdr:blipFill>
        <a:blip xmlns:r="http://schemas.openxmlformats.org/officeDocument/2006/relationships" r:embed="rId507"/>
        <a:stretch>
          <a:fillRect/>
        </a:stretch>
      </xdr:blipFill>
      <xdr:spPr>
        <a:xfrm>
          <a:off x="1141932" y="500166555"/>
          <a:ext cx="482600" cy="673100"/>
        </a:xfrm>
        <a:prstGeom prst="rect">
          <a:avLst/>
        </a:prstGeom>
      </xdr:spPr>
    </xdr:pic>
    <xdr:clientData/>
  </xdr:twoCellAnchor>
  <xdr:twoCellAnchor>
    <xdr:from>
      <xdr:col>1</xdr:col>
      <xdr:colOff>181429</xdr:colOff>
      <xdr:row>721</xdr:row>
      <xdr:rowOff>21345</xdr:rowOff>
    </xdr:from>
    <xdr:to>
      <xdr:col>1</xdr:col>
      <xdr:colOff>664029</xdr:colOff>
      <xdr:row>722</xdr:row>
      <xdr:rowOff>748</xdr:rowOff>
    </xdr:to>
    <xdr:pic>
      <xdr:nvPicPr>
        <xdr:cNvPr id="738" name="Picture 737">
          <a:extLst>
            <a:ext uri="{FF2B5EF4-FFF2-40B4-BE49-F238E27FC236}">
              <a16:creationId xmlns:a16="http://schemas.microsoft.com/office/drawing/2014/main" id="{77CFD125-D4E6-A244-AD64-D9A03D32204C}"/>
            </a:ext>
          </a:extLst>
        </xdr:cNvPr>
        <xdr:cNvPicPr>
          <a:picLocks noChangeAspect="1"/>
        </xdr:cNvPicPr>
      </xdr:nvPicPr>
      <xdr:blipFill>
        <a:blip xmlns:r="http://schemas.openxmlformats.org/officeDocument/2006/relationships" r:embed="rId507"/>
        <a:stretch>
          <a:fillRect/>
        </a:stretch>
      </xdr:blipFill>
      <xdr:spPr>
        <a:xfrm>
          <a:off x="1131261" y="500870925"/>
          <a:ext cx="482600" cy="673100"/>
        </a:xfrm>
        <a:prstGeom prst="rect">
          <a:avLst/>
        </a:prstGeom>
      </xdr:spPr>
    </xdr:pic>
    <xdr:clientData/>
  </xdr:twoCellAnchor>
  <xdr:twoCellAnchor>
    <xdr:from>
      <xdr:col>1</xdr:col>
      <xdr:colOff>192101</xdr:colOff>
      <xdr:row>722</xdr:row>
      <xdr:rowOff>23373</xdr:rowOff>
    </xdr:from>
    <xdr:to>
      <xdr:col>1</xdr:col>
      <xdr:colOff>674701</xdr:colOff>
      <xdr:row>722</xdr:row>
      <xdr:rowOff>696473</xdr:rowOff>
    </xdr:to>
    <xdr:pic>
      <xdr:nvPicPr>
        <xdr:cNvPr id="739" name="Picture 738">
          <a:extLst>
            <a:ext uri="{FF2B5EF4-FFF2-40B4-BE49-F238E27FC236}">
              <a16:creationId xmlns:a16="http://schemas.microsoft.com/office/drawing/2014/main" id="{6916F242-C7ED-8B4D-893C-AD1D37495A57}"/>
            </a:ext>
          </a:extLst>
        </xdr:cNvPr>
        <xdr:cNvPicPr>
          <a:picLocks noChangeAspect="1"/>
        </xdr:cNvPicPr>
      </xdr:nvPicPr>
      <xdr:blipFill>
        <a:blip xmlns:r="http://schemas.openxmlformats.org/officeDocument/2006/relationships" r:embed="rId507"/>
        <a:stretch>
          <a:fillRect/>
        </a:stretch>
      </xdr:blipFill>
      <xdr:spPr>
        <a:xfrm>
          <a:off x="1144601" y="505038873"/>
          <a:ext cx="482600" cy="673100"/>
        </a:xfrm>
        <a:prstGeom prst="rect">
          <a:avLst/>
        </a:prstGeom>
      </xdr:spPr>
    </xdr:pic>
    <xdr:clientData/>
  </xdr:twoCellAnchor>
  <xdr:twoCellAnchor>
    <xdr:from>
      <xdr:col>1</xdr:col>
      <xdr:colOff>170756</xdr:colOff>
      <xdr:row>723</xdr:row>
      <xdr:rowOff>21345</xdr:rowOff>
    </xdr:from>
    <xdr:to>
      <xdr:col>1</xdr:col>
      <xdr:colOff>676039</xdr:colOff>
      <xdr:row>723</xdr:row>
      <xdr:rowOff>683025</xdr:rowOff>
    </xdr:to>
    <xdr:pic>
      <xdr:nvPicPr>
        <xdr:cNvPr id="732" name="Picture 731">
          <a:extLst>
            <a:ext uri="{FF2B5EF4-FFF2-40B4-BE49-F238E27FC236}">
              <a16:creationId xmlns:a16="http://schemas.microsoft.com/office/drawing/2014/main" id="{EF274EBE-8F3B-3D43-A2CE-E2C5CE5778FA}"/>
            </a:ext>
          </a:extLst>
        </xdr:cNvPr>
        <xdr:cNvPicPr>
          <a:picLocks noChangeAspect="1"/>
        </xdr:cNvPicPr>
      </xdr:nvPicPr>
      <xdr:blipFill>
        <a:blip xmlns:r="http://schemas.openxmlformats.org/officeDocument/2006/relationships" r:embed="rId508"/>
        <a:stretch>
          <a:fillRect/>
        </a:stretch>
      </xdr:blipFill>
      <xdr:spPr>
        <a:xfrm>
          <a:off x="1120588" y="502258320"/>
          <a:ext cx="505283" cy="661680"/>
        </a:xfrm>
        <a:prstGeom prst="rect">
          <a:avLst/>
        </a:prstGeom>
      </xdr:spPr>
    </xdr:pic>
    <xdr:clientData/>
  </xdr:twoCellAnchor>
  <xdr:twoCellAnchor>
    <xdr:from>
      <xdr:col>1</xdr:col>
      <xdr:colOff>173744</xdr:colOff>
      <xdr:row>724</xdr:row>
      <xdr:rowOff>37034</xdr:rowOff>
    </xdr:from>
    <xdr:to>
      <xdr:col>1</xdr:col>
      <xdr:colOff>679027</xdr:colOff>
      <xdr:row>725</xdr:row>
      <xdr:rowOff>214</xdr:rowOff>
    </xdr:to>
    <xdr:pic>
      <xdr:nvPicPr>
        <xdr:cNvPr id="741" name="Picture 740">
          <a:extLst>
            <a:ext uri="{FF2B5EF4-FFF2-40B4-BE49-F238E27FC236}">
              <a16:creationId xmlns:a16="http://schemas.microsoft.com/office/drawing/2014/main" id="{5752F846-FA79-9945-B627-00F86BA95BBC}"/>
            </a:ext>
          </a:extLst>
        </xdr:cNvPr>
        <xdr:cNvPicPr>
          <a:picLocks noChangeAspect="1"/>
        </xdr:cNvPicPr>
      </xdr:nvPicPr>
      <xdr:blipFill>
        <a:blip xmlns:r="http://schemas.openxmlformats.org/officeDocument/2006/relationships" r:embed="rId508"/>
        <a:stretch>
          <a:fillRect/>
        </a:stretch>
      </xdr:blipFill>
      <xdr:spPr>
        <a:xfrm>
          <a:off x="1126244" y="506449534"/>
          <a:ext cx="505283" cy="661680"/>
        </a:xfrm>
        <a:prstGeom prst="rect">
          <a:avLst/>
        </a:prstGeom>
      </xdr:spPr>
    </xdr:pic>
    <xdr:clientData/>
  </xdr:twoCellAnchor>
  <xdr:twoCellAnchor>
    <xdr:from>
      <xdr:col>1</xdr:col>
      <xdr:colOff>198077</xdr:colOff>
      <xdr:row>725</xdr:row>
      <xdr:rowOff>37994</xdr:rowOff>
    </xdr:from>
    <xdr:to>
      <xdr:col>1</xdr:col>
      <xdr:colOff>703360</xdr:colOff>
      <xdr:row>726</xdr:row>
      <xdr:rowOff>5977</xdr:rowOff>
    </xdr:to>
    <xdr:pic>
      <xdr:nvPicPr>
        <xdr:cNvPr id="742" name="Picture 741">
          <a:extLst>
            <a:ext uri="{FF2B5EF4-FFF2-40B4-BE49-F238E27FC236}">
              <a16:creationId xmlns:a16="http://schemas.microsoft.com/office/drawing/2014/main" id="{B58E15FF-52CB-A14C-9411-2624C6469D0F}"/>
            </a:ext>
          </a:extLst>
        </xdr:cNvPr>
        <xdr:cNvPicPr>
          <a:picLocks noChangeAspect="1"/>
        </xdr:cNvPicPr>
      </xdr:nvPicPr>
      <xdr:blipFill>
        <a:blip xmlns:r="http://schemas.openxmlformats.org/officeDocument/2006/relationships" r:embed="rId508"/>
        <a:stretch>
          <a:fillRect/>
        </a:stretch>
      </xdr:blipFill>
      <xdr:spPr>
        <a:xfrm>
          <a:off x="1147909" y="503662364"/>
          <a:ext cx="505283" cy="661680"/>
        </a:xfrm>
        <a:prstGeom prst="rect">
          <a:avLst/>
        </a:prstGeom>
      </xdr:spPr>
    </xdr:pic>
    <xdr:clientData/>
  </xdr:twoCellAnchor>
  <xdr:twoCellAnchor>
    <xdr:from>
      <xdr:col>1</xdr:col>
      <xdr:colOff>213445</xdr:colOff>
      <xdr:row>800</xdr:row>
      <xdr:rowOff>53361</xdr:rowOff>
    </xdr:from>
    <xdr:to>
      <xdr:col>1</xdr:col>
      <xdr:colOff>608319</xdr:colOff>
      <xdr:row>800</xdr:row>
      <xdr:rowOff>634703</xdr:rowOff>
    </xdr:to>
    <xdr:pic>
      <xdr:nvPicPr>
        <xdr:cNvPr id="690" name="Picture 689">
          <a:extLst>
            <a:ext uri="{FF2B5EF4-FFF2-40B4-BE49-F238E27FC236}">
              <a16:creationId xmlns:a16="http://schemas.microsoft.com/office/drawing/2014/main" id="{C652F3D0-CCAF-0B46-84FA-E8BD1C4E5CF3}"/>
            </a:ext>
          </a:extLst>
        </xdr:cNvPr>
        <xdr:cNvPicPr>
          <a:picLocks noChangeAspect="1"/>
        </xdr:cNvPicPr>
      </xdr:nvPicPr>
      <xdr:blipFill>
        <a:blip xmlns:r="http://schemas.openxmlformats.org/officeDocument/2006/relationships" r:embed="rId509"/>
        <a:stretch>
          <a:fillRect/>
        </a:stretch>
      </xdr:blipFill>
      <xdr:spPr>
        <a:xfrm>
          <a:off x="1163277" y="557092437"/>
          <a:ext cx="394874" cy="581342"/>
        </a:xfrm>
        <a:prstGeom prst="rect">
          <a:avLst/>
        </a:prstGeom>
      </xdr:spPr>
    </xdr:pic>
    <xdr:clientData/>
  </xdr:twoCellAnchor>
  <xdr:twoCellAnchor>
    <xdr:from>
      <xdr:col>1</xdr:col>
      <xdr:colOff>192101</xdr:colOff>
      <xdr:row>801</xdr:row>
      <xdr:rowOff>42689</xdr:rowOff>
    </xdr:from>
    <xdr:to>
      <xdr:col>1</xdr:col>
      <xdr:colOff>586975</xdr:colOff>
      <xdr:row>801</xdr:row>
      <xdr:rowOff>624031</xdr:rowOff>
    </xdr:to>
    <xdr:pic>
      <xdr:nvPicPr>
        <xdr:cNvPr id="737" name="Picture 736">
          <a:extLst>
            <a:ext uri="{FF2B5EF4-FFF2-40B4-BE49-F238E27FC236}">
              <a16:creationId xmlns:a16="http://schemas.microsoft.com/office/drawing/2014/main" id="{FEADC557-7C87-594B-9480-60CF921B80C7}"/>
            </a:ext>
          </a:extLst>
        </xdr:cNvPr>
        <xdr:cNvPicPr>
          <a:picLocks noChangeAspect="1"/>
        </xdr:cNvPicPr>
      </xdr:nvPicPr>
      <xdr:blipFill>
        <a:blip xmlns:r="http://schemas.openxmlformats.org/officeDocument/2006/relationships" r:embed="rId509"/>
        <a:stretch>
          <a:fillRect/>
        </a:stretch>
      </xdr:blipFill>
      <xdr:spPr>
        <a:xfrm>
          <a:off x="1141933" y="557775462"/>
          <a:ext cx="394874" cy="581342"/>
        </a:xfrm>
        <a:prstGeom prst="rect">
          <a:avLst/>
        </a:prstGeom>
      </xdr:spPr>
    </xdr:pic>
    <xdr:clientData/>
  </xdr:twoCellAnchor>
  <xdr:twoCellAnchor>
    <xdr:from>
      <xdr:col>1</xdr:col>
      <xdr:colOff>138739</xdr:colOff>
      <xdr:row>802</xdr:row>
      <xdr:rowOff>32016</xdr:rowOff>
    </xdr:from>
    <xdr:to>
      <xdr:col>1</xdr:col>
      <xdr:colOff>651008</xdr:colOff>
      <xdr:row>803</xdr:row>
      <xdr:rowOff>1</xdr:rowOff>
    </xdr:to>
    <xdr:pic>
      <xdr:nvPicPr>
        <xdr:cNvPr id="733" name="Picture 732">
          <a:extLst>
            <a:ext uri="{FF2B5EF4-FFF2-40B4-BE49-F238E27FC236}">
              <a16:creationId xmlns:a16="http://schemas.microsoft.com/office/drawing/2014/main" id="{0B0843B3-0369-1847-BAB4-2239FA5DD2A4}"/>
            </a:ext>
          </a:extLst>
        </xdr:cNvPr>
        <xdr:cNvPicPr>
          <a:picLocks noChangeAspect="1"/>
        </xdr:cNvPicPr>
      </xdr:nvPicPr>
      <xdr:blipFill>
        <a:blip xmlns:r="http://schemas.openxmlformats.org/officeDocument/2006/relationships" r:embed="rId510"/>
        <a:stretch>
          <a:fillRect/>
        </a:stretch>
      </xdr:blipFill>
      <xdr:spPr>
        <a:xfrm>
          <a:off x="1088571" y="558458487"/>
          <a:ext cx="512269" cy="667141"/>
        </a:xfrm>
        <a:prstGeom prst="rect">
          <a:avLst/>
        </a:prstGeom>
      </xdr:spPr>
    </xdr:pic>
    <xdr:clientData/>
  </xdr:twoCellAnchor>
  <xdr:twoCellAnchor>
    <xdr:from>
      <xdr:col>1</xdr:col>
      <xdr:colOff>138740</xdr:colOff>
      <xdr:row>803</xdr:row>
      <xdr:rowOff>53361</xdr:rowOff>
    </xdr:from>
    <xdr:to>
      <xdr:col>1</xdr:col>
      <xdr:colOff>614037</xdr:colOff>
      <xdr:row>803</xdr:row>
      <xdr:rowOff>672353</xdr:rowOff>
    </xdr:to>
    <xdr:pic>
      <xdr:nvPicPr>
        <xdr:cNvPr id="740" name="Picture 739">
          <a:extLst>
            <a:ext uri="{FF2B5EF4-FFF2-40B4-BE49-F238E27FC236}">
              <a16:creationId xmlns:a16="http://schemas.microsoft.com/office/drawing/2014/main" id="{9E8E390E-988A-834C-AF18-C5C7BB42B235}"/>
            </a:ext>
          </a:extLst>
        </xdr:cNvPr>
        <xdr:cNvPicPr>
          <a:picLocks noChangeAspect="1"/>
        </xdr:cNvPicPr>
      </xdr:nvPicPr>
      <xdr:blipFill>
        <a:blip xmlns:r="http://schemas.openxmlformats.org/officeDocument/2006/relationships" r:embed="rId510"/>
        <a:stretch>
          <a:fillRect/>
        </a:stretch>
      </xdr:blipFill>
      <xdr:spPr>
        <a:xfrm>
          <a:off x="1088572" y="559173529"/>
          <a:ext cx="475297" cy="618992"/>
        </a:xfrm>
        <a:prstGeom prst="rect">
          <a:avLst/>
        </a:prstGeom>
      </xdr:spPr>
    </xdr:pic>
    <xdr:clientData/>
  </xdr:twoCellAnchor>
  <xdr:twoCellAnchor>
    <xdr:from>
      <xdr:col>1</xdr:col>
      <xdr:colOff>160085</xdr:colOff>
      <xdr:row>804</xdr:row>
      <xdr:rowOff>32016</xdr:rowOff>
    </xdr:from>
    <xdr:to>
      <xdr:col>1</xdr:col>
      <xdr:colOff>693485</xdr:colOff>
      <xdr:row>804</xdr:row>
      <xdr:rowOff>683025</xdr:rowOff>
    </xdr:to>
    <xdr:pic>
      <xdr:nvPicPr>
        <xdr:cNvPr id="735" name="Picture 734">
          <a:extLst>
            <a:ext uri="{FF2B5EF4-FFF2-40B4-BE49-F238E27FC236}">
              <a16:creationId xmlns:a16="http://schemas.microsoft.com/office/drawing/2014/main" id="{C540CC6C-DF77-484C-A899-2A9921B581E3}"/>
            </a:ext>
          </a:extLst>
        </xdr:cNvPr>
        <xdr:cNvPicPr>
          <a:picLocks noChangeAspect="1"/>
        </xdr:cNvPicPr>
      </xdr:nvPicPr>
      <xdr:blipFill>
        <a:blip xmlns:r="http://schemas.openxmlformats.org/officeDocument/2006/relationships" r:embed="rId511"/>
        <a:stretch>
          <a:fillRect/>
        </a:stretch>
      </xdr:blipFill>
      <xdr:spPr>
        <a:xfrm>
          <a:off x="1109917" y="559845882"/>
          <a:ext cx="533400" cy="651009"/>
        </a:xfrm>
        <a:prstGeom prst="rect">
          <a:avLst/>
        </a:prstGeom>
      </xdr:spPr>
    </xdr:pic>
    <xdr:clientData/>
  </xdr:twoCellAnchor>
  <xdr:twoCellAnchor>
    <xdr:from>
      <xdr:col>1</xdr:col>
      <xdr:colOff>181428</xdr:colOff>
      <xdr:row>805</xdr:row>
      <xdr:rowOff>21344</xdr:rowOff>
    </xdr:from>
    <xdr:to>
      <xdr:col>1</xdr:col>
      <xdr:colOff>714828</xdr:colOff>
      <xdr:row>805</xdr:row>
      <xdr:rowOff>672353</xdr:rowOff>
    </xdr:to>
    <xdr:pic>
      <xdr:nvPicPr>
        <xdr:cNvPr id="743" name="Picture 742">
          <a:extLst>
            <a:ext uri="{FF2B5EF4-FFF2-40B4-BE49-F238E27FC236}">
              <a16:creationId xmlns:a16="http://schemas.microsoft.com/office/drawing/2014/main" id="{7620DD15-BE19-2043-ACFA-BDB76B8402C7}"/>
            </a:ext>
          </a:extLst>
        </xdr:cNvPr>
        <xdr:cNvPicPr>
          <a:picLocks noChangeAspect="1"/>
        </xdr:cNvPicPr>
      </xdr:nvPicPr>
      <xdr:blipFill>
        <a:blip xmlns:r="http://schemas.openxmlformats.org/officeDocument/2006/relationships" r:embed="rId511"/>
        <a:stretch>
          <a:fillRect/>
        </a:stretch>
      </xdr:blipFill>
      <xdr:spPr>
        <a:xfrm>
          <a:off x="1131260" y="560528907"/>
          <a:ext cx="533400" cy="651009"/>
        </a:xfrm>
        <a:prstGeom prst="rect">
          <a:avLst/>
        </a:prstGeom>
      </xdr:spPr>
    </xdr:pic>
    <xdr:clientData/>
  </xdr:twoCellAnchor>
  <xdr:twoCellAnchor>
    <xdr:from>
      <xdr:col>1</xdr:col>
      <xdr:colOff>213445</xdr:colOff>
      <xdr:row>806</xdr:row>
      <xdr:rowOff>42688</xdr:rowOff>
    </xdr:from>
    <xdr:to>
      <xdr:col>1</xdr:col>
      <xdr:colOff>745046</xdr:colOff>
      <xdr:row>806</xdr:row>
      <xdr:rowOff>683025</xdr:rowOff>
    </xdr:to>
    <xdr:pic>
      <xdr:nvPicPr>
        <xdr:cNvPr id="744" name="Picture 743">
          <a:extLst>
            <a:ext uri="{FF2B5EF4-FFF2-40B4-BE49-F238E27FC236}">
              <a16:creationId xmlns:a16="http://schemas.microsoft.com/office/drawing/2014/main" id="{59BF7A21-6C30-044A-989C-1ED1EAE6641C}"/>
            </a:ext>
          </a:extLst>
        </xdr:cNvPr>
        <xdr:cNvPicPr>
          <a:picLocks noChangeAspect="1"/>
        </xdr:cNvPicPr>
      </xdr:nvPicPr>
      <xdr:blipFill>
        <a:blip xmlns:r="http://schemas.openxmlformats.org/officeDocument/2006/relationships" r:embed="rId512"/>
        <a:stretch>
          <a:fillRect/>
        </a:stretch>
      </xdr:blipFill>
      <xdr:spPr>
        <a:xfrm>
          <a:off x="1163277" y="561243949"/>
          <a:ext cx="531601" cy="640337"/>
        </a:xfrm>
        <a:prstGeom prst="rect">
          <a:avLst/>
        </a:prstGeom>
      </xdr:spPr>
    </xdr:pic>
    <xdr:clientData/>
  </xdr:twoCellAnchor>
  <xdr:twoCellAnchor>
    <xdr:from>
      <xdr:col>1</xdr:col>
      <xdr:colOff>170756</xdr:colOff>
      <xdr:row>807</xdr:row>
      <xdr:rowOff>53362</xdr:rowOff>
    </xdr:from>
    <xdr:to>
      <xdr:col>1</xdr:col>
      <xdr:colOff>702357</xdr:colOff>
      <xdr:row>808</xdr:row>
      <xdr:rowOff>2</xdr:rowOff>
    </xdr:to>
    <xdr:pic>
      <xdr:nvPicPr>
        <xdr:cNvPr id="745" name="Picture 744">
          <a:extLst>
            <a:ext uri="{FF2B5EF4-FFF2-40B4-BE49-F238E27FC236}">
              <a16:creationId xmlns:a16="http://schemas.microsoft.com/office/drawing/2014/main" id="{1B4111BB-A0D4-AE49-B233-5E64CF655928}"/>
            </a:ext>
          </a:extLst>
        </xdr:cNvPr>
        <xdr:cNvPicPr>
          <a:picLocks noChangeAspect="1"/>
        </xdr:cNvPicPr>
      </xdr:nvPicPr>
      <xdr:blipFill>
        <a:blip xmlns:r="http://schemas.openxmlformats.org/officeDocument/2006/relationships" r:embed="rId512"/>
        <a:stretch>
          <a:fillRect/>
        </a:stretch>
      </xdr:blipFill>
      <xdr:spPr>
        <a:xfrm>
          <a:off x="1120588" y="561948320"/>
          <a:ext cx="531601" cy="640337"/>
        </a:xfrm>
        <a:prstGeom prst="rect">
          <a:avLst/>
        </a:prstGeom>
      </xdr:spPr>
    </xdr:pic>
    <xdr:clientData/>
  </xdr:twoCellAnchor>
  <xdr:twoCellAnchor>
    <xdr:from>
      <xdr:col>1</xdr:col>
      <xdr:colOff>192100</xdr:colOff>
      <xdr:row>808</xdr:row>
      <xdr:rowOff>53362</xdr:rowOff>
    </xdr:from>
    <xdr:to>
      <xdr:col>1</xdr:col>
      <xdr:colOff>693697</xdr:colOff>
      <xdr:row>809</xdr:row>
      <xdr:rowOff>4574</xdr:rowOff>
    </xdr:to>
    <xdr:pic>
      <xdr:nvPicPr>
        <xdr:cNvPr id="746" name="Picture 745">
          <a:extLst>
            <a:ext uri="{FF2B5EF4-FFF2-40B4-BE49-F238E27FC236}">
              <a16:creationId xmlns:a16="http://schemas.microsoft.com/office/drawing/2014/main" id="{717E49D5-2B2F-714A-AF9B-8F5A42F4706C}"/>
            </a:ext>
          </a:extLst>
        </xdr:cNvPr>
        <xdr:cNvPicPr>
          <a:picLocks noChangeAspect="1"/>
        </xdr:cNvPicPr>
      </xdr:nvPicPr>
      <xdr:blipFill>
        <a:blip xmlns:r="http://schemas.openxmlformats.org/officeDocument/2006/relationships" r:embed="rId513"/>
        <a:stretch>
          <a:fillRect/>
        </a:stretch>
      </xdr:blipFill>
      <xdr:spPr>
        <a:xfrm>
          <a:off x="1141932" y="562642017"/>
          <a:ext cx="501597" cy="644910"/>
        </a:xfrm>
        <a:prstGeom prst="rect">
          <a:avLst/>
        </a:prstGeom>
      </xdr:spPr>
    </xdr:pic>
    <xdr:clientData/>
  </xdr:twoCellAnchor>
  <xdr:twoCellAnchor>
    <xdr:from>
      <xdr:col>1</xdr:col>
      <xdr:colOff>147793</xdr:colOff>
      <xdr:row>810</xdr:row>
      <xdr:rowOff>19172</xdr:rowOff>
    </xdr:from>
    <xdr:to>
      <xdr:col>1</xdr:col>
      <xdr:colOff>649970</xdr:colOff>
      <xdr:row>810</xdr:row>
      <xdr:rowOff>646004</xdr:rowOff>
    </xdr:to>
    <xdr:pic>
      <xdr:nvPicPr>
        <xdr:cNvPr id="748" name="Picture 747">
          <a:extLst>
            <a:ext uri="{FF2B5EF4-FFF2-40B4-BE49-F238E27FC236}">
              <a16:creationId xmlns:a16="http://schemas.microsoft.com/office/drawing/2014/main" id="{A8AAE515-D848-D041-B11A-DB20D1EB4524}"/>
            </a:ext>
          </a:extLst>
        </xdr:cNvPr>
        <xdr:cNvPicPr>
          <a:picLocks noChangeAspect="1"/>
        </xdr:cNvPicPr>
      </xdr:nvPicPr>
      <xdr:blipFill>
        <a:blip xmlns:r="http://schemas.openxmlformats.org/officeDocument/2006/relationships" r:embed="rId514"/>
        <a:stretch>
          <a:fillRect/>
        </a:stretch>
      </xdr:blipFill>
      <xdr:spPr>
        <a:xfrm>
          <a:off x="1102315" y="563510892"/>
          <a:ext cx="502177" cy="626832"/>
        </a:xfrm>
        <a:prstGeom prst="rect">
          <a:avLst/>
        </a:prstGeom>
      </xdr:spPr>
    </xdr:pic>
    <xdr:clientData/>
  </xdr:twoCellAnchor>
  <xdr:twoCellAnchor editAs="oneCell">
    <xdr:from>
      <xdr:col>1</xdr:col>
      <xdr:colOff>85378</xdr:colOff>
      <xdr:row>840</xdr:row>
      <xdr:rowOff>74706</xdr:rowOff>
    </xdr:from>
    <xdr:to>
      <xdr:col>1</xdr:col>
      <xdr:colOff>629664</xdr:colOff>
      <xdr:row>840</xdr:row>
      <xdr:rowOff>677251</xdr:rowOff>
    </xdr:to>
    <xdr:pic>
      <xdr:nvPicPr>
        <xdr:cNvPr id="750" name="Picture 749">
          <a:extLst>
            <a:ext uri="{FF2B5EF4-FFF2-40B4-BE49-F238E27FC236}">
              <a16:creationId xmlns:a16="http://schemas.microsoft.com/office/drawing/2014/main" id="{CE3732B1-17B0-DB47-A817-16DA629F4434}"/>
            </a:ext>
          </a:extLst>
        </xdr:cNvPr>
        <xdr:cNvPicPr>
          <a:picLocks noChangeAspect="1"/>
        </xdr:cNvPicPr>
      </xdr:nvPicPr>
      <xdr:blipFill>
        <a:blip xmlns:r="http://schemas.openxmlformats.org/officeDocument/2006/relationships" r:embed="rId515"/>
        <a:stretch>
          <a:fillRect/>
        </a:stretch>
      </xdr:blipFill>
      <xdr:spPr>
        <a:xfrm>
          <a:off x="1035210" y="584861681"/>
          <a:ext cx="544286" cy="602545"/>
        </a:xfrm>
        <a:prstGeom prst="rect">
          <a:avLst/>
        </a:prstGeom>
      </xdr:spPr>
    </xdr:pic>
    <xdr:clientData/>
  </xdr:twoCellAnchor>
  <xdr:twoCellAnchor>
    <xdr:from>
      <xdr:col>1</xdr:col>
      <xdr:colOff>223296</xdr:colOff>
      <xdr:row>844</xdr:row>
      <xdr:rowOff>64033</xdr:rowOff>
    </xdr:from>
    <xdr:to>
      <xdr:col>1</xdr:col>
      <xdr:colOff>669888</xdr:colOff>
      <xdr:row>844</xdr:row>
      <xdr:rowOff>634150</xdr:rowOff>
    </xdr:to>
    <xdr:pic>
      <xdr:nvPicPr>
        <xdr:cNvPr id="751" name="Picture 750">
          <a:extLst>
            <a:ext uri="{FF2B5EF4-FFF2-40B4-BE49-F238E27FC236}">
              <a16:creationId xmlns:a16="http://schemas.microsoft.com/office/drawing/2014/main" id="{C6591CD7-7D4F-3A4E-902D-2261FA19C077}"/>
            </a:ext>
          </a:extLst>
        </xdr:cNvPr>
        <xdr:cNvPicPr>
          <a:picLocks noChangeAspect="1"/>
        </xdr:cNvPicPr>
      </xdr:nvPicPr>
      <xdr:blipFill>
        <a:blip xmlns:r="http://schemas.openxmlformats.org/officeDocument/2006/relationships" r:embed="rId460"/>
        <a:stretch>
          <a:fillRect/>
        </a:stretch>
      </xdr:blipFill>
      <xdr:spPr>
        <a:xfrm>
          <a:off x="1172307" y="132646451"/>
          <a:ext cx="446592" cy="570117"/>
        </a:xfrm>
        <a:prstGeom prst="rect">
          <a:avLst/>
        </a:prstGeom>
      </xdr:spPr>
    </xdr:pic>
    <xdr:clientData/>
  </xdr:twoCellAnchor>
  <xdr:twoCellAnchor>
    <xdr:from>
      <xdr:col>1</xdr:col>
      <xdr:colOff>193410</xdr:colOff>
      <xdr:row>859</xdr:row>
      <xdr:rowOff>43997</xdr:rowOff>
    </xdr:from>
    <xdr:to>
      <xdr:col>1</xdr:col>
      <xdr:colOff>684334</xdr:colOff>
      <xdr:row>859</xdr:row>
      <xdr:rowOff>686874</xdr:rowOff>
    </xdr:to>
    <xdr:pic>
      <xdr:nvPicPr>
        <xdr:cNvPr id="752" name="Picture 751">
          <a:extLst>
            <a:ext uri="{FF2B5EF4-FFF2-40B4-BE49-F238E27FC236}">
              <a16:creationId xmlns:a16="http://schemas.microsoft.com/office/drawing/2014/main" id="{EDB7060A-5BFE-0C46-B89F-5C08DB83119F}"/>
            </a:ext>
          </a:extLst>
        </xdr:cNvPr>
        <xdr:cNvPicPr>
          <a:picLocks noChangeAspect="1"/>
        </xdr:cNvPicPr>
      </xdr:nvPicPr>
      <xdr:blipFill>
        <a:blip xmlns:r="http://schemas.openxmlformats.org/officeDocument/2006/relationships" r:embed="rId516"/>
        <a:stretch>
          <a:fillRect/>
        </a:stretch>
      </xdr:blipFill>
      <xdr:spPr>
        <a:xfrm>
          <a:off x="1151901" y="599747582"/>
          <a:ext cx="490924" cy="642877"/>
        </a:xfrm>
        <a:prstGeom prst="rect">
          <a:avLst/>
        </a:prstGeom>
      </xdr:spPr>
    </xdr:pic>
    <xdr:clientData/>
  </xdr:twoCellAnchor>
  <xdr:twoCellAnchor>
    <xdr:from>
      <xdr:col>1</xdr:col>
      <xdr:colOff>160084</xdr:colOff>
      <xdr:row>860</xdr:row>
      <xdr:rowOff>21344</xdr:rowOff>
    </xdr:from>
    <xdr:to>
      <xdr:col>1</xdr:col>
      <xdr:colOff>651008</xdr:colOff>
      <xdr:row>860</xdr:row>
      <xdr:rowOff>664221</xdr:rowOff>
    </xdr:to>
    <xdr:pic>
      <xdr:nvPicPr>
        <xdr:cNvPr id="753" name="Picture 752">
          <a:extLst>
            <a:ext uri="{FF2B5EF4-FFF2-40B4-BE49-F238E27FC236}">
              <a16:creationId xmlns:a16="http://schemas.microsoft.com/office/drawing/2014/main" id="{7B7B27E2-1736-F24B-9B16-ED74A845C379}"/>
            </a:ext>
          </a:extLst>
        </xdr:cNvPr>
        <xdr:cNvPicPr>
          <a:picLocks noChangeAspect="1"/>
        </xdr:cNvPicPr>
      </xdr:nvPicPr>
      <xdr:blipFill>
        <a:blip xmlns:r="http://schemas.openxmlformats.org/officeDocument/2006/relationships" r:embed="rId516"/>
        <a:stretch>
          <a:fillRect/>
        </a:stretch>
      </xdr:blipFill>
      <xdr:spPr>
        <a:xfrm>
          <a:off x="1109916" y="600069663"/>
          <a:ext cx="490924" cy="642877"/>
        </a:xfrm>
        <a:prstGeom prst="rect">
          <a:avLst/>
        </a:prstGeom>
      </xdr:spPr>
    </xdr:pic>
    <xdr:clientData/>
  </xdr:twoCellAnchor>
  <xdr:twoCellAnchor>
    <xdr:from>
      <xdr:col>1</xdr:col>
      <xdr:colOff>149412</xdr:colOff>
      <xdr:row>861</xdr:row>
      <xdr:rowOff>42689</xdr:rowOff>
    </xdr:from>
    <xdr:to>
      <xdr:col>1</xdr:col>
      <xdr:colOff>608319</xdr:colOff>
      <xdr:row>861</xdr:row>
      <xdr:rowOff>677817</xdr:rowOff>
    </xdr:to>
    <xdr:pic>
      <xdr:nvPicPr>
        <xdr:cNvPr id="754" name="Picture 753">
          <a:extLst>
            <a:ext uri="{FF2B5EF4-FFF2-40B4-BE49-F238E27FC236}">
              <a16:creationId xmlns:a16="http://schemas.microsoft.com/office/drawing/2014/main" id="{EF07A7CC-D7E8-D04C-BFAD-423E93EDBC6D}"/>
            </a:ext>
          </a:extLst>
        </xdr:cNvPr>
        <xdr:cNvPicPr>
          <a:picLocks noChangeAspect="1"/>
        </xdr:cNvPicPr>
      </xdr:nvPicPr>
      <xdr:blipFill>
        <a:blip xmlns:r="http://schemas.openxmlformats.org/officeDocument/2006/relationships" r:embed="rId517"/>
        <a:stretch>
          <a:fillRect/>
        </a:stretch>
      </xdr:blipFill>
      <xdr:spPr>
        <a:xfrm>
          <a:off x="1099244" y="600784706"/>
          <a:ext cx="458907" cy="635128"/>
        </a:xfrm>
        <a:prstGeom prst="rect">
          <a:avLst/>
        </a:prstGeom>
      </xdr:spPr>
    </xdr:pic>
    <xdr:clientData/>
  </xdr:twoCellAnchor>
  <xdr:twoCellAnchor>
    <xdr:from>
      <xdr:col>1</xdr:col>
      <xdr:colOff>96051</xdr:colOff>
      <xdr:row>862</xdr:row>
      <xdr:rowOff>42690</xdr:rowOff>
    </xdr:from>
    <xdr:to>
      <xdr:col>1</xdr:col>
      <xdr:colOff>725714</xdr:colOff>
      <xdr:row>862</xdr:row>
      <xdr:rowOff>686310</xdr:rowOff>
    </xdr:to>
    <xdr:pic>
      <xdr:nvPicPr>
        <xdr:cNvPr id="755" name="Picture 754">
          <a:extLst>
            <a:ext uri="{FF2B5EF4-FFF2-40B4-BE49-F238E27FC236}">
              <a16:creationId xmlns:a16="http://schemas.microsoft.com/office/drawing/2014/main" id="{3318F90C-A31D-5E43-A824-B03421618517}"/>
            </a:ext>
          </a:extLst>
        </xdr:cNvPr>
        <xdr:cNvPicPr>
          <a:picLocks noChangeAspect="1"/>
        </xdr:cNvPicPr>
      </xdr:nvPicPr>
      <xdr:blipFill>
        <a:blip xmlns:r="http://schemas.openxmlformats.org/officeDocument/2006/relationships" r:embed="rId518"/>
        <a:stretch>
          <a:fillRect/>
        </a:stretch>
      </xdr:blipFill>
      <xdr:spPr>
        <a:xfrm>
          <a:off x="1045883" y="601478404"/>
          <a:ext cx="629663" cy="643620"/>
        </a:xfrm>
        <a:prstGeom prst="rect">
          <a:avLst/>
        </a:prstGeom>
      </xdr:spPr>
    </xdr:pic>
    <xdr:clientData/>
  </xdr:twoCellAnchor>
  <xdr:twoCellAnchor>
    <xdr:from>
      <xdr:col>1</xdr:col>
      <xdr:colOff>96051</xdr:colOff>
      <xdr:row>863</xdr:row>
      <xdr:rowOff>32017</xdr:rowOff>
    </xdr:from>
    <xdr:to>
      <xdr:col>1</xdr:col>
      <xdr:colOff>544286</xdr:colOff>
      <xdr:row>864</xdr:row>
      <xdr:rowOff>18679</xdr:rowOff>
    </xdr:to>
    <xdr:pic>
      <xdr:nvPicPr>
        <xdr:cNvPr id="756" name="Picture 755">
          <a:extLst>
            <a:ext uri="{FF2B5EF4-FFF2-40B4-BE49-F238E27FC236}">
              <a16:creationId xmlns:a16="http://schemas.microsoft.com/office/drawing/2014/main" id="{B3E4CE77-268F-8E4F-AFAD-FD142B096B4A}"/>
            </a:ext>
          </a:extLst>
        </xdr:cNvPr>
        <xdr:cNvPicPr>
          <a:picLocks noChangeAspect="1"/>
        </xdr:cNvPicPr>
      </xdr:nvPicPr>
      <xdr:blipFill>
        <a:blip xmlns:r="http://schemas.openxmlformats.org/officeDocument/2006/relationships" r:embed="rId519"/>
        <a:stretch>
          <a:fillRect/>
        </a:stretch>
      </xdr:blipFill>
      <xdr:spPr>
        <a:xfrm>
          <a:off x="1045883" y="602161429"/>
          <a:ext cx="448235" cy="680357"/>
        </a:xfrm>
        <a:prstGeom prst="rect">
          <a:avLst/>
        </a:prstGeom>
      </xdr:spPr>
    </xdr:pic>
    <xdr:clientData/>
  </xdr:twoCellAnchor>
  <xdr:twoCellAnchor>
    <xdr:from>
      <xdr:col>1</xdr:col>
      <xdr:colOff>88367</xdr:colOff>
      <xdr:row>864</xdr:row>
      <xdr:rowOff>24333</xdr:rowOff>
    </xdr:from>
    <xdr:to>
      <xdr:col>1</xdr:col>
      <xdr:colOff>536602</xdr:colOff>
      <xdr:row>865</xdr:row>
      <xdr:rowOff>0</xdr:rowOff>
    </xdr:to>
    <xdr:pic>
      <xdr:nvPicPr>
        <xdr:cNvPr id="757" name="Picture 756">
          <a:extLst>
            <a:ext uri="{FF2B5EF4-FFF2-40B4-BE49-F238E27FC236}">
              <a16:creationId xmlns:a16="http://schemas.microsoft.com/office/drawing/2014/main" id="{24B5F977-BDB4-FE4D-9EEE-5EB557BA651C}"/>
            </a:ext>
          </a:extLst>
        </xdr:cNvPr>
        <xdr:cNvPicPr>
          <a:picLocks noChangeAspect="1"/>
        </xdr:cNvPicPr>
      </xdr:nvPicPr>
      <xdr:blipFill>
        <a:blip xmlns:r="http://schemas.openxmlformats.org/officeDocument/2006/relationships" r:embed="rId519"/>
        <a:stretch>
          <a:fillRect/>
        </a:stretch>
      </xdr:blipFill>
      <xdr:spPr>
        <a:xfrm>
          <a:off x="1038199" y="602847442"/>
          <a:ext cx="448235" cy="680357"/>
        </a:xfrm>
        <a:prstGeom prst="rect">
          <a:avLst/>
        </a:prstGeom>
      </xdr:spPr>
    </xdr:pic>
    <xdr:clientData/>
  </xdr:twoCellAnchor>
  <xdr:twoCellAnchor>
    <xdr:from>
      <xdr:col>0</xdr:col>
      <xdr:colOff>939158</xdr:colOff>
      <xdr:row>865</xdr:row>
      <xdr:rowOff>64033</xdr:rowOff>
    </xdr:from>
    <xdr:to>
      <xdr:col>1</xdr:col>
      <xdr:colOff>768403</xdr:colOff>
      <xdr:row>865</xdr:row>
      <xdr:rowOff>672352</xdr:rowOff>
    </xdr:to>
    <xdr:pic>
      <xdr:nvPicPr>
        <xdr:cNvPr id="758" name="Picture 757">
          <a:extLst>
            <a:ext uri="{FF2B5EF4-FFF2-40B4-BE49-F238E27FC236}">
              <a16:creationId xmlns:a16="http://schemas.microsoft.com/office/drawing/2014/main" id="{F2358E72-6848-E942-BBB6-9293B1663EF7}"/>
            </a:ext>
          </a:extLst>
        </xdr:cNvPr>
        <xdr:cNvPicPr>
          <a:picLocks noChangeAspect="1"/>
        </xdr:cNvPicPr>
      </xdr:nvPicPr>
      <xdr:blipFill>
        <a:blip xmlns:r="http://schemas.openxmlformats.org/officeDocument/2006/relationships" r:embed="rId520"/>
        <a:stretch>
          <a:fillRect/>
        </a:stretch>
      </xdr:blipFill>
      <xdr:spPr>
        <a:xfrm>
          <a:off x="939158" y="603580840"/>
          <a:ext cx="779077" cy="608319"/>
        </a:xfrm>
        <a:prstGeom prst="rect">
          <a:avLst/>
        </a:prstGeom>
      </xdr:spPr>
    </xdr:pic>
    <xdr:clientData/>
  </xdr:twoCellAnchor>
  <xdr:twoCellAnchor>
    <xdr:from>
      <xdr:col>1</xdr:col>
      <xdr:colOff>79382</xdr:colOff>
      <xdr:row>867</xdr:row>
      <xdr:rowOff>7076</xdr:rowOff>
    </xdr:from>
    <xdr:to>
      <xdr:col>1</xdr:col>
      <xdr:colOff>585057</xdr:colOff>
      <xdr:row>867</xdr:row>
      <xdr:rowOff>653446</xdr:rowOff>
    </xdr:to>
    <xdr:pic>
      <xdr:nvPicPr>
        <xdr:cNvPr id="759" name="Picture 758">
          <a:extLst>
            <a:ext uri="{FF2B5EF4-FFF2-40B4-BE49-F238E27FC236}">
              <a16:creationId xmlns:a16="http://schemas.microsoft.com/office/drawing/2014/main" id="{D1DCDACA-236D-C64C-9441-5035D6A76B4D}"/>
            </a:ext>
          </a:extLst>
        </xdr:cNvPr>
        <xdr:cNvPicPr>
          <a:picLocks noChangeAspect="1"/>
        </xdr:cNvPicPr>
      </xdr:nvPicPr>
      <xdr:blipFill>
        <a:blip xmlns:r="http://schemas.openxmlformats.org/officeDocument/2006/relationships" r:embed="rId521"/>
        <a:stretch>
          <a:fillRect/>
        </a:stretch>
      </xdr:blipFill>
      <xdr:spPr>
        <a:xfrm>
          <a:off x="1035449" y="609721233"/>
          <a:ext cx="505675" cy="646370"/>
        </a:xfrm>
        <a:prstGeom prst="rect">
          <a:avLst/>
        </a:prstGeom>
      </xdr:spPr>
    </xdr:pic>
    <xdr:clientData/>
  </xdr:twoCellAnchor>
  <xdr:twoCellAnchor>
    <xdr:from>
      <xdr:col>1</xdr:col>
      <xdr:colOff>138739</xdr:colOff>
      <xdr:row>650</xdr:row>
      <xdr:rowOff>32018</xdr:rowOff>
    </xdr:from>
    <xdr:to>
      <xdr:col>1</xdr:col>
      <xdr:colOff>651008</xdr:colOff>
      <xdr:row>650</xdr:row>
      <xdr:rowOff>672354</xdr:rowOff>
    </xdr:to>
    <xdr:pic>
      <xdr:nvPicPr>
        <xdr:cNvPr id="760" name="Picture 759">
          <a:extLst>
            <a:ext uri="{FF2B5EF4-FFF2-40B4-BE49-F238E27FC236}">
              <a16:creationId xmlns:a16="http://schemas.microsoft.com/office/drawing/2014/main" id="{8B4E70C1-4C01-004F-8C95-B694D6764509}"/>
            </a:ext>
          </a:extLst>
        </xdr:cNvPr>
        <xdr:cNvPicPr>
          <a:picLocks noChangeAspect="1"/>
        </xdr:cNvPicPr>
      </xdr:nvPicPr>
      <xdr:blipFill>
        <a:blip xmlns:r="http://schemas.openxmlformats.org/officeDocument/2006/relationships" r:embed="rId522"/>
        <a:stretch>
          <a:fillRect/>
        </a:stretch>
      </xdr:blipFill>
      <xdr:spPr>
        <a:xfrm>
          <a:off x="1088571" y="450935379"/>
          <a:ext cx="512269" cy="640336"/>
        </a:xfrm>
        <a:prstGeom prst="rect">
          <a:avLst/>
        </a:prstGeom>
      </xdr:spPr>
    </xdr:pic>
    <xdr:clientData/>
  </xdr:twoCellAnchor>
  <xdr:twoCellAnchor>
    <xdr:from>
      <xdr:col>1</xdr:col>
      <xdr:colOff>85378</xdr:colOff>
      <xdr:row>739</xdr:row>
      <xdr:rowOff>37098</xdr:rowOff>
    </xdr:from>
    <xdr:to>
      <xdr:col>1</xdr:col>
      <xdr:colOff>693698</xdr:colOff>
      <xdr:row>740</xdr:row>
      <xdr:rowOff>0</xdr:rowOff>
    </xdr:to>
    <xdr:pic>
      <xdr:nvPicPr>
        <xdr:cNvPr id="761" name="Picture 760">
          <a:extLst>
            <a:ext uri="{FF2B5EF4-FFF2-40B4-BE49-F238E27FC236}">
              <a16:creationId xmlns:a16="http://schemas.microsoft.com/office/drawing/2014/main" id="{14D0C32F-2C91-3146-AB01-222088C3BE2B}"/>
            </a:ext>
          </a:extLst>
        </xdr:cNvPr>
        <xdr:cNvPicPr>
          <a:picLocks noChangeAspect="1"/>
        </xdr:cNvPicPr>
      </xdr:nvPicPr>
      <xdr:blipFill>
        <a:blip xmlns:r="http://schemas.openxmlformats.org/officeDocument/2006/relationships" r:embed="rId523"/>
        <a:stretch>
          <a:fillRect/>
        </a:stretch>
      </xdr:blipFill>
      <xdr:spPr>
        <a:xfrm>
          <a:off x="1035210" y="513373232"/>
          <a:ext cx="608320" cy="656600"/>
        </a:xfrm>
        <a:prstGeom prst="rect">
          <a:avLst/>
        </a:prstGeom>
      </xdr:spPr>
    </xdr:pic>
    <xdr:clientData/>
  </xdr:twoCellAnchor>
  <xdr:twoCellAnchor>
    <xdr:from>
      <xdr:col>1</xdr:col>
      <xdr:colOff>213445</xdr:colOff>
      <xdr:row>738</xdr:row>
      <xdr:rowOff>32018</xdr:rowOff>
    </xdr:from>
    <xdr:to>
      <xdr:col>1</xdr:col>
      <xdr:colOff>736386</xdr:colOff>
      <xdr:row>738</xdr:row>
      <xdr:rowOff>683025</xdr:rowOff>
    </xdr:to>
    <xdr:pic>
      <xdr:nvPicPr>
        <xdr:cNvPr id="762" name="Picture 761">
          <a:extLst>
            <a:ext uri="{FF2B5EF4-FFF2-40B4-BE49-F238E27FC236}">
              <a16:creationId xmlns:a16="http://schemas.microsoft.com/office/drawing/2014/main" id="{25E0C510-FF5A-A94D-B734-05BCDABFE59C}"/>
            </a:ext>
          </a:extLst>
        </xdr:cNvPr>
        <xdr:cNvPicPr>
          <a:picLocks noChangeAspect="1"/>
        </xdr:cNvPicPr>
      </xdr:nvPicPr>
      <xdr:blipFill>
        <a:blip xmlns:r="http://schemas.openxmlformats.org/officeDocument/2006/relationships" r:embed="rId524"/>
        <a:stretch>
          <a:fillRect/>
        </a:stretch>
      </xdr:blipFill>
      <xdr:spPr>
        <a:xfrm>
          <a:off x="1163277" y="512674455"/>
          <a:ext cx="522941" cy="651007"/>
        </a:xfrm>
        <a:prstGeom prst="rect">
          <a:avLst/>
        </a:prstGeom>
      </xdr:spPr>
    </xdr:pic>
    <xdr:clientData/>
  </xdr:twoCellAnchor>
  <xdr:twoCellAnchor>
    <xdr:from>
      <xdr:col>1</xdr:col>
      <xdr:colOff>202773</xdr:colOff>
      <xdr:row>736</xdr:row>
      <xdr:rowOff>693697</xdr:rowOff>
    </xdr:from>
    <xdr:to>
      <xdr:col>1</xdr:col>
      <xdr:colOff>725714</xdr:colOff>
      <xdr:row>737</xdr:row>
      <xdr:rowOff>651007</xdr:rowOff>
    </xdr:to>
    <xdr:pic>
      <xdr:nvPicPr>
        <xdr:cNvPr id="763" name="Picture 762">
          <a:extLst>
            <a:ext uri="{FF2B5EF4-FFF2-40B4-BE49-F238E27FC236}">
              <a16:creationId xmlns:a16="http://schemas.microsoft.com/office/drawing/2014/main" id="{8827FDCF-D8D4-D042-8671-977309DDF376}"/>
            </a:ext>
          </a:extLst>
        </xdr:cNvPr>
        <xdr:cNvPicPr>
          <a:picLocks noChangeAspect="1"/>
        </xdr:cNvPicPr>
      </xdr:nvPicPr>
      <xdr:blipFill>
        <a:blip xmlns:r="http://schemas.openxmlformats.org/officeDocument/2006/relationships" r:embed="rId524"/>
        <a:stretch>
          <a:fillRect/>
        </a:stretch>
      </xdr:blipFill>
      <xdr:spPr>
        <a:xfrm>
          <a:off x="1152605" y="511948739"/>
          <a:ext cx="522941" cy="651007"/>
        </a:xfrm>
        <a:prstGeom prst="rect">
          <a:avLst/>
        </a:prstGeom>
      </xdr:spPr>
    </xdr:pic>
    <xdr:clientData/>
  </xdr:twoCellAnchor>
  <xdr:twoCellAnchor>
    <xdr:from>
      <xdr:col>1</xdr:col>
      <xdr:colOff>170757</xdr:colOff>
      <xdr:row>736</xdr:row>
      <xdr:rowOff>32016</xdr:rowOff>
    </xdr:from>
    <xdr:to>
      <xdr:col>1</xdr:col>
      <xdr:colOff>693698</xdr:colOff>
      <xdr:row>736</xdr:row>
      <xdr:rowOff>683023</xdr:rowOff>
    </xdr:to>
    <xdr:pic>
      <xdr:nvPicPr>
        <xdr:cNvPr id="764" name="Picture 763">
          <a:extLst>
            <a:ext uri="{FF2B5EF4-FFF2-40B4-BE49-F238E27FC236}">
              <a16:creationId xmlns:a16="http://schemas.microsoft.com/office/drawing/2014/main" id="{FA3D64F1-0D61-3E47-BA91-64BDCC6F34D6}"/>
            </a:ext>
          </a:extLst>
        </xdr:cNvPr>
        <xdr:cNvPicPr>
          <a:picLocks noChangeAspect="1"/>
        </xdr:cNvPicPr>
      </xdr:nvPicPr>
      <xdr:blipFill>
        <a:blip xmlns:r="http://schemas.openxmlformats.org/officeDocument/2006/relationships" r:embed="rId524"/>
        <a:stretch>
          <a:fillRect/>
        </a:stretch>
      </xdr:blipFill>
      <xdr:spPr>
        <a:xfrm>
          <a:off x="1120589" y="511287058"/>
          <a:ext cx="522941" cy="651007"/>
        </a:xfrm>
        <a:prstGeom prst="rect">
          <a:avLst/>
        </a:prstGeom>
      </xdr:spPr>
    </xdr:pic>
    <xdr:clientData/>
  </xdr:twoCellAnchor>
  <xdr:twoCellAnchor>
    <xdr:from>
      <xdr:col>1</xdr:col>
      <xdr:colOff>160084</xdr:colOff>
      <xdr:row>735</xdr:row>
      <xdr:rowOff>32017</xdr:rowOff>
    </xdr:from>
    <xdr:to>
      <xdr:col>1</xdr:col>
      <xdr:colOff>683025</xdr:colOff>
      <xdr:row>735</xdr:row>
      <xdr:rowOff>683024</xdr:rowOff>
    </xdr:to>
    <xdr:pic>
      <xdr:nvPicPr>
        <xdr:cNvPr id="765" name="Picture 764">
          <a:extLst>
            <a:ext uri="{FF2B5EF4-FFF2-40B4-BE49-F238E27FC236}">
              <a16:creationId xmlns:a16="http://schemas.microsoft.com/office/drawing/2014/main" id="{D082CB69-0869-B246-98AB-C2A1D52A1D7F}"/>
            </a:ext>
          </a:extLst>
        </xdr:cNvPr>
        <xdr:cNvPicPr>
          <a:picLocks noChangeAspect="1"/>
        </xdr:cNvPicPr>
      </xdr:nvPicPr>
      <xdr:blipFill>
        <a:blip xmlns:r="http://schemas.openxmlformats.org/officeDocument/2006/relationships" r:embed="rId524"/>
        <a:stretch>
          <a:fillRect/>
        </a:stretch>
      </xdr:blipFill>
      <xdr:spPr>
        <a:xfrm>
          <a:off x="1109916" y="510593362"/>
          <a:ext cx="522941" cy="651007"/>
        </a:xfrm>
        <a:prstGeom prst="rect">
          <a:avLst/>
        </a:prstGeom>
      </xdr:spPr>
    </xdr:pic>
    <xdr:clientData/>
  </xdr:twoCellAnchor>
  <xdr:twoCellAnchor>
    <xdr:from>
      <xdr:col>1</xdr:col>
      <xdr:colOff>234789</xdr:colOff>
      <xdr:row>734</xdr:row>
      <xdr:rowOff>32017</xdr:rowOff>
    </xdr:from>
    <xdr:to>
      <xdr:col>1</xdr:col>
      <xdr:colOff>697554</xdr:colOff>
      <xdr:row>734</xdr:row>
      <xdr:rowOff>661681</xdr:rowOff>
    </xdr:to>
    <xdr:pic>
      <xdr:nvPicPr>
        <xdr:cNvPr id="766" name="Picture 765">
          <a:extLst>
            <a:ext uri="{FF2B5EF4-FFF2-40B4-BE49-F238E27FC236}">
              <a16:creationId xmlns:a16="http://schemas.microsoft.com/office/drawing/2014/main" id="{7E6E953A-75E5-5940-96CF-FC88779279EB}"/>
            </a:ext>
          </a:extLst>
        </xdr:cNvPr>
        <xdr:cNvPicPr>
          <a:picLocks noChangeAspect="1"/>
        </xdr:cNvPicPr>
      </xdr:nvPicPr>
      <xdr:blipFill>
        <a:blip xmlns:r="http://schemas.openxmlformats.org/officeDocument/2006/relationships" r:embed="rId525"/>
        <a:stretch>
          <a:fillRect/>
        </a:stretch>
      </xdr:blipFill>
      <xdr:spPr>
        <a:xfrm>
          <a:off x="1184621" y="509899664"/>
          <a:ext cx="462765" cy="629664"/>
        </a:xfrm>
        <a:prstGeom prst="rect">
          <a:avLst/>
        </a:prstGeom>
      </xdr:spPr>
    </xdr:pic>
    <xdr:clientData/>
  </xdr:twoCellAnchor>
  <xdr:twoCellAnchor>
    <xdr:from>
      <xdr:col>1</xdr:col>
      <xdr:colOff>248449</xdr:colOff>
      <xdr:row>733</xdr:row>
      <xdr:rowOff>56349</xdr:rowOff>
    </xdr:from>
    <xdr:to>
      <xdr:col>1</xdr:col>
      <xdr:colOff>711214</xdr:colOff>
      <xdr:row>733</xdr:row>
      <xdr:rowOff>686013</xdr:rowOff>
    </xdr:to>
    <xdr:pic>
      <xdr:nvPicPr>
        <xdr:cNvPr id="767" name="Picture 766">
          <a:extLst>
            <a:ext uri="{FF2B5EF4-FFF2-40B4-BE49-F238E27FC236}">
              <a16:creationId xmlns:a16="http://schemas.microsoft.com/office/drawing/2014/main" id="{83D47FAA-08B7-DB45-9E9E-8D82E05F90D0}"/>
            </a:ext>
          </a:extLst>
        </xdr:cNvPr>
        <xdr:cNvPicPr>
          <a:picLocks noChangeAspect="1"/>
        </xdr:cNvPicPr>
      </xdr:nvPicPr>
      <xdr:blipFill>
        <a:blip xmlns:r="http://schemas.openxmlformats.org/officeDocument/2006/relationships" r:embed="rId525"/>
        <a:stretch>
          <a:fillRect/>
        </a:stretch>
      </xdr:blipFill>
      <xdr:spPr>
        <a:xfrm>
          <a:off x="1198281" y="509230299"/>
          <a:ext cx="462765" cy="629664"/>
        </a:xfrm>
        <a:prstGeom prst="rect">
          <a:avLst/>
        </a:prstGeom>
      </xdr:spPr>
    </xdr:pic>
    <xdr:clientData/>
  </xdr:twoCellAnchor>
  <xdr:twoCellAnchor>
    <xdr:from>
      <xdr:col>1</xdr:col>
      <xdr:colOff>230093</xdr:colOff>
      <xdr:row>732</xdr:row>
      <xdr:rowOff>27321</xdr:rowOff>
    </xdr:from>
    <xdr:to>
      <xdr:col>1</xdr:col>
      <xdr:colOff>692858</xdr:colOff>
      <xdr:row>732</xdr:row>
      <xdr:rowOff>656985</xdr:rowOff>
    </xdr:to>
    <xdr:pic>
      <xdr:nvPicPr>
        <xdr:cNvPr id="803" name="Picture 802">
          <a:extLst>
            <a:ext uri="{FF2B5EF4-FFF2-40B4-BE49-F238E27FC236}">
              <a16:creationId xmlns:a16="http://schemas.microsoft.com/office/drawing/2014/main" id="{F86BC01D-C0B4-F74A-B7DB-187038FB03DA}"/>
            </a:ext>
          </a:extLst>
        </xdr:cNvPr>
        <xdr:cNvPicPr>
          <a:picLocks noChangeAspect="1"/>
        </xdr:cNvPicPr>
      </xdr:nvPicPr>
      <xdr:blipFill>
        <a:blip xmlns:r="http://schemas.openxmlformats.org/officeDocument/2006/relationships" r:embed="rId525"/>
        <a:stretch>
          <a:fillRect/>
        </a:stretch>
      </xdr:blipFill>
      <xdr:spPr>
        <a:xfrm>
          <a:off x="1179925" y="508507573"/>
          <a:ext cx="462765" cy="629664"/>
        </a:xfrm>
        <a:prstGeom prst="rect">
          <a:avLst/>
        </a:prstGeom>
      </xdr:spPr>
    </xdr:pic>
    <xdr:clientData/>
  </xdr:twoCellAnchor>
  <xdr:twoCellAnchor>
    <xdr:from>
      <xdr:col>1</xdr:col>
      <xdr:colOff>213446</xdr:colOff>
      <xdr:row>881</xdr:row>
      <xdr:rowOff>21345</xdr:rowOff>
    </xdr:from>
    <xdr:to>
      <xdr:col>1</xdr:col>
      <xdr:colOff>704370</xdr:colOff>
      <xdr:row>881</xdr:row>
      <xdr:rowOff>668117</xdr:rowOff>
    </xdr:to>
    <xdr:pic>
      <xdr:nvPicPr>
        <xdr:cNvPr id="805" name="Picture 804">
          <a:extLst>
            <a:ext uri="{FF2B5EF4-FFF2-40B4-BE49-F238E27FC236}">
              <a16:creationId xmlns:a16="http://schemas.microsoft.com/office/drawing/2014/main" id="{5BECBECC-4B2A-3641-8174-0B3ACA58388F}"/>
            </a:ext>
          </a:extLst>
        </xdr:cNvPr>
        <xdr:cNvPicPr>
          <a:picLocks noChangeAspect="1"/>
        </xdr:cNvPicPr>
      </xdr:nvPicPr>
      <xdr:blipFill>
        <a:blip xmlns:r="http://schemas.openxmlformats.org/officeDocument/2006/relationships" r:embed="rId526"/>
        <a:stretch>
          <a:fillRect/>
        </a:stretch>
      </xdr:blipFill>
      <xdr:spPr>
        <a:xfrm>
          <a:off x="1163278" y="614637311"/>
          <a:ext cx="490924" cy="646772"/>
        </a:xfrm>
        <a:prstGeom prst="rect">
          <a:avLst/>
        </a:prstGeom>
      </xdr:spPr>
    </xdr:pic>
    <xdr:clientData/>
  </xdr:twoCellAnchor>
  <xdr:twoCellAnchor>
    <xdr:from>
      <xdr:col>1</xdr:col>
      <xdr:colOff>184418</xdr:colOff>
      <xdr:row>882</xdr:row>
      <xdr:rowOff>35005</xdr:rowOff>
    </xdr:from>
    <xdr:to>
      <xdr:col>1</xdr:col>
      <xdr:colOff>675342</xdr:colOff>
      <xdr:row>882</xdr:row>
      <xdr:rowOff>681777</xdr:rowOff>
    </xdr:to>
    <xdr:pic>
      <xdr:nvPicPr>
        <xdr:cNvPr id="813" name="Picture 812">
          <a:extLst>
            <a:ext uri="{FF2B5EF4-FFF2-40B4-BE49-F238E27FC236}">
              <a16:creationId xmlns:a16="http://schemas.microsoft.com/office/drawing/2014/main" id="{A9B14AA5-5FEF-7F42-ABFC-CD0A329D4120}"/>
            </a:ext>
          </a:extLst>
        </xdr:cNvPr>
        <xdr:cNvPicPr>
          <a:picLocks noChangeAspect="1"/>
        </xdr:cNvPicPr>
      </xdr:nvPicPr>
      <xdr:blipFill>
        <a:blip xmlns:r="http://schemas.openxmlformats.org/officeDocument/2006/relationships" r:embed="rId526"/>
        <a:stretch>
          <a:fillRect/>
        </a:stretch>
      </xdr:blipFill>
      <xdr:spPr>
        <a:xfrm>
          <a:off x="1134250" y="615344669"/>
          <a:ext cx="490924" cy="646772"/>
        </a:xfrm>
        <a:prstGeom prst="rect">
          <a:avLst/>
        </a:prstGeom>
      </xdr:spPr>
    </xdr:pic>
    <xdr:clientData/>
  </xdr:twoCellAnchor>
  <xdr:twoCellAnchor>
    <xdr:from>
      <xdr:col>1</xdr:col>
      <xdr:colOff>224118</xdr:colOff>
      <xdr:row>887</xdr:row>
      <xdr:rowOff>42689</xdr:rowOff>
    </xdr:from>
    <xdr:to>
      <xdr:col>1</xdr:col>
      <xdr:colOff>674724</xdr:colOff>
      <xdr:row>887</xdr:row>
      <xdr:rowOff>651008</xdr:rowOff>
    </xdr:to>
    <xdr:pic>
      <xdr:nvPicPr>
        <xdr:cNvPr id="815" name="Picture 814">
          <a:extLst>
            <a:ext uri="{FF2B5EF4-FFF2-40B4-BE49-F238E27FC236}">
              <a16:creationId xmlns:a16="http://schemas.microsoft.com/office/drawing/2014/main" id="{2E006B65-B47F-E24B-A30A-5E123F41E190}"/>
            </a:ext>
          </a:extLst>
        </xdr:cNvPr>
        <xdr:cNvPicPr>
          <a:picLocks noChangeAspect="1"/>
        </xdr:cNvPicPr>
      </xdr:nvPicPr>
      <xdr:blipFill>
        <a:blip xmlns:r="http://schemas.openxmlformats.org/officeDocument/2006/relationships" r:embed="rId527"/>
        <a:stretch>
          <a:fillRect/>
        </a:stretch>
      </xdr:blipFill>
      <xdr:spPr>
        <a:xfrm>
          <a:off x="1173950" y="618820840"/>
          <a:ext cx="450606" cy="608319"/>
        </a:xfrm>
        <a:prstGeom prst="rect">
          <a:avLst/>
        </a:prstGeom>
      </xdr:spPr>
    </xdr:pic>
    <xdr:clientData/>
  </xdr:twoCellAnchor>
  <xdr:twoCellAnchor>
    <xdr:from>
      <xdr:col>1</xdr:col>
      <xdr:colOff>213445</xdr:colOff>
      <xdr:row>888</xdr:row>
      <xdr:rowOff>32017</xdr:rowOff>
    </xdr:from>
    <xdr:to>
      <xdr:col>1</xdr:col>
      <xdr:colOff>664051</xdr:colOff>
      <xdr:row>888</xdr:row>
      <xdr:rowOff>640336</xdr:rowOff>
    </xdr:to>
    <xdr:pic>
      <xdr:nvPicPr>
        <xdr:cNvPr id="817" name="Picture 816">
          <a:extLst>
            <a:ext uri="{FF2B5EF4-FFF2-40B4-BE49-F238E27FC236}">
              <a16:creationId xmlns:a16="http://schemas.microsoft.com/office/drawing/2014/main" id="{52A3A992-06DF-F14A-A513-C499090618E4}"/>
            </a:ext>
          </a:extLst>
        </xdr:cNvPr>
        <xdr:cNvPicPr>
          <a:picLocks noChangeAspect="1"/>
        </xdr:cNvPicPr>
      </xdr:nvPicPr>
      <xdr:blipFill>
        <a:blip xmlns:r="http://schemas.openxmlformats.org/officeDocument/2006/relationships" r:embed="rId527"/>
        <a:stretch>
          <a:fillRect/>
        </a:stretch>
      </xdr:blipFill>
      <xdr:spPr>
        <a:xfrm>
          <a:off x="1163277" y="619503866"/>
          <a:ext cx="450606" cy="608319"/>
        </a:xfrm>
        <a:prstGeom prst="rect">
          <a:avLst/>
        </a:prstGeom>
      </xdr:spPr>
    </xdr:pic>
    <xdr:clientData/>
  </xdr:twoCellAnchor>
  <xdr:twoCellAnchor>
    <xdr:from>
      <xdr:col>1</xdr:col>
      <xdr:colOff>124882</xdr:colOff>
      <xdr:row>868</xdr:row>
      <xdr:rowOff>25384</xdr:rowOff>
    </xdr:from>
    <xdr:to>
      <xdr:col>1</xdr:col>
      <xdr:colOff>630557</xdr:colOff>
      <xdr:row>868</xdr:row>
      <xdr:rowOff>671754</xdr:rowOff>
    </xdr:to>
    <xdr:pic>
      <xdr:nvPicPr>
        <xdr:cNvPr id="819" name="Picture 818">
          <a:extLst>
            <a:ext uri="{FF2B5EF4-FFF2-40B4-BE49-F238E27FC236}">
              <a16:creationId xmlns:a16="http://schemas.microsoft.com/office/drawing/2014/main" id="{4750790E-56CB-DC46-B877-773A4E4455D5}"/>
            </a:ext>
          </a:extLst>
        </xdr:cNvPr>
        <xdr:cNvPicPr>
          <a:picLocks noChangeAspect="1"/>
        </xdr:cNvPicPr>
      </xdr:nvPicPr>
      <xdr:blipFill>
        <a:blip xmlns:r="http://schemas.openxmlformats.org/officeDocument/2006/relationships" r:embed="rId521"/>
        <a:stretch>
          <a:fillRect/>
        </a:stretch>
      </xdr:blipFill>
      <xdr:spPr>
        <a:xfrm>
          <a:off x="1083373" y="606678026"/>
          <a:ext cx="505675" cy="646370"/>
        </a:xfrm>
        <a:prstGeom prst="rect">
          <a:avLst/>
        </a:prstGeom>
      </xdr:spPr>
    </xdr:pic>
    <xdr:clientData/>
  </xdr:twoCellAnchor>
  <xdr:twoCellAnchor editAs="oneCell">
    <xdr:from>
      <xdr:col>1</xdr:col>
      <xdr:colOff>191697</xdr:colOff>
      <xdr:row>891</xdr:row>
      <xdr:rowOff>23962</xdr:rowOff>
    </xdr:from>
    <xdr:to>
      <xdr:col>1</xdr:col>
      <xdr:colOff>658962</xdr:colOff>
      <xdr:row>891</xdr:row>
      <xdr:rowOff>678133</xdr:rowOff>
    </xdr:to>
    <xdr:pic>
      <xdr:nvPicPr>
        <xdr:cNvPr id="678" name="Picture 677">
          <a:extLst>
            <a:ext uri="{FF2B5EF4-FFF2-40B4-BE49-F238E27FC236}">
              <a16:creationId xmlns:a16="http://schemas.microsoft.com/office/drawing/2014/main" id="{7FE935B2-B691-F049-BAA8-160474DB7F86}"/>
            </a:ext>
          </a:extLst>
        </xdr:cNvPr>
        <xdr:cNvPicPr>
          <a:picLocks noChangeAspect="1"/>
        </xdr:cNvPicPr>
      </xdr:nvPicPr>
      <xdr:blipFill>
        <a:blip xmlns:r="http://schemas.openxmlformats.org/officeDocument/2006/relationships" r:embed="rId528"/>
        <a:stretch>
          <a:fillRect/>
        </a:stretch>
      </xdr:blipFill>
      <xdr:spPr>
        <a:xfrm>
          <a:off x="1150188" y="622659434"/>
          <a:ext cx="467265" cy="654171"/>
        </a:xfrm>
        <a:prstGeom prst="rect">
          <a:avLst/>
        </a:prstGeom>
      </xdr:spPr>
    </xdr:pic>
    <xdr:clientData/>
  </xdr:twoCellAnchor>
  <xdr:twoCellAnchor>
    <xdr:from>
      <xdr:col>1</xdr:col>
      <xdr:colOff>227643</xdr:colOff>
      <xdr:row>858</xdr:row>
      <xdr:rowOff>35944</xdr:rowOff>
    </xdr:from>
    <xdr:to>
      <xdr:col>1</xdr:col>
      <xdr:colOff>635001</xdr:colOff>
      <xdr:row>858</xdr:row>
      <xdr:rowOff>622539</xdr:rowOff>
    </xdr:to>
    <xdr:pic>
      <xdr:nvPicPr>
        <xdr:cNvPr id="840" name="Picture 839">
          <a:extLst>
            <a:ext uri="{FF2B5EF4-FFF2-40B4-BE49-F238E27FC236}">
              <a16:creationId xmlns:a16="http://schemas.microsoft.com/office/drawing/2014/main" id="{15AC62F9-3D49-2041-8189-182A196E25B5}"/>
            </a:ext>
          </a:extLst>
        </xdr:cNvPr>
        <xdr:cNvPicPr>
          <a:picLocks noChangeAspect="1"/>
        </xdr:cNvPicPr>
      </xdr:nvPicPr>
      <xdr:blipFill>
        <a:blip xmlns:r="http://schemas.openxmlformats.org/officeDocument/2006/relationships" r:embed="rId529"/>
        <a:stretch>
          <a:fillRect/>
        </a:stretch>
      </xdr:blipFill>
      <xdr:spPr>
        <a:xfrm>
          <a:off x="1186134" y="599044623"/>
          <a:ext cx="407358" cy="586595"/>
        </a:xfrm>
        <a:prstGeom prst="rect">
          <a:avLst/>
        </a:prstGeom>
      </xdr:spPr>
    </xdr:pic>
    <xdr:clientData/>
  </xdr:twoCellAnchor>
  <xdr:twoCellAnchor>
    <xdr:from>
      <xdr:col>1</xdr:col>
      <xdr:colOff>239621</xdr:colOff>
      <xdr:row>857</xdr:row>
      <xdr:rowOff>11980</xdr:rowOff>
    </xdr:from>
    <xdr:to>
      <xdr:col>1</xdr:col>
      <xdr:colOff>730848</xdr:colOff>
      <xdr:row>857</xdr:row>
      <xdr:rowOff>682694</xdr:rowOff>
    </xdr:to>
    <xdr:pic>
      <xdr:nvPicPr>
        <xdr:cNvPr id="893" name="Picture 892">
          <a:extLst>
            <a:ext uri="{FF2B5EF4-FFF2-40B4-BE49-F238E27FC236}">
              <a16:creationId xmlns:a16="http://schemas.microsoft.com/office/drawing/2014/main" id="{FE90C733-9005-5D4E-9591-2C0BB6F7A5C9}"/>
            </a:ext>
          </a:extLst>
        </xdr:cNvPr>
        <xdr:cNvPicPr>
          <a:picLocks noChangeAspect="1"/>
        </xdr:cNvPicPr>
      </xdr:nvPicPr>
      <xdr:blipFill>
        <a:blip xmlns:r="http://schemas.openxmlformats.org/officeDocument/2006/relationships" r:embed="rId530"/>
        <a:stretch>
          <a:fillRect/>
        </a:stretch>
      </xdr:blipFill>
      <xdr:spPr>
        <a:xfrm>
          <a:off x="1198112" y="597630848"/>
          <a:ext cx="491227" cy="670714"/>
        </a:xfrm>
        <a:prstGeom prst="rect">
          <a:avLst/>
        </a:prstGeom>
      </xdr:spPr>
    </xdr:pic>
    <xdr:clientData/>
  </xdr:twoCellAnchor>
  <xdr:twoCellAnchor>
    <xdr:from>
      <xdr:col>1</xdr:col>
      <xdr:colOff>224288</xdr:colOff>
      <xdr:row>893</xdr:row>
      <xdr:rowOff>68533</xdr:rowOff>
    </xdr:from>
    <xdr:to>
      <xdr:col>1</xdr:col>
      <xdr:colOff>655608</xdr:colOff>
      <xdr:row>893</xdr:row>
      <xdr:rowOff>655128</xdr:rowOff>
    </xdr:to>
    <xdr:pic>
      <xdr:nvPicPr>
        <xdr:cNvPr id="895" name="Picture 894">
          <a:extLst>
            <a:ext uri="{FF2B5EF4-FFF2-40B4-BE49-F238E27FC236}">
              <a16:creationId xmlns:a16="http://schemas.microsoft.com/office/drawing/2014/main" id="{F32A5A3F-C295-1648-9E47-17C5F5A70F6B}"/>
            </a:ext>
          </a:extLst>
        </xdr:cNvPr>
        <xdr:cNvPicPr>
          <a:picLocks noChangeAspect="1"/>
        </xdr:cNvPicPr>
      </xdr:nvPicPr>
      <xdr:blipFill>
        <a:blip xmlns:r="http://schemas.openxmlformats.org/officeDocument/2006/relationships" r:embed="rId531"/>
        <a:stretch>
          <a:fillRect/>
        </a:stretch>
      </xdr:blipFill>
      <xdr:spPr>
        <a:xfrm>
          <a:off x="1182779" y="623398910"/>
          <a:ext cx="431320" cy="586595"/>
        </a:xfrm>
        <a:prstGeom prst="rect">
          <a:avLst/>
        </a:prstGeom>
      </xdr:spPr>
    </xdr:pic>
    <xdr:clientData/>
  </xdr:twoCellAnchor>
  <xdr:twoCellAnchor>
    <xdr:from>
      <xdr:col>1</xdr:col>
      <xdr:colOff>232915</xdr:colOff>
      <xdr:row>894</xdr:row>
      <xdr:rowOff>53197</xdr:rowOff>
    </xdr:from>
    <xdr:to>
      <xdr:col>1</xdr:col>
      <xdr:colOff>664235</xdr:colOff>
      <xdr:row>894</xdr:row>
      <xdr:rowOff>639792</xdr:rowOff>
    </xdr:to>
    <xdr:pic>
      <xdr:nvPicPr>
        <xdr:cNvPr id="1024" name="Picture 1023">
          <a:extLst>
            <a:ext uri="{FF2B5EF4-FFF2-40B4-BE49-F238E27FC236}">
              <a16:creationId xmlns:a16="http://schemas.microsoft.com/office/drawing/2014/main" id="{E97E2C72-2AB4-7D4F-9E6D-A63D40B58DD2}"/>
            </a:ext>
          </a:extLst>
        </xdr:cNvPr>
        <xdr:cNvPicPr>
          <a:picLocks noChangeAspect="1"/>
        </xdr:cNvPicPr>
      </xdr:nvPicPr>
      <xdr:blipFill>
        <a:blip xmlns:r="http://schemas.openxmlformats.org/officeDocument/2006/relationships" r:embed="rId531"/>
        <a:stretch>
          <a:fillRect/>
        </a:stretch>
      </xdr:blipFill>
      <xdr:spPr>
        <a:xfrm>
          <a:off x="1191406" y="624078480"/>
          <a:ext cx="431320" cy="586595"/>
        </a:xfrm>
        <a:prstGeom prst="rect">
          <a:avLst/>
        </a:prstGeom>
      </xdr:spPr>
    </xdr:pic>
    <xdr:clientData/>
  </xdr:twoCellAnchor>
  <xdr:twoCellAnchor>
    <xdr:from>
      <xdr:col>1</xdr:col>
      <xdr:colOff>265504</xdr:colOff>
      <xdr:row>895</xdr:row>
      <xdr:rowOff>61823</xdr:rowOff>
    </xdr:from>
    <xdr:to>
      <xdr:col>1</xdr:col>
      <xdr:colOff>696824</xdr:colOff>
      <xdr:row>895</xdr:row>
      <xdr:rowOff>648418</xdr:rowOff>
    </xdr:to>
    <xdr:pic>
      <xdr:nvPicPr>
        <xdr:cNvPr id="1025" name="Picture 1024">
          <a:extLst>
            <a:ext uri="{FF2B5EF4-FFF2-40B4-BE49-F238E27FC236}">
              <a16:creationId xmlns:a16="http://schemas.microsoft.com/office/drawing/2014/main" id="{15C9D82F-A46B-534F-BDE4-B1564E7032B3}"/>
            </a:ext>
          </a:extLst>
        </xdr:cNvPr>
        <xdr:cNvPicPr>
          <a:picLocks noChangeAspect="1"/>
        </xdr:cNvPicPr>
      </xdr:nvPicPr>
      <xdr:blipFill>
        <a:blip xmlns:r="http://schemas.openxmlformats.org/officeDocument/2006/relationships" r:embed="rId531"/>
        <a:stretch>
          <a:fillRect/>
        </a:stretch>
      </xdr:blipFill>
      <xdr:spPr>
        <a:xfrm>
          <a:off x="1223995" y="624782012"/>
          <a:ext cx="431320" cy="586595"/>
        </a:xfrm>
        <a:prstGeom prst="rect">
          <a:avLst/>
        </a:prstGeom>
      </xdr:spPr>
    </xdr:pic>
    <xdr:clientData/>
  </xdr:twoCellAnchor>
  <xdr:twoCellAnchor>
    <xdr:from>
      <xdr:col>1</xdr:col>
      <xdr:colOff>262149</xdr:colOff>
      <xdr:row>896</xdr:row>
      <xdr:rowOff>34507</xdr:rowOff>
    </xdr:from>
    <xdr:to>
      <xdr:col>1</xdr:col>
      <xdr:colOff>693469</xdr:colOff>
      <xdr:row>896</xdr:row>
      <xdr:rowOff>621102</xdr:rowOff>
    </xdr:to>
    <xdr:pic>
      <xdr:nvPicPr>
        <xdr:cNvPr id="1026" name="Picture 1025">
          <a:extLst>
            <a:ext uri="{FF2B5EF4-FFF2-40B4-BE49-F238E27FC236}">
              <a16:creationId xmlns:a16="http://schemas.microsoft.com/office/drawing/2014/main" id="{A05ADE59-8B83-D243-A74B-A173E4031C77}"/>
            </a:ext>
          </a:extLst>
        </xdr:cNvPr>
        <xdr:cNvPicPr>
          <a:picLocks noChangeAspect="1"/>
        </xdr:cNvPicPr>
      </xdr:nvPicPr>
      <xdr:blipFill>
        <a:blip xmlns:r="http://schemas.openxmlformats.org/officeDocument/2006/relationships" r:embed="rId531"/>
        <a:stretch>
          <a:fillRect/>
        </a:stretch>
      </xdr:blipFill>
      <xdr:spPr>
        <a:xfrm>
          <a:off x="1220640" y="625449601"/>
          <a:ext cx="431320" cy="586595"/>
        </a:xfrm>
        <a:prstGeom prst="rect">
          <a:avLst/>
        </a:prstGeom>
      </xdr:spPr>
    </xdr:pic>
    <xdr:clientData/>
  </xdr:twoCellAnchor>
  <xdr:twoCellAnchor>
    <xdr:from>
      <xdr:col>1</xdr:col>
      <xdr:colOff>203678</xdr:colOff>
      <xdr:row>897</xdr:row>
      <xdr:rowOff>43316</xdr:rowOff>
    </xdr:from>
    <xdr:to>
      <xdr:col>1</xdr:col>
      <xdr:colOff>684361</xdr:colOff>
      <xdr:row>897</xdr:row>
      <xdr:rowOff>671901</xdr:rowOff>
    </xdr:to>
    <xdr:pic>
      <xdr:nvPicPr>
        <xdr:cNvPr id="1027" name="Picture 1026">
          <a:extLst>
            <a:ext uri="{FF2B5EF4-FFF2-40B4-BE49-F238E27FC236}">
              <a16:creationId xmlns:a16="http://schemas.microsoft.com/office/drawing/2014/main" id="{C5EB61AD-887C-7A4C-9759-014FB95C4B95}"/>
            </a:ext>
          </a:extLst>
        </xdr:cNvPr>
        <xdr:cNvPicPr>
          <a:picLocks noChangeAspect="1"/>
        </xdr:cNvPicPr>
      </xdr:nvPicPr>
      <xdr:blipFill>
        <a:blip xmlns:r="http://schemas.openxmlformats.org/officeDocument/2006/relationships" r:embed="rId532"/>
        <a:stretch>
          <a:fillRect/>
        </a:stretch>
      </xdr:blipFill>
      <xdr:spPr>
        <a:xfrm>
          <a:off x="1162169" y="626153316"/>
          <a:ext cx="480683" cy="628585"/>
        </a:xfrm>
        <a:prstGeom prst="rect">
          <a:avLst/>
        </a:prstGeom>
      </xdr:spPr>
    </xdr:pic>
    <xdr:clientData/>
  </xdr:twoCellAnchor>
  <xdr:twoCellAnchor>
    <xdr:from>
      <xdr:col>1</xdr:col>
      <xdr:colOff>212304</xdr:colOff>
      <xdr:row>898</xdr:row>
      <xdr:rowOff>27980</xdr:rowOff>
    </xdr:from>
    <xdr:to>
      <xdr:col>1</xdr:col>
      <xdr:colOff>692987</xdr:colOff>
      <xdr:row>898</xdr:row>
      <xdr:rowOff>656565</xdr:rowOff>
    </xdr:to>
    <xdr:pic>
      <xdr:nvPicPr>
        <xdr:cNvPr id="1028" name="Picture 1027">
          <a:extLst>
            <a:ext uri="{FF2B5EF4-FFF2-40B4-BE49-F238E27FC236}">
              <a16:creationId xmlns:a16="http://schemas.microsoft.com/office/drawing/2014/main" id="{3889DE6D-9F74-A44F-8C52-86306951D92F}"/>
            </a:ext>
          </a:extLst>
        </xdr:cNvPr>
        <xdr:cNvPicPr>
          <a:picLocks noChangeAspect="1"/>
        </xdr:cNvPicPr>
      </xdr:nvPicPr>
      <xdr:blipFill>
        <a:blip xmlns:r="http://schemas.openxmlformats.org/officeDocument/2006/relationships" r:embed="rId532"/>
        <a:stretch>
          <a:fillRect/>
        </a:stretch>
      </xdr:blipFill>
      <xdr:spPr>
        <a:xfrm>
          <a:off x="1170795" y="626832886"/>
          <a:ext cx="480683" cy="628585"/>
        </a:xfrm>
        <a:prstGeom prst="rect">
          <a:avLst/>
        </a:prstGeom>
      </xdr:spPr>
    </xdr:pic>
    <xdr:clientData/>
  </xdr:twoCellAnchor>
  <xdr:twoCellAnchor>
    <xdr:from>
      <xdr:col>1</xdr:col>
      <xdr:colOff>155754</xdr:colOff>
      <xdr:row>899</xdr:row>
      <xdr:rowOff>23962</xdr:rowOff>
    </xdr:from>
    <xdr:to>
      <xdr:col>1</xdr:col>
      <xdr:colOff>682924</xdr:colOff>
      <xdr:row>899</xdr:row>
      <xdr:rowOff>663296</xdr:rowOff>
    </xdr:to>
    <xdr:pic>
      <xdr:nvPicPr>
        <xdr:cNvPr id="1030" name="Picture 1029">
          <a:extLst>
            <a:ext uri="{FF2B5EF4-FFF2-40B4-BE49-F238E27FC236}">
              <a16:creationId xmlns:a16="http://schemas.microsoft.com/office/drawing/2014/main" id="{0640CE27-8F1D-AD47-B824-80388C2DEDA1}"/>
            </a:ext>
          </a:extLst>
        </xdr:cNvPr>
        <xdr:cNvPicPr>
          <a:picLocks noChangeAspect="1"/>
        </xdr:cNvPicPr>
      </xdr:nvPicPr>
      <xdr:blipFill>
        <a:blip xmlns:r="http://schemas.openxmlformats.org/officeDocument/2006/relationships" r:embed="rId533"/>
        <a:stretch>
          <a:fillRect/>
        </a:stretch>
      </xdr:blipFill>
      <xdr:spPr>
        <a:xfrm>
          <a:off x="1114245" y="627523773"/>
          <a:ext cx="527170" cy="639334"/>
        </a:xfrm>
        <a:prstGeom prst="rect">
          <a:avLst/>
        </a:prstGeom>
      </xdr:spPr>
    </xdr:pic>
    <xdr:clientData/>
  </xdr:twoCellAnchor>
  <xdr:twoCellAnchor>
    <xdr:from>
      <xdr:col>1</xdr:col>
      <xdr:colOff>239623</xdr:colOff>
      <xdr:row>900</xdr:row>
      <xdr:rowOff>23963</xdr:rowOff>
    </xdr:from>
    <xdr:to>
      <xdr:col>1</xdr:col>
      <xdr:colOff>690229</xdr:colOff>
      <xdr:row>900</xdr:row>
      <xdr:rowOff>632282</xdr:rowOff>
    </xdr:to>
    <xdr:pic>
      <xdr:nvPicPr>
        <xdr:cNvPr id="1032" name="Picture 1031">
          <a:extLst>
            <a:ext uri="{FF2B5EF4-FFF2-40B4-BE49-F238E27FC236}">
              <a16:creationId xmlns:a16="http://schemas.microsoft.com/office/drawing/2014/main" id="{3FF0D98D-20E2-A04F-A522-40AFDCCDE552}"/>
            </a:ext>
          </a:extLst>
        </xdr:cNvPr>
        <xdr:cNvPicPr>
          <a:picLocks noChangeAspect="1"/>
        </xdr:cNvPicPr>
      </xdr:nvPicPr>
      <xdr:blipFill>
        <a:blip xmlns:r="http://schemas.openxmlformats.org/officeDocument/2006/relationships" r:embed="rId527"/>
        <a:stretch>
          <a:fillRect/>
        </a:stretch>
      </xdr:blipFill>
      <xdr:spPr>
        <a:xfrm>
          <a:off x="1198114" y="628218680"/>
          <a:ext cx="450606" cy="608319"/>
        </a:xfrm>
        <a:prstGeom prst="rect">
          <a:avLst/>
        </a:prstGeom>
      </xdr:spPr>
    </xdr:pic>
    <xdr:clientData/>
  </xdr:twoCellAnchor>
  <xdr:twoCellAnchor>
    <xdr:from>
      <xdr:col>1</xdr:col>
      <xdr:colOff>119811</xdr:colOff>
      <xdr:row>901</xdr:row>
      <xdr:rowOff>23962</xdr:rowOff>
    </xdr:from>
    <xdr:to>
      <xdr:col>1</xdr:col>
      <xdr:colOff>792911</xdr:colOff>
      <xdr:row>901</xdr:row>
      <xdr:rowOff>671662</xdr:rowOff>
    </xdr:to>
    <xdr:pic>
      <xdr:nvPicPr>
        <xdr:cNvPr id="1033" name="Picture 1032">
          <a:extLst>
            <a:ext uri="{FF2B5EF4-FFF2-40B4-BE49-F238E27FC236}">
              <a16:creationId xmlns:a16="http://schemas.microsoft.com/office/drawing/2014/main" id="{9466086F-ADEF-D64C-9C3D-A54C68AA8088}"/>
            </a:ext>
          </a:extLst>
        </xdr:cNvPr>
        <xdr:cNvPicPr>
          <a:picLocks noChangeAspect="1"/>
        </xdr:cNvPicPr>
      </xdr:nvPicPr>
      <xdr:blipFill>
        <a:blip xmlns:r="http://schemas.openxmlformats.org/officeDocument/2006/relationships" r:embed="rId534"/>
        <a:stretch>
          <a:fillRect/>
        </a:stretch>
      </xdr:blipFill>
      <xdr:spPr>
        <a:xfrm>
          <a:off x="1078302" y="628913585"/>
          <a:ext cx="673100" cy="647700"/>
        </a:xfrm>
        <a:prstGeom prst="rect">
          <a:avLst/>
        </a:prstGeom>
      </xdr:spPr>
    </xdr:pic>
    <xdr:clientData/>
  </xdr:twoCellAnchor>
  <xdr:twoCellAnchor>
    <xdr:from>
      <xdr:col>1</xdr:col>
      <xdr:colOff>92494</xdr:colOff>
      <xdr:row>902</xdr:row>
      <xdr:rowOff>32589</xdr:rowOff>
    </xdr:from>
    <xdr:to>
      <xdr:col>1</xdr:col>
      <xdr:colOff>765594</xdr:colOff>
      <xdr:row>902</xdr:row>
      <xdr:rowOff>680289</xdr:rowOff>
    </xdr:to>
    <xdr:pic>
      <xdr:nvPicPr>
        <xdr:cNvPr id="1039" name="Picture 1038">
          <a:extLst>
            <a:ext uri="{FF2B5EF4-FFF2-40B4-BE49-F238E27FC236}">
              <a16:creationId xmlns:a16="http://schemas.microsoft.com/office/drawing/2014/main" id="{9FBF7596-1C52-AD48-93C2-D78CB80EDEC1}"/>
            </a:ext>
          </a:extLst>
        </xdr:cNvPr>
        <xdr:cNvPicPr>
          <a:picLocks noChangeAspect="1"/>
        </xdr:cNvPicPr>
      </xdr:nvPicPr>
      <xdr:blipFill>
        <a:blip xmlns:r="http://schemas.openxmlformats.org/officeDocument/2006/relationships" r:embed="rId534"/>
        <a:stretch>
          <a:fillRect/>
        </a:stretch>
      </xdr:blipFill>
      <xdr:spPr>
        <a:xfrm>
          <a:off x="1050985" y="629617117"/>
          <a:ext cx="673100" cy="647700"/>
        </a:xfrm>
        <a:prstGeom prst="rect">
          <a:avLst/>
        </a:prstGeom>
      </xdr:spPr>
    </xdr:pic>
    <xdr:clientData/>
  </xdr:twoCellAnchor>
  <xdr:twoCellAnchor>
    <xdr:from>
      <xdr:col>1</xdr:col>
      <xdr:colOff>89139</xdr:colOff>
      <xdr:row>903</xdr:row>
      <xdr:rowOff>17253</xdr:rowOff>
    </xdr:from>
    <xdr:to>
      <xdr:col>1</xdr:col>
      <xdr:colOff>762239</xdr:colOff>
      <xdr:row>903</xdr:row>
      <xdr:rowOff>664953</xdr:rowOff>
    </xdr:to>
    <xdr:pic>
      <xdr:nvPicPr>
        <xdr:cNvPr id="1040" name="Picture 1039">
          <a:extLst>
            <a:ext uri="{FF2B5EF4-FFF2-40B4-BE49-F238E27FC236}">
              <a16:creationId xmlns:a16="http://schemas.microsoft.com/office/drawing/2014/main" id="{6EBB9AA3-02DB-614F-A13E-F41C38E80490}"/>
            </a:ext>
          </a:extLst>
        </xdr:cNvPr>
        <xdr:cNvPicPr>
          <a:picLocks noChangeAspect="1"/>
        </xdr:cNvPicPr>
      </xdr:nvPicPr>
      <xdr:blipFill>
        <a:blip xmlns:r="http://schemas.openxmlformats.org/officeDocument/2006/relationships" r:embed="rId534"/>
        <a:stretch>
          <a:fillRect/>
        </a:stretch>
      </xdr:blipFill>
      <xdr:spPr>
        <a:xfrm>
          <a:off x="1047630" y="630296687"/>
          <a:ext cx="673100" cy="647700"/>
        </a:xfrm>
        <a:prstGeom prst="rect">
          <a:avLst/>
        </a:prstGeom>
      </xdr:spPr>
    </xdr:pic>
    <xdr:clientData/>
  </xdr:twoCellAnchor>
  <xdr:twoCellAnchor>
    <xdr:from>
      <xdr:col>1</xdr:col>
      <xdr:colOff>107830</xdr:colOff>
      <xdr:row>904</xdr:row>
      <xdr:rowOff>23963</xdr:rowOff>
    </xdr:from>
    <xdr:to>
      <xdr:col>1</xdr:col>
      <xdr:colOff>742830</xdr:colOff>
      <xdr:row>904</xdr:row>
      <xdr:rowOff>671663</xdr:rowOff>
    </xdr:to>
    <xdr:pic>
      <xdr:nvPicPr>
        <xdr:cNvPr id="1041" name="Picture 1040">
          <a:extLst>
            <a:ext uri="{FF2B5EF4-FFF2-40B4-BE49-F238E27FC236}">
              <a16:creationId xmlns:a16="http://schemas.microsoft.com/office/drawing/2014/main" id="{0596876F-2CC5-484E-B156-5F3738426B4B}"/>
            </a:ext>
          </a:extLst>
        </xdr:cNvPr>
        <xdr:cNvPicPr>
          <a:picLocks noChangeAspect="1"/>
        </xdr:cNvPicPr>
      </xdr:nvPicPr>
      <xdr:blipFill>
        <a:blip xmlns:r="http://schemas.openxmlformats.org/officeDocument/2006/relationships" r:embed="rId535"/>
        <a:stretch>
          <a:fillRect/>
        </a:stretch>
      </xdr:blipFill>
      <xdr:spPr>
        <a:xfrm>
          <a:off x="1066321" y="630998303"/>
          <a:ext cx="635000" cy="647700"/>
        </a:xfrm>
        <a:prstGeom prst="rect">
          <a:avLst/>
        </a:prstGeom>
      </xdr:spPr>
    </xdr:pic>
    <xdr:clientData/>
  </xdr:twoCellAnchor>
  <xdr:twoCellAnchor>
    <xdr:from>
      <xdr:col>1</xdr:col>
      <xdr:colOff>155754</xdr:colOff>
      <xdr:row>905</xdr:row>
      <xdr:rowOff>23962</xdr:rowOff>
    </xdr:from>
    <xdr:to>
      <xdr:col>1</xdr:col>
      <xdr:colOff>778054</xdr:colOff>
      <xdr:row>906</xdr:row>
      <xdr:rowOff>2156</xdr:rowOff>
    </xdr:to>
    <xdr:pic>
      <xdr:nvPicPr>
        <xdr:cNvPr id="1043" name="Picture 1042">
          <a:extLst>
            <a:ext uri="{FF2B5EF4-FFF2-40B4-BE49-F238E27FC236}">
              <a16:creationId xmlns:a16="http://schemas.microsoft.com/office/drawing/2014/main" id="{1CC20C8F-4C9E-E641-89F4-4F4DC4E21E65}"/>
            </a:ext>
          </a:extLst>
        </xdr:cNvPr>
        <xdr:cNvPicPr>
          <a:picLocks noChangeAspect="1"/>
        </xdr:cNvPicPr>
      </xdr:nvPicPr>
      <xdr:blipFill>
        <a:blip xmlns:r="http://schemas.openxmlformats.org/officeDocument/2006/relationships" r:embed="rId536"/>
        <a:stretch>
          <a:fillRect/>
        </a:stretch>
      </xdr:blipFill>
      <xdr:spPr>
        <a:xfrm>
          <a:off x="1114245" y="631693207"/>
          <a:ext cx="622300" cy="673100"/>
        </a:xfrm>
        <a:prstGeom prst="rect">
          <a:avLst/>
        </a:prstGeom>
      </xdr:spPr>
    </xdr:pic>
    <xdr:clientData/>
  </xdr:twoCellAnchor>
  <xdr:twoCellAnchor>
    <xdr:from>
      <xdr:col>1</xdr:col>
      <xdr:colOff>131792</xdr:colOff>
      <xdr:row>906</xdr:row>
      <xdr:rowOff>23962</xdr:rowOff>
    </xdr:from>
    <xdr:to>
      <xdr:col>1</xdr:col>
      <xdr:colOff>754092</xdr:colOff>
      <xdr:row>907</xdr:row>
      <xdr:rowOff>2156</xdr:rowOff>
    </xdr:to>
    <xdr:pic>
      <xdr:nvPicPr>
        <xdr:cNvPr id="1044" name="Picture 1043">
          <a:extLst>
            <a:ext uri="{FF2B5EF4-FFF2-40B4-BE49-F238E27FC236}">
              <a16:creationId xmlns:a16="http://schemas.microsoft.com/office/drawing/2014/main" id="{73B4ECCB-71C6-3C4B-907B-4269D59888CA}"/>
            </a:ext>
          </a:extLst>
        </xdr:cNvPr>
        <xdr:cNvPicPr>
          <a:picLocks noChangeAspect="1"/>
        </xdr:cNvPicPr>
      </xdr:nvPicPr>
      <xdr:blipFill>
        <a:blip xmlns:r="http://schemas.openxmlformats.org/officeDocument/2006/relationships" r:embed="rId536"/>
        <a:stretch>
          <a:fillRect/>
        </a:stretch>
      </xdr:blipFill>
      <xdr:spPr>
        <a:xfrm>
          <a:off x="1090283" y="632388113"/>
          <a:ext cx="622300" cy="673100"/>
        </a:xfrm>
        <a:prstGeom prst="rect">
          <a:avLst/>
        </a:prstGeom>
      </xdr:spPr>
    </xdr:pic>
    <xdr:clientData/>
  </xdr:twoCellAnchor>
  <xdr:twoCellAnchor>
    <xdr:from>
      <xdr:col>1</xdr:col>
      <xdr:colOff>191698</xdr:colOff>
      <xdr:row>907</xdr:row>
      <xdr:rowOff>11981</xdr:rowOff>
    </xdr:from>
    <xdr:to>
      <xdr:col>1</xdr:col>
      <xdr:colOff>658963</xdr:colOff>
      <xdr:row>907</xdr:row>
      <xdr:rowOff>666152</xdr:rowOff>
    </xdr:to>
    <xdr:pic>
      <xdr:nvPicPr>
        <xdr:cNvPr id="1046" name="Picture 1045">
          <a:extLst>
            <a:ext uri="{FF2B5EF4-FFF2-40B4-BE49-F238E27FC236}">
              <a16:creationId xmlns:a16="http://schemas.microsoft.com/office/drawing/2014/main" id="{B812847E-994E-184E-8047-DC166310B649}"/>
            </a:ext>
          </a:extLst>
        </xdr:cNvPr>
        <xdr:cNvPicPr>
          <a:picLocks noChangeAspect="1"/>
        </xdr:cNvPicPr>
      </xdr:nvPicPr>
      <xdr:blipFill>
        <a:blip xmlns:r="http://schemas.openxmlformats.org/officeDocument/2006/relationships" r:embed="rId528"/>
        <a:stretch>
          <a:fillRect/>
        </a:stretch>
      </xdr:blipFill>
      <xdr:spPr>
        <a:xfrm>
          <a:off x="1150189" y="633765943"/>
          <a:ext cx="467265" cy="654171"/>
        </a:xfrm>
        <a:prstGeom prst="rect">
          <a:avLst/>
        </a:prstGeom>
      </xdr:spPr>
    </xdr:pic>
    <xdr:clientData/>
  </xdr:twoCellAnchor>
  <xdr:twoCellAnchor>
    <xdr:from>
      <xdr:col>1</xdr:col>
      <xdr:colOff>203679</xdr:colOff>
      <xdr:row>889</xdr:row>
      <xdr:rowOff>23961</xdr:rowOff>
    </xdr:from>
    <xdr:to>
      <xdr:col>1</xdr:col>
      <xdr:colOff>731053</xdr:colOff>
      <xdr:row>889</xdr:row>
      <xdr:rowOff>658962</xdr:rowOff>
    </xdr:to>
    <xdr:pic>
      <xdr:nvPicPr>
        <xdr:cNvPr id="1048" name="Picture 1047">
          <a:extLst>
            <a:ext uri="{FF2B5EF4-FFF2-40B4-BE49-F238E27FC236}">
              <a16:creationId xmlns:a16="http://schemas.microsoft.com/office/drawing/2014/main" id="{D2348819-6D28-0C49-8F3A-5DD902C4C9F4}"/>
            </a:ext>
          </a:extLst>
        </xdr:cNvPr>
        <xdr:cNvPicPr>
          <a:picLocks noChangeAspect="1"/>
        </xdr:cNvPicPr>
      </xdr:nvPicPr>
      <xdr:blipFill>
        <a:blip xmlns:r="http://schemas.openxmlformats.org/officeDocument/2006/relationships" r:embed="rId537"/>
        <a:stretch>
          <a:fillRect/>
        </a:stretch>
      </xdr:blipFill>
      <xdr:spPr>
        <a:xfrm>
          <a:off x="1162170" y="620574716"/>
          <a:ext cx="527374" cy="635001"/>
        </a:xfrm>
        <a:prstGeom prst="rect">
          <a:avLst/>
        </a:prstGeom>
      </xdr:spPr>
    </xdr:pic>
    <xdr:clientData/>
  </xdr:twoCellAnchor>
  <xdr:twoCellAnchor>
    <xdr:from>
      <xdr:col>1</xdr:col>
      <xdr:colOff>119811</xdr:colOff>
      <xdr:row>909</xdr:row>
      <xdr:rowOff>23963</xdr:rowOff>
    </xdr:from>
    <xdr:to>
      <xdr:col>1</xdr:col>
      <xdr:colOff>647185</xdr:colOff>
      <xdr:row>909</xdr:row>
      <xdr:rowOff>658964</xdr:rowOff>
    </xdr:to>
    <xdr:pic>
      <xdr:nvPicPr>
        <xdr:cNvPr id="1049" name="Picture 1048">
          <a:extLst>
            <a:ext uri="{FF2B5EF4-FFF2-40B4-BE49-F238E27FC236}">
              <a16:creationId xmlns:a16="http://schemas.microsoft.com/office/drawing/2014/main" id="{2519C169-BEBF-2D41-856A-7149C0F56A94}"/>
            </a:ext>
          </a:extLst>
        </xdr:cNvPr>
        <xdr:cNvPicPr>
          <a:picLocks noChangeAspect="1"/>
        </xdr:cNvPicPr>
      </xdr:nvPicPr>
      <xdr:blipFill>
        <a:blip xmlns:r="http://schemas.openxmlformats.org/officeDocument/2006/relationships" r:embed="rId537"/>
        <a:stretch>
          <a:fillRect/>
        </a:stretch>
      </xdr:blipFill>
      <xdr:spPr>
        <a:xfrm>
          <a:off x="1078302" y="635167737"/>
          <a:ext cx="527374" cy="635001"/>
        </a:xfrm>
        <a:prstGeom prst="rect">
          <a:avLst/>
        </a:prstGeom>
      </xdr:spPr>
    </xdr:pic>
    <xdr:clientData/>
  </xdr:twoCellAnchor>
  <xdr:twoCellAnchor>
    <xdr:from>
      <xdr:col>1</xdr:col>
      <xdr:colOff>119811</xdr:colOff>
      <xdr:row>910</xdr:row>
      <xdr:rowOff>23962</xdr:rowOff>
    </xdr:from>
    <xdr:to>
      <xdr:col>1</xdr:col>
      <xdr:colOff>647185</xdr:colOff>
      <xdr:row>910</xdr:row>
      <xdr:rowOff>658963</xdr:rowOff>
    </xdr:to>
    <xdr:pic>
      <xdr:nvPicPr>
        <xdr:cNvPr id="1050" name="Picture 1049">
          <a:extLst>
            <a:ext uri="{FF2B5EF4-FFF2-40B4-BE49-F238E27FC236}">
              <a16:creationId xmlns:a16="http://schemas.microsoft.com/office/drawing/2014/main" id="{8117156F-55D3-B94A-918F-E132CC24B540}"/>
            </a:ext>
          </a:extLst>
        </xdr:cNvPr>
        <xdr:cNvPicPr>
          <a:picLocks noChangeAspect="1"/>
        </xdr:cNvPicPr>
      </xdr:nvPicPr>
      <xdr:blipFill>
        <a:blip xmlns:r="http://schemas.openxmlformats.org/officeDocument/2006/relationships" r:embed="rId537"/>
        <a:stretch>
          <a:fillRect/>
        </a:stretch>
      </xdr:blipFill>
      <xdr:spPr>
        <a:xfrm>
          <a:off x="1078302" y="635862641"/>
          <a:ext cx="527374" cy="635001"/>
        </a:xfrm>
        <a:prstGeom prst="rect">
          <a:avLst/>
        </a:prstGeom>
      </xdr:spPr>
    </xdr:pic>
    <xdr:clientData/>
  </xdr:twoCellAnchor>
  <xdr:twoCellAnchor>
    <xdr:from>
      <xdr:col>1</xdr:col>
      <xdr:colOff>143773</xdr:colOff>
      <xdr:row>911</xdr:row>
      <xdr:rowOff>0</xdr:rowOff>
    </xdr:from>
    <xdr:to>
      <xdr:col>1</xdr:col>
      <xdr:colOff>659337</xdr:colOff>
      <xdr:row>911</xdr:row>
      <xdr:rowOff>646982</xdr:rowOff>
    </xdr:to>
    <xdr:pic>
      <xdr:nvPicPr>
        <xdr:cNvPr id="1051" name="Picture 1050">
          <a:extLst>
            <a:ext uri="{FF2B5EF4-FFF2-40B4-BE49-F238E27FC236}">
              <a16:creationId xmlns:a16="http://schemas.microsoft.com/office/drawing/2014/main" id="{3AF1F372-E72C-1840-8A02-B9F31C659788}"/>
            </a:ext>
          </a:extLst>
        </xdr:cNvPr>
        <xdr:cNvPicPr>
          <a:picLocks noChangeAspect="1"/>
        </xdr:cNvPicPr>
      </xdr:nvPicPr>
      <xdr:blipFill>
        <a:blip xmlns:r="http://schemas.openxmlformats.org/officeDocument/2006/relationships" r:embed="rId538"/>
        <a:stretch>
          <a:fillRect/>
        </a:stretch>
      </xdr:blipFill>
      <xdr:spPr>
        <a:xfrm>
          <a:off x="1102264" y="636533585"/>
          <a:ext cx="515564" cy="646982"/>
        </a:xfrm>
        <a:prstGeom prst="rect">
          <a:avLst/>
        </a:prstGeom>
      </xdr:spPr>
    </xdr:pic>
    <xdr:clientData/>
  </xdr:twoCellAnchor>
  <xdr:twoCellAnchor editAs="oneCell">
    <xdr:from>
      <xdr:col>1</xdr:col>
      <xdr:colOff>119811</xdr:colOff>
      <xdr:row>912</xdr:row>
      <xdr:rowOff>35944</xdr:rowOff>
    </xdr:from>
    <xdr:to>
      <xdr:col>1</xdr:col>
      <xdr:colOff>658962</xdr:colOff>
      <xdr:row>912</xdr:row>
      <xdr:rowOff>682925</xdr:rowOff>
    </xdr:to>
    <xdr:pic>
      <xdr:nvPicPr>
        <xdr:cNvPr id="1053" name="Picture 1052">
          <a:extLst>
            <a:ext uri="{FF2B5EF4-FFF2-40B4-BE49-F238E27FC236}">
              <a16:creationId xmlns:a16="http://schemas.microsoft.com/office/drawing/2014/main" id="{AE7137BF-1CE0-B544-84A5-1BF5622B60EC}"/>
            </a:ext>
          </a:extLst>
        </xdr:cNvPr>
        <xdr:cNvPicPr>
          <a:picLocks noChangeAspect="1"/>
        </xdr:cNvPicPr>
      </xdr:nvPicPr>
      <xdr:blipFill>
        <a:blip xmlns:r="http://schemas.openxmlformats.org/officeDocument/2006/relationships" r:embed="rId539"/>
        <a:stretch>
          <a:fillRect/>
        </a:stretch>
      </xdr:blipFill>
      <xdr:spPr>
        <a:xfrm>
          <a:off x="1078302" y="637264435"/>
          <a:ext cx="539151" cy="646981"/>
        </a:xfrm>
        <a:prstGeom prst="rect">
          <a:avLst/>
        </a:prstGeom>
      </xdr:spPr>
    </xdr:pic>
    <xdr:clientData/>
  </xdr:twoCellAnchor>
  <xdr:twoCellAnchor>
    <xdr:from>
      <xdr:col>1</xdr:col>
      <xdr:colOff>119811</xdr:colOff>
      <xdr:row>908</xdr:row>
      <xdr:rowOff>23962</xdr:rowOff>
    </xdr:from>
    <xdr:to>
      <xdr:col>1</xdr:col>
      <xdr:colOff>742111</xdr:colOff>
      <xdr:row>908</xdr:row>
      <xdr:rowOff>658962</xdr:rowOff>
    </xdr:to>
    <xdr:pic>
      <xdr:nvPicPr>
        <xdr:cNvPr id="1054" name="Picture 1053">
          <a:extLst>
            <a:ext uri="{FF2B5EF4-FFF2-40B4-BE49-F238E27FC236}">
              <a16:creationId xmlns:a16="http://schemas.microsoft.com/office/drawing/2014/main" id="{764CE0EE-90CB-9347-A4B2-DEFE9082B9C4}"/>
            </a:ext>
          </a:extLst>
        </xdr:cNvPr>
        <xdr:cNvPicPr>
          <a:picLocks noChangeAspect="1"/>
        </xdr:cNvPicPr>
      </xdr:nvPicPr>
      <xdr:blipFill>
        <a:blip xmlns:r="http://schemas.openxmlformats.org/officeDocument/2006/relationships" r:embed="rId540"/>
        <a:stretch>
          <a:fillRect/>
        </a:stretch>
      </xdr:blipFill>
      <xdr:spPr>
        <a:xfrm>
          <a:off x="1078302" y="634472830"/>
          <a:ext cx="622300" cy="635000"/>
        </a:xfrm>
        <a:prstGeom prst="rect">
          <a:avLst/>
        </a:prstGeom>
      </xdr:spPr>
    </xdr:pic>
    <xdr:clientData/>
  </xdr:twoCellAnchor>
  <xdr:twoCellAnchor>
    <xdr:from>
      <xdr:col>1</xdr:col>
      <xdr:colOff>119810</xdr:colOff>
      <xdr:row>913</xdr:row>
      <xdr:rowOff>35944</xdr:rowOff>
    </xdr:from>
    <xdr:to>
      <xdr:col>1</xdr:col>
      <xdr:colOff>563113</xdr:colOff>
      <xdr:row>913</xdr:row>
      <xdr:rowOff>662350</xdr:rowOff>
    </xdr:to>
    <xdr:pic>
      <xdr:nvPicPr>
        <xdr:cNvPr id="1055" name="Picture 1054">
          <a:extLst>
            <a:ext uri="{FF2B5EF4-FFF2-40B4-BE49-F238E27FC236}">
              <a16:creationId xmlns:a16="http://schemas.microsoft.com/office/drawing/2014/main" id="{C53B0315-FECC-5149-BDB6-4A87A1917A11}"/>
            </a:ext>
          </a:extLst>
        </xdr:cNvPr>
        <xdr:cNvPicPr>
          <a:picLocks noChangeAspect="1"/>
        </xdr:cNvPicPr>
      </xdr:nvPicPr>
      <xdr:blipFill>
        <a:blip xmlns:r="http://schemas.openxmlformats.org/officeDocument/2006/relationships" r:embed="rId541"/>
        <a:stretch>
          <a:fillRect/>
        </a:stretch>
      </xdr:blipFill>
      <xdr:spPr>
        <a:xfrm>
          <a:off x="1078301" y="637959340"/>
          <a:ext cx="443303" cy="626406"/>
        </a:xfrm>
        <a:prstGeom prst="rect">
          <a:avLst/>
        </a:prstGeom>
      </xdr:spPr>
    </xdr:pic>
    <xdr:clientData/>
  </xdr:twoCellAnchor>
  <xdr:twoCellAnchor>
    <xdr:from>
      <xdr:col>1</xdr:col>
      <xdr:colOff>143774</xdr:colOff>
      <xdr:row>914</xdr:row>
      <xdr:rowOff>23963</xdr:rowOff>
    </xdr:from>
    <xdr:to>
      <xdr:col>1</xdr:col>
      <xdr:colOff>587077</xdr:colOff>
      <xdr:row>914</xdr:row>
      <xdr:rowOff>650369</xdr:rowOff>
    </xdr:to>
    <xdr:pic>
      <xdr:nvPicPr>
        <xdr:cNvPr id="1056" name="Picture 1055">
          <a:extLst>
            <a:ext uri="{FF2B5EF4-FFF2-40B4-BE49-F238E27FC236}">
              <a16:creationId xmlns:a16="http://schemas.microsoft.com/office/drawing/2014/main" id="{BCBF17EA-063B-4342-BE54-4FBABB8211CF}"/>
            </a:ext>
          </a:extLst>
        </xdr:cNvPr>
        <xdr:cNvPicPr>
          <a:picLocks noChangeAspect="1"/>
        </xdr:cNvPicPr>
      </xdr:nvPicPr>
      <xdr:blipFill>
        <a:blip xmlns:r="http://schemas.openxmlformats.org/officeDocument/2006/relationships" r:embed="rId541"/>
        <a:stretch>
          <a:fillRect/>
        </a:stretch>
      </xdr:blipFill>
      <xdr:spPr>
        <a:xfrm>
          <a:off x="1102265" y="638642265"/>
          <a:ext cx="443303" cy="626406"/>
        </a:xfrm>
        <a:prstGeom prst="rect">
          <a:avLst/>
        </a:prstGeom>
      </xdr:spPr>
    </xdr:pic>
    <xdr:clientData/>
  </xdr:twoCellAnchor>
  <xdr:twoCellAnchor>
    <xdr:from>
      <xdr:col>1</xdr:col>
      <xdr:colOff>155755</xdr:colOff>
      <xdr:row>915</xdr:row>
      <xdr:rowOff>47925</xdr:rowOff>
    </xdr:from>
    <xdr:to>
      <xdr:col>1</xdr:col>
      <xdr:colOff>599058</xdr:colOff>
      <xdr:row>915</xdr:row>
      <xdr:rowOff>674331</xdr:rowOff>
    </xdr:to>
    <xdr:pic>
      <xdr:nvPicPr>
        <xdr:cNvPr id="1057" name="Picture 1056">
          <a:extLst>
            <a:ext uri="{FF2B5EF4-FFF2-40B4-BE49-F238E27FC236}">
              <a16:creationId xmlns:a16="http://schemas.microsoft.com/office/drawing/2014/main" id="{5CF09124-E411-5C4F-BE1C-2B8C7D5F8D69}"/>
            </a:ext>
          </a:extLst>
        </xdr:cNvPr>
        <xdr:cNvPicPr>
          <a:picLocks noChangeAspect="1"/>
        </xdr:cNvPicPr>
      </xdr:nvPicPr>
      <xdr:blipFill>
        <a:blip xmlns:r="http://schemas.openxmlformats.org/officeDocument/2006/relationships" r:embed="rId541"/>
        <a:stretch>
          <a:fillRect/>
        </a:stretch>
      </xdr:blipFill>
      <xdr:spPr>
        <a:xfrm>
          <a:off x="1114246" y="639361133"/>
          <a:ext cx="443303" cy="626406"/>
        </a:xfrm>
        <a:prstGeom prst="rect">
          <a:avLst/>
        </a:prstGeom>
      </xdr:spPr>
    </xdr:pic>
    <xdr:clientData/>
  </xdr:twoCellAnchor>
  <xdr:twoCellAnchor>
    <xdr:from>
      <xdr:col>1</xdr:col>
      <xdr:colOff>95849</xdr:colOff>
      <xdr:row>916</xdr:row>
      <xdr:rowOff>0</xdr:rowOff>
    </xdr:from>
    <xdr:to>
      <xdr:col>1</xdr:col>
      <xdr:colOff>623018</xdr:colOff>
      <xdr:row>917</xdr:row>
      <xdr:rowOff>7986</xdr:rowOff>
    </xdr:to>
    <xdr:pic>
      <xdr:nvPicPr>
        <xdr:cNvPr id="1058" name="Picture 1057">
          <a:extLst>
            <a:ext uri="{FF2B5EF4-FFF2-40B4-BE49-F238E27FC236}">
              <a16:creationId xmlns:a16="http://schemas.microsoft.com/office/drawing/2014/main" id="{E96810D0-1D90-404C-A645-F51BC6368F58}"/>
            </a:ext>
          </a:extLst>
        </xdr:cNvPr>
        <xdr:cNvPicPr>
          <a:picLocks noChangeAspect="1"/>
        </xdr:cNvPicPr>
      </xdr:nvPicPr>
      <xdr:blipFill>
        <a:blip xmlns:r="http://schemas.openxmlformats.org/officeDocument/2006/relationships" r:embed="rId542"/>
        <a:stretch>
          <a:fillRect/>
        </a:stretch>
      </xdr:blipFill>
      <xdr:spPr>
        <a:xfrm>
          <a:off x="1054340" y="640008113"/>
          <a:ext cx="527169" cy="702892"/>
        </a:xfrm>
        <a:prstGeom prst="rect">
          <a:avLst/>
        </a:prstGeom>
      </xdr:spPr>
    </xdr:pic>
    <xdr:clientData/>
  </xdr:twoCellAnchor>
  <xdr:twoCellAnchor>
    <xdr:from>
      <xdr:col>1</xdr:col>
      <xdr:colOff>131792</xdr:colOff>
      <xdr:row>917</xdr:row>
      <xdr:rowOff>23962</xdr:rowOff>
    </xdr:from>
    <xdr:to>
      <xdr:col>1</xdr:col>
      <xdr:colOff>635000</xdr:colOff>
      <xdr:row>917</xdr:row>
      <xdr:rowOff>685039</xdr:rowOff>
    </xdr:to>
    <xdr:pic>
      <xdr:nvPicPr>
        <xdr:cNvPr id="1059" name="Picture 1058">
          <a:extLst>
            <a:ext uri="{FF2B5EF4-FFF2-40B4-BE49-F238E27FC236}">
              <a16:creationId xmlns:a16="http://schemas.microsoft.com/office/drawing/2014/main" id="{7FAD7B50-E548-DB43-B220-F593E631B814}"/>
            </a:ext>
          </a:extLst>
        </xdr:cNvPr>
        <xdr:cNvPicPr>
          <a:picLocks noChangeAspect="1"/>
        </xdr:cNvPicPr>
      </xdr:nvPicPr>
      <xdr:blipFill>
        <a:blip xmlns:r="http://schemas.openxmlformats.org/officeDocument/2006/relationships" r:embed="rId543"/>
        <a:stretch>
          <a:fillRect/>
        </a:stretch>
      </xdr:blipFill>
      <xdr:spPr>
        <a:xfrm>
          <a:off x="1090283" y="640726981"/>
          <a:ext cx="503208" cy="661077"/>
        </a:xfrm>
        <a:prstGeom prst="rect">
          <a:avLst/>
        </a:prstGeom>
      </xdr:spPr>
    </xdr:pic>
    <xdr:clientData/>
  </xdr:twoCellAnchor>
  <xdr:twoCellAnchor>
    <xdr:from>
      <xdr:col>1</xdr:col>
      <xdr:colOff>119810</xdr:colOff>
      <xdr:row>918</xdr:row>
      <xdr:rowOff>23962</xdr:rowOff>
    </xdr:from>
    <xdr:to>
      <xdr:col>1</xdr:col>
      <xdr:colOff>594263</xdr:colOff>
      <xdr:row>918</xdr:row>
      <xdr:rowOff>670943</xdr:rowOff>
    </xdr:to>
    <xdr:pic>
      <xdr:nvPicPr>
        <xdr:cNvPr id="1060" name="Picture 1059">
          <a:extLst>
            <a:ext uri="{FF2B5EF4-FFF2-40B4-BE49-F238E27FC236}">
              <a16:creationId xmlns:a16="http://schemas.microsoft.com/office/drawing/2014/main" id="{9D0BA8D6-0466-1345-BC89-38919A9E99D3}"/>
            </a:ext>
          </a:extLst>
        </xdr:cNvPr>
        <xdr:cNvPicPr>
          <a:picLocks noChangeAspect="1"/>
        </xdr:cNvPicPr>
      </xdr:nvPicPr>
      <xdr:blipFill>
        <a:blip xmlns:r="http://schemas.openxmlformats.org/officeDocument/2006/relationships" r:embed="rId544"/>
        <a:stretch>
          <a:fillRect/>
        </a:stretch>
      </xdr:blipFill>
      <xdr:spPr>
        <a:xfrm>
          <a:off x="1078301" y="641421887"/>
          <a:ext cx="474453" cy="646981"/>
        </a:xfrm>
        <a:prstGeom prst="rect">
          <a:avLst/>
        </a:prstGeom>
      </xdr:spPr>
    </xdr:pic>
    <xdr:clientData/>
  </xdr:twoCellAnchor>
  <xdr:twoCellAnchor>
    <xdr:from>
      <xdr:col>1</xdr:col>
      <xdr:colOff>131793</xdr:colOff>
      <xdr:row>919</xdr:row>
      <xdr:rowOff>23963</xdr:rowOff>
    </xdr:from>
    <xdr:to>
      <xdr:col>1</xdr:col>
      <xdr:colOff>635000</xdr:colOff>
      <xdr:row>919</xdr:row>
      <xdr:rowOff>691680</xdr:rowOff>
    </xdr:to>
    <xdr:pic>
      <xdr:nvPicPr>
        <xdr:cNvPr id="1061" name="Picture 1060">
          <a:extLst>
            <a:ext uri="{FF2B5EF4-FFF2-40B4-BE49-F238E27FC236}">
              <a16:creationId xmlns:a16="http://schemas.microsoft.com/office/drawing/2014/main" id="{AE34B368-DBD2-674B-8269-7CA71B6A09F7}"/>
            </a:ext>
          </a:extLst>
        </xdr:cNvPr>
        <xdr:cNvPicPr>
          <a:picLocks noChangeAspect="1"/>
        </xdr:cNvPicPr>
      </xdr:nvPicPr>
      <xdr:blipFill>
        <a:blip xmlns:r="http://schemas.openxmlformats.org/officeDocument/2006/relationships" r:embed="rId545"/>
        <a:stretch>
          <a:fillRect/>
        </a:stretch>
      </xdr:blipFill>
      <xdr:spPr>
        <a:xfrm>
          <a:off x="1090284" y="642116793"/>
          <a:ext cx="503207" cy="667717"/>
        </a:xfrm>
        <a:prstGeom prst="rect">
          <a:avLst/>
        </a:prstGeom>
      </xdr:spPr>
    </xdr:pic>
    <xdr:clientData/>
  </xdr:twoCellAnchor>
  <xdr:twoCellAnchor>
    <xdr:from>
      <xdr:col>1</xdr:col>
      <xdr:colOff>107829</xdr:colOff>
      <xdr:row>920</xdr:row>
      <xdr:rowOff>23962</xdr:rowOff>
    </xdr:from>
    <xdr:to>
      <xdr:col>1</xdr:col>
      <xdr:colOff>635000</xdr:colOff>
      <xdr:row>920</xdr:row>
      <xdr:rowOff>685322</xdr:rowOff>
    </xdr:to>
    <xdr:pic>
      <xdr:nvPicPr>
        <xdr:cNvPr id="1062" name="Picture 1061">
          <a:extLst>
            <a:ext uri="{FF2B5EF4-FFF2-40B4-BE49-F238E27FC236}">
              <a16:creationId xmlns:a16="http://schemas.microsoft.com/office/drawing/2014/main" id="{AD9AAE58-A4D6-A74C-9D7B-F17F083CBD25}"/>
            </a:ext>
          </a:extLst>
        </xdr:cNvPr>
        <xdr:cNvPicPr>
          <a:picLocks noChangeAspect="1"/>
        </xdr:cNvPicPr>
      </xdr:nvPicPr>
      <xdr:blipFill>
        <a:blip xmlns:r="http://schemas.openxmlformats.org/officeDocument/2006/relationships" r:embed="rId546"/>
        <a:stretch>
          <a:fillRect/>
        </a:stretch>
      </xdr:blipFill>
      <xdr:spPr>
        <a:xfrm>
          <a:off x="1066320" y="642811698"/>
          <a:ext cx="527171" cy="661360"/>
        </a:xfrm>
        <a:prstGeom prst="rect">
          <a:avLst/>
        </a:prstGeom>
      </xdr:spPr>
    </xdr:pic>
    <xdr:clientData/>
  </xdr:twoCellAnchor>
  <xdr:twoCellAnchor>
    <xdr:from>
      <xdr:col>1</xdr:col>
      <xdr:colOff>167734</xdr:colOff>
      <xdr:row>883</xdr:row>
      <xdr:rowOff>0</xdr:rowOff>
    </xdr:from>
    <xdr:to>
      <xdr:col>1</xdr:col>
      <xdr:colOff>694905</xdr:colOff>
      <xdr:row>883</xdr:row>
      <xdr:rowOff>676370</xdr:rowOff>
    </xdr:to>
    <xdr:pic>
      <xdr:nvPicPr>
        <xdr:cNvPr id="1063" name="Picture 1062">
          <a:extLst>
            <a:ext uri="{FF2B5EF4-FFF2-40B4-BE49-F238E27FC236}">
              <a16:creationId xmlns:a16="http://schemas.microsoft.com/office/drawing/2014/main" id="{AA97BC94-2B4D-CD46-A99A-1D44AB752862}"/>
            </a:ext>
          </a:extLst>
        </xdr:cNvPr>
        <xdr:cNvPicPr>
          <a:picLocks noChangeAspect="1"/>
        </xdr:cNvPicPr>
      </xdr:nvPicPr>
      <xdr:blipFill>
        <a:blip xmlns:r="http://schemas.openxmlformats.org/officeDocument/2006/relationships" r:embed="rId547"/>
        <a:stretch>
          <a:fillRect/>
        </a:stretch>
      </xdr:blipFill>
      <xdr:spPr>
        <a:xfrm>
          <a:off x="1126225" y="616381321"/>
          <a:ext cx="527171" cy="676370"/>
        </a:xfrm>
        <a:prstGeom prst="rect">
          <a:avLst/>
        </a:prstGeom>
      </xdr:spPr>
    </xdr:pic>
    <xdr:clientData/>
  </xdr:twoCellAnchor>
  <xdr:twoCellAnchor>
    <xdr:from>
      <xdr:col>1</xdr:col>
      <xdr:colOff>155754</xdr:colOff>
      <xdr:row>885</xdr:row>
      <xdr:rowOff>23963</xdr:rowOff>
    </xdr:from>
    <xdr:to>
      <xdr:col>1</xdr:col>
      <xdr:colOff>599056</xdr:colOff>
      <xdr:row>885</xdr:row>
      <xdr:rowOff>678841</xdr:rowOff>
    </xdr:to>
    <xdr:pic>
      <xdr:nvPicPr>
        <xdr:cNvPr id="1064" name="Picture 1063">
          <a:extLst>
            <a:ext uri="{FF2B5EF4-FFF2-40B4-BE49-F238E27FC236}">
              <a16:creationId xmlns:a16="http://schemas.microsoft.com/office/drawing/2014/main" id="{847FBE3E-FB39-BE4D-9D8A-2541EF6B1D70}"/>
            </a:ext>
          </a:extLst>
        </xdr:cNvPr>
        <xdr:cNvPicPr>
          <a:picLocks noChangeAspect="1"/>
        </xdr:cNvPicPr>
      </xdr:nvPicPr>
      <xdr:blipFill>
        <a:blip xmlns:r="http://schemas.openxmlformats.org/officeDocument/2006/relationships" r:embed="rId548"/>
        <a:stretch>
          <a:fillRect/>
        </a:stretch>
      </xdr:blipFill>
      <xdr:spPr>
        <a:xfrm>
          <a:off x="1114245" y="617795095"/>
          <a:ext cx="443302" cy="654878"/>
        </a:xfrm>
        <a:prstGeom prst="rect">
          <a:avLst/>
        </a:prstGeom>
      </xdr:spPr>
    </xdr:pic>
    <xdr:clientData/>
  </xdr:twoCellAnchor>
  <xdr:twoCellAnchor>
    <xdr:from>
      <xdr:col>1</xdr:col>
      <xdr:colOff>131793</xdr:colOff>
      <xdr:row>886</xdr:row>
      <xdr:rowOff>35943</xdr:rowOff>
    </xdr:from>
    <xdr:to>
      <xdr:col>1</xdr:col>
      <xdr:colOff>575095</xdr:colOff>
      <xdr:row>886</xdr:row>
      <xdr:rowOff>690821</xdr:rowOff>
    </xdr:to>
    <xdr:pic>
      <xdr:nvPicPr>
        <xdr:cNvPr id="1065" name="Picture 1064">
          <a:extLst>
            <a:ext uri="{FF2B5EF4-FFF2-40B4-BE49-F238E27FC236}">
              <a16:creationId xmlns:a16="http://schemas.microsoft.com/office/drawing/2014/main" id="{B28F7D51-3E43-ED48-9850-202607F49392}"/>
            </a:ext>
          </a:extLst>
        </xdr:cNvPr>
        <xdr:cNvPicPr>
          <a:picLocks noChangeAspect="1"/>
        </xdr:cNvPicPr>
      </xdr:nvPicPr>
      <xdr:blipFill>
        <a:blip xmlns:r="http://schemas.openxmlformats.org/officeDocument/2006/relationships" r:embed="rId548"/>
        <a:stretch>
          <a:fillRect/>
        </a:stretch>
      </xdr:blipFill>
      <xdr:spPr>
        <a:xfrm>
          <a:off x="1090284" y="618501981"/>
          <a:ext cx="443302" cy="654878"/>
        </a:xfrm>
        <a:prstGeom prst="rect">
          <a:avLst/>
        </a:prstGeom>
      </xdr:spPr>
    </xdr:pic>
    <xdr:clientData/>
  </xdr:twoCellAnchor>
  <xdr:twoCellAnchor>
    <xdr:from>
      <xdr:col>1</xdr:col>
      <xdr:colOff>155754</xdr:colOff>
      <xdr:row>884</xdr:row>
      <xdr:rowOff>11982</xdr:rowOff>
    </xdr:from>
    <xdr:to>
      <xdr:col>1</xdr:col>
      <xdr:colOff>682925</xdr:colOff>
      <xdr:row>884</xdr:row>
      <xdr:rowOff>688352</xdr:rowOff>
    </xdr:to>
    <xdr:pic>
      <xdr:nvPicPr>
        <xdr:cNvPr id="1066" name="Picture 1065">
          <a:extLst>
            <a:ext uri="{FF2B5EF4-FFF2-40B4-BE49-F238E27FC236}">
              <a16:creationId xmlns:a16="http://schemas.microsoft.com/office/drawing/2014/main" id="{2F93122F-9CF6-7B4F-B621-8D156BFF63BA}"/>
            </a:ext>
          </a:extLst>
        </xdr:cNvPr>
        <xdr:cNvPicPr>
          <a:picLocks noChangeAspect="1"/>
        </xdr:cNvPicPr>
      </xdr:nvPicPr>
      <xdr:blipFill>
        <a:blip xmlns:r="http://schemas.openxmlformats.org/officeDocument/2006/relationships" r:embed="rId547"/>
        <a:stretch>
          <a:fillRect/>
        </a:stretch>
      </xdr:blipFill>
      <xdr:spPr>
        <a:xfrm>
          <a:off x="1114245" y="617088208"/>
          <a:ext cx="527171" cy="676370"/>
        </a:xfrm>
        <a:prstGeom prst="rect">
          <a:avLst/>
        </a:prstGeom>
      </xdr:spPr>
    </xdr:pic>
    <xdr:clientData/>
  </xdr:twoCellAnchor>
  <xdr:twoCellAnchor>
    <xdr:from>
      <xdr:col>1</xdr:col>
      <xdr:colOff>179716</xdr:colOff>
      <xdr:row>890</xdr:row>
      <xdr:rowOff>11981</xdr:rowOff>
    </xdr:from>
    <xdr:to>
      <xdr:col>1</xdr:col>
      <xdr:colOff>742830</xdr:colOff>
      <xdr:row>890</xdr:row>
      <xdr:rowOff>648946</xdr:rowOff>
    </xdr:to>
    <xdr:pic>
      <xdr:nvPicPr>
        <xdr:cNvPr id="1067" name="Picture 1066">
          <a:extLst>
            <a:ext uri="{FF2B5EF4-FFF2-40B4-BE49-F238E27FC236}">
              <a16:creationId xmlns:a16="http://schemas.microsoft.com/office/drawing/2014/main" id="{AFF15FC6-CAEE-DD4B-A8D6-CBBB999A18DE}"/>
            </a:ext>
          </a:extLst>
        </xdr:cNvPr>
        <xdr:cNvPicPr>
          <a:picLocks noChangeAspect="1"/>
        </xdr:cNvPicPr>
      </xdr:nvPicPr>
      <xdr:blipFill>
        <a:blip xmlns:r="http://schemas.openxmlformats.org/officeDocument/2006/relationships" r:embed="rId549"/>
        <a:stretch>
          <a:fillRect/>
        </a:stretch>
      </xdr:blipFill>
      <xdr:spPr>
        <a:xfrm>
          <a:off x="1132216" y="623073981"/>
          <a:ext cx="563114" cy="636965"/>
        </a:xfrm>
        <a:prstGeom prst="rect">
          <a:avLst/>
        </a:prstGeom>
      </xdr:spPr>
    </xdr:pic>
    <xdr:clientData/>
  </xdr:twoCellAnchor>
  <xdr:twoCellAnchor>
    <xdr:from>
      <xdr:col>1</xdr:col>
      <xdr:colOff>71887</xdr:colOff>
      <xdr:row>713</xdr:row>
      <xdr:rowOff>25400</xdr:rowOff>
    </xdr:from>
    <xdr:to>
      <xdr:col>1</xdr:col>
      <xdr:colOff>527169</xdr:colOff>
      <xdr:row>713</xdr:row>
      <xdr:rowOff>685800</xdr:rowOff>
    </xdr:to>
    <xdr:pic>
      <xdr:nvPicPr>
        <xdr:cNvPr id="1068" name="Picture 1067">
          <a:extLst>
            <a:ext uri="{FF2B5EF4-FFF2-40B4-BE49-F238E27FC236}">
              <a16:creationId xmlns:a16="http://schemas.microsoft.com/office/drawing/2014/main" id="{A2E890F0-A090-BC45-9393-1B0171C8D47C}"/>
            </a:ext>
          </a:extLst>
        </xdr:cNvPr>
        <xdr:cNvPicPr>
          <a:picLocks noChangeAspect="1"/>
        </xdr:cNvPicPr>
      </xdr:nvPicPr>
      <xdr:blipFill>
        <a:blip xmlns:r="http://schemas.openxmlformats.org/officeDocument/2006/relationships" r:embed="rId550"/>
        <a:stretch>
          <a:fillRect/>
        </a:stretch>
      </xdr:blipFill>
      <xdr:spPr>
        <a:xfrm>
          <a:off x="1024387" y="498754400"/>
          <a:ext cx="455282" cy="660400"/>
        </a:xfrm>
        <a:prstGeom prst="rect">
          <a:avLst/>
        </a:prstGeom>
      </xdr:spPr>
    </xdr:pic>
    <xdr:clientData/>
  </xdr:twoCellAnchor>
  <xdr:twoCellAnchor>
    <xdr:from>
      <xdr:col>1</xdr:col>
      <xdr:colOff>156553</xdr:colOff>
      <xdr:row>666</xdr:row>
      <xdr:rowOff>35942</xdr:rowOff>
    </xdr:from>
    <xdr:to>
      <xdr:col>1</xdr:col>
      <xdr:colOff>623817</xdr:colOff>
      <xdr:row>666</xdr:row>
      <xdr:rowOff>673694</xdr:rowOff>
    </xdr:to>
    <xdr:pic>
      <xdr:nvPicPr>
        <xdr:cNvPr id="1069" name="Picture 1068">
          <a:extLst>
            <a:ext uri="{FF2B5EF4-FFF2-40B4-BE49-F238E27FC236}">
              <a16:creationId xmlns:a16="http://schemas.microsoft.com/office/drawing/2014/main" id="{DFB910FC-6E05-D04B-B052-A92B85ACBD36}"/>
            </a:ext>
          </a:extLst>
        </xdr:cNvPr>
        <xdr:cNvPicPr>
          <a:picLocks noChangeAspect="1"/>
        </xdr:cNvPicPr>
      </xdr:nvPicPr>
      <xdr:blipFill>
        <a:blip xmlns:r="http://schemas.openxmlformats.org/officeDocument/2006/relationships" r:embed="rId551"/>
        <a:stretch>
          <a:fillRect/>
        </a:stretch>
      </xdr:blipFill>
      <xdr:spPr>
        <a:xfrm>
          <a:off x="1104820" y="462417542"/>
          <a:ext cx="467264" cy="637752"/>
        </a:xfrm>
        <a:prstGeom prst="rect">
          <a:avLst/>
        </a:prstGeom>
      </xdr:spPr>
    </xdr:pic>
    <xdr:clientData/>
  </xdr:twoCellAnchor>
  <xdr:twoCellAnchor>
    <xdr:from>
      <xdr:col>1</xdr:col>
      <xdr:colOff>165100</xdr:colOff>
      <xdr:row>922</xdr:row>
      <xdr:rowOff>38100</xdr:rowOff>
    </xdr:from>
    <xdr:to>
      <xdr:col>1</xdr:col>
      <xdr:colOff>698500</xdr:colOff>
      <xdr:row>922</xdr:row>
      <xdr:rowOff>673100</xdr:rowOff>
    </xdr:to>
    <xdr:pic>
      <xdr:nvPicPr>
        <xdr:cNvPr id="894" name="Picture 893">
          <a:extLst>
            <a:ext uri="{FF2B5EF4-FFF2-40B4-BE49-F238E27FC236}">
              <a16:creationId xmlns:a16="http://schemas.microsoft.com/office/drawing/2014/main" id="{B116D39F-EC1B-0A43-9047-F48F0A13F0BF}"/>
            </a:ext>
          </a:extLst>
        </xdr:cNvPr>
        <xdr:cNvPicPr>
          <a:picLocks noChangeAspect="1"/>
        </xdr:cNvPicPr>
      </xdr:nvPicPr>
      <xdr:blipFill>
        <a:blip xmlns:r="http://schemas.openxmlformats.org/officeDocument/2006/relationships" r:embed="rId552"/>
        <a:stretch>
          <a:fillRect/>
        </a:stretch>
      </xdr:blipFill>
      <xdr:spPr>
        <a:xfrm>
          <a:off x="1117600" y="644753600"/>
          <a:ext cx="533400" cy="635000"/>
        </a:xfrm>
        <a:prstGeom prst="rect">
          <a:avLst/>
        </a:prstGeom>
      </xdr:spPr>
    </xdr:pic>
    <xdr:clientData/>
  </xdr:twoCellAnchor>
  <xdr:twoCellAnchor>
    <xdr:from>
      <xdr:col>1</xdr:col>
      <xdr:colOff>165100</xdr:colOff>
      <xdr:row>923</xdr:row>
      <xdr:rowOff>25400</xdr:rowOff>
    </xdr:from>
    <xdr:to>
      <xdr:col>1</xdr:col>
      <xdr:colOff>698500</xdr:colOff>
      <xdr:row>923</xdr:row>
      <xdr:rowOff>660400</xdr:rowOff>
    </xdr:to>
    <xdr:pic>
      <xdr:nvPicPr>
        <xdr:cNvPr id="1042" name="Picture 1041">
          <a:extLst>
            <a:ext uri="{FF2B5EF4-FFF2-40B4-BE49-F238E27FC236}">
              <a16:creationId xmlns:a16="http://schemas.microsoft.com/office/drawing/2014/main" id="{16E1AEB5-E518-DB4E-B059-129035BEFEC8}"/>
            </a:ext>
          </a:extLst>
        </xdr:cNvPr>
        <xdr:cNvPicPr>
          <a:picLocks noChangeAspect="1"/>
        </xdr:cNvPicPr>
      </xdr:nvPicPr>
      <xdr:blipFill>
        <a:blip xmlns:r="http://schemas.openxmlformats.org/officeDocument/2006/relationships" r:embed="rId552"/>
        <a:stretch>
          <a:fillRect/>
        </a:stretch>
      </xdr:blipFill>
      <xdr:spPr>
        <a:xfrm>
          <a:off x="1117600" y="645439400"/>
          <a:ext cx="533400" cy="635000"/>
        </a:xfrm>
        <a:prstGeom prst="rect">
          <a:avLst/>
        </a:prstGeom>
      </xdr:spPr>
    </xdr:pic>
    <xdr:clientData/>
  </xdr:twoCellAnchor>
  <xdr:twoCellAnchor>
    <xdr:from>
      <xdr:col>1</xdr:col>
      <xdr:colOff>127000</xdr:colOff>
      <xdr:row>924</xdr:row>
      <xdr:rowOff>25400</xdr:rowOff>
    </xdr:from>
    <xdr:to>
      <xdr:col>1</xdr:col>
      <xdr:colOff>660400</xdr:colOff>
      <xdr:row>924</xdr:row>
      <xdr:rowOff>660400</xdr:rowOff>
    </xdr:to>
    <xdr:pic>
      <xdr:nvPicPr>
        <xdr:cNvPr id="1045" name="Picture 1044">
          <a:extLst>
            <a:ext uri="{FF2B5EF4-FFF2-40B4-BE49-F238E27FC236}">
              <a16:creationId xmlns:a16="http://schemas.microsoft.com/office/drawing/2014/main" id="{E4CC19D7-FA70-7E4E-85AE-CDB774B6D6AF}"/>
            </a:ext>
          </a:extLst>
        </xdr:cNvPr>
        <xdr:cNvPicPr>
          <a:picLocks noChangeAspect="1"/>
        </xdr:cNvPicPr>
      </xdr:nvPicPr>
      <xdr:blipFill>
        <a:blip xmlns:r="http://schemas.openxmlformats.org/officeDocument/2006/relationships" r:embed="rId552"/>
        <a:stretch>
          <a:fillRect/>
        </a:stretch>
      </xdr:blipFill>
      <xdr:spPr>
        <a:xfrm>
          <a:off x="1079500" y="646137900"/>
          <a:ext cx="533400" cy="635000"/>
        </a:xfrm>
        <a:prstGeom prst="rect">
          <a:avLst/>
        </a:prstGeom>
      </xdr:spPr>
    </xdr:pic>
    <xdr:clientData/>
  </xdr:twoCellAnchor>
  <xdr:twoCellAnchor>
    <xdr:from>
      <xdr:col>1</xdr:col>
      <xdr:colOff>145605</xdr:colOff>
      <xdr:row>632</xdr:row>
      <xdr:rowOff>40446</xdr:rowOff>
    </xdr:from>
    <xdr:to>
      <xdr:col>1</xdr:col>
      <xdr:colOff>566164</xdr:colOff>
      <xdr:row>632</xdr:row>
      <xdr:rowOff>687579</xdr:rowOff>
    </xdr:to>
    <xdr:pic>
      <xdr:nvPicPr>
        <xdr:cNvPr id="1047" name="Picture 1046">
          <a:extLst>
            <a:ext uri="{FF2B5EF4-FFF2-40B4-BE49-F238E27FC236}">
              <a16:creationId xmlns:a16="http://schemas.microsoft.com/office/drawing/2014/main" id="{0B6A963C-71AF-D545-845E-EB904AC62E11}"/>
            </a:ext>
          </a:extLst>
        </xdr:cNvPr>
        <xdr:cNvPicPr>
          <a:picLocks noChangeAspect="1"/>
        </xdr:cNvPicPr>
      </xdr:nvPicPr>
      <xdr:blipFill>
        <a:blip xmlns:r="http://schemas.openxmlformats.org/officeDocument/2006/relationships" r:embed="rId476"/>
        <a:stretch>
          <a:fillRect/>
        </a:stretch>
      </xdr:blipFill>
      <xdr:spPr>
        <a:xfrm>
          <a:off x="1100127" y="439703121"/>
          <a:ext cx="420559" cy="647133"/>
        </a:xfrm>
        <a:prstGeom prst="rect">
          <a:avLst/>
        </a:prstGeom>
      </xdr:spPr>
    </xdr:pic>
    <xdr:clientData/>
  </xdr:twoCellAnchor>
  <xdr:twoCellAnchor>
    <xdr:from>
      <xdr:col>1</xdr:col>
      <xdr:colOff>152400</xdr:colOff>
      <xdr:row>633</xdr:row>
      <xdr:rowOff>22973</xdr:rowOff>
    </xdr:from>
    <xdr:to>
      <xdr:col>1</xdr:col>
      <xdr:colOff>572959</xdr:colOff>
      <xdr:row>633</xdr:row>
      <xdr:rowOff>670106</xdr:rowOff>
    </xdr:to>
    <xdr:pic>
      <xdr:nvPicPr>
        <xdr:cNvPr id="1052" name="Picture 1051">
          <a:extLst>
            <a:ext uri="{FF2B5EF4-FFF2-40B4-BE49-F238E27FC236}">
              <a16:creationId xmlns:a16="http://schemas.microsoft.com/office/drawing/2014/main" id="{39D36324-6806-2B4A-82AE-3ACC40D6F160}"/>
            </a:ext>
          </a:extLst>
        </xdr:cNvPr>
        <xdr:cNvPicPr>
          <a:picLocks noChangeAspect="1"/>
        </xdr:cNvPicPr>
      </xdr:nvPicPr>
      <xdr:blipFill>
        <a:blip xmlns:r="http://schemas.openxmlformats.org/officeDocument/2006/relationships" r:embed="rId476"/>
        <a:stretch>
          <a:fillRect/>
        </a:stretch>
      </xdr:blipFill>
      <xdr:spPr>
        <a:xfrm>
          <a:off x="1106922" y="440381317"/>
          <a:ext cx="420559" cy="647133"/>
        </a:xfrm>
        <a:prstGeom prst="rect">
          <a:avLst/>
        </a:prstGeom>
      </xdr:spPr>
    </xdr:pic>
    <xdr:clientData/>
  </xdr:twoCellAnchor>
  <xdr:twoCellAnchor>
    <xdr:from>
      <xdr:col>1</xdr:col>
      <xdr:colOff>137516</xdr:colOff>
      <xdr:row>796</xdr:row>
      <xdr:rowOff>48535</xdr:rowOff>
    </xdr:from>
    <xdr:to>
      <xdr:col>1</xdr:col>
      <xdr:colOff>645985</xdr:colOff>
      <xdr:row>796</xdr:row>
      <xdr:rowOff>671509</xdr:rowOff>
    </xdr:to>
    <xdr:pic>
      <xdr:nvPicPr>
        <xdr:cNvPr id="1070" name="Picture 1069">
          <a:extLst>
            <a:ext uri="{FF2B5EF4-FFF2-40B4-BE49-F238E27FC236}">
              <a16:creationId xmlns:a16="http://schemas.microsoft.com/office/drawing/2014/main" id="{769D9DEB-AAD2-744C-B206-CD0ABC444679}"/>
            </a:ext>
          </a:extLst>
        </xdr:cNvPr>
        <xdr:cNvPicPr>
          <a:picLocks noChangeAspect="1"/>
        </xdr:cNvPicPr>
      </xdr:nvPicPr>
      <xdr:blipFill>
        <a:blip xmlns:r="http://schemas.openxmlformats.org/officeDocument/2006/relationships" r:embed="rId553"/>
        <a:stretch>
          <a:fillRect/>
        </a:stretch>
      </xdr:blipFill>
      <xdr:spPr>
        <a:xfrm>
          <a:off x="1092038" y="553800892"/>
          <a:ext cx="508469" cy="622974"/>
        </a:xfrm>
        <a:prstGeom prst="rect">
          <a:avLst/>
        </a:prstGeom>
      </xdr:spPr>
    </xdr:pic>
    <xdr:clientData/>
  </xdr:twoCellAnchor>
  <xdr:twoCellAnchor>
    <xdr:from>
      <xdr:col>1</xdr:col>
      <xdr:colOff>153694</xdr:colOff>
      <xdr:row>809</xdr:row>
      <xdr:rowOff>24268</xdr:rowOff>
    </xdr:from>
    <xdr:to>
      <xdr:col>1</xdr:col>
      <xdr:colOff>659673</xdr:colOff>
      <xdr:row>809</xdr:row>
      <xdr:rowOff>653931</xdr:rowOff>
    </xdr:to>
    <xdr:pic>
      <xdr:nvPicPr>
        <xdr:cNvPr id="1071" name="Picture 1070">
          <a:extLst>
            <a:ext uri="{FF2B5EF4-FFF2-40B4-BE49-F238E27FC236}">
              <a16:creationId xmlns:a16="http://schemas.microsoft.com/office/drawing/2014/main" id="{9337E388-03DB-7E43-8DD2-B168EAF331B8}"/>
            </a:ext>
          </a:extLst>
        </xdr:cNvPr>
        <xdr:cNvPicPr>
          <a:picLocks noChangeAspect="1"/>
        </xdr:cNvPicPr>
      </xdr:nvPicPr>
      <xdr:blipFill>
        <a:blip xmlns:r="http://schemas.openxmlformats.org/officeDocument/2006/relationships" r:embed="rId514"/>
        <a:stretch>
          <a:fillRect/>
        </a:stretch>
      </xdr:blipFill>
      <xdr:spPr>
        <a:xfrm>
          <a:off x="1108216" y="562820319"/>
          <a:ext cx="505979" cy="629663"/>
        </a:xfrm>
        <a:prstGeom prst="rect">
          <a:avLst/>
        </a:prstGeom>
      </xdr:spPr>
    </xdr:pic>
    <xdr:clientData/>
  </xdr:twoCellAnchor>
  <xdr:twoCellAnchor>
    <xdr:from>
      <xdr:col>1</xdr:col>
      <xdr:colOff>161783</xdr:colOff>
      <xdr:row>866</xdr:row>
      <xdr:rowOff>40446</xdr:rowOff>
    </xdr:from>
    <xdr:to>
      <xdr:col>1</xdr:col>
      <xdr:colOff>667458</xdr:colOff>
      <xdr:row>866</xdr:row>
      <xdr:rowOff>686816</xdr:rowOff>
    </xdr:to>
    <xdr:pic>
      <xdr:nvPicPr>
        <xdr:cNvPr id="1072" name="Picture 1071">
          <a:extLst>
            <a:ext uri="{FF2B5EF4-FFF2-40B4-BE49-F238E27FC236}">
              <a16:creationId xmlns:a16="http://schemas.microsoft.com/office/drawing/2014/main" id="{67B0123E-5A7B-3C4A-BBA6-8828DD904DF9}"/>
            </a:ext>
          </a:extLst>
        </xdr:cNvPr>
        <xdr:cNvPicPr>
          <a:picLocks noChangeAspect="1"/>
        </xdr:cNvPicPr>
      </xdr:nvPicPr>
      <xdr:blipFill>
        <a:blip xmlns:r="http://schemas.openxmlformats.org/officeDocument/2006/relationships" r:embed="rId521"/>
        <a:stretch>
          <a:fillRect/>
        </a:stretch>
      </xdr:blipFill>
      <xdr:spPr>
        <a:xfrm>
          <a:off x="1116305" y="602489618"/>
          <a:ext cx="505675" cy="646370"/>
        </a:xfrm>
        <a:prstGeom prst="rect">
          <a:avLst/>
        </a:prstGeom>
      </xdr:spPr>
    </xdr:pic>
    <xdr:clientData/>
  </xdr:twoCellAnchor>
  <xdr:twoCellAnchor>
    <xdr:from>
      <xdr:col>1</xdr:col>
      <xdr:colOff>137297</xdr:colOff>
      <xdr:row>869</xdr:row>
      <xdr:rowOff>39008</xdr:rowOff>
    </xdr:from>
    <xdr:to>
      <xdr:col>1</xdr:col>
      <xdr:colOff>606396</xdr:colOff>
      <xdr:row>869</xdr:row>
      <xdr:rowOff>646655</xdr:rowOff>
    </xdr:to>
    <xdr:pic>
      <xdr:nvPicPr>
        <xdr:cNvPr id="1073" name="Picture 1072">
          <a:extLst>
            <a:ext uri="{FF2B5EF4-FFF2-40B4-BE49-F238E27FC236}">
              <a16:creationId xmlns:a16="http://schemas.microsoft.com/office/drawing/2014/main" id="{D92A0239-8DC5-1B49-B13C-85BC9BFB9E76}"/>
            </a:ext>
          </a:extLst>
        </xdr:cNvPr>
        <xdr:cNvPicPr>
          <a:picLocks noChangeAspect="1"/>
        </xdr:cNvPicPr>
      </xdr:nvPicPr>
      <xdr:blipFill>
        <a:blip xmlns:r="http://schemas.openxmlformats.org/officeDocument/2006/relationships" r:embed="rId554"/>
        <a:stretch>
          <a:fillRect/>
        </a:stretch>
      </xdr:blipFill>
      <xdr:spPr>
        <a:xfrm>
          <a:off x="1086937" y="606538377"/>
          <a:ext cx="469099" cy="607647"/>
        </a:xfrm>
        <a:prstGeom prst="rect">
          <a:avLst/>
        </a:prstGeom>
      </xdr:spPr>
    </xdr:pic>
    <xdr:clientData/>
  </xdr:twoCellAnchor>
  <xdr:twoCellAnchor>
    <xdr:from>
      <xdr:col>1</xdr:col>
      <xdr:colOff>125856</xdr:colOff>
      <xdr:row>870</xdr:row>
      <xdr:rowOff>45765</xdr:rowOff>
    </xdr:from>
    <xdr:to>
      <xdr:col>1</xdr:col>
      <xdr:colOff>594955</xdr:colOff>
      <xdr:row>870</xdr:row>
      <xdr:rowOff>653412</xdr:rowOff>
    </xdr:to>
    <xdr:pic>
      <xdr:nvPicPr>
        <xdr:cNvPr id="1074" name="Picture 1073">
          <a:extLst>
            <a:ext uri="{FF2B5EF4-FFF2-40B4-BE49-F238E27FC236}">
              <a16:creationId xmlns:a16="http://schemas.microsoft.com/office/drawing/2014/main" id="{95588B2F-5DD4-0A46-BAE6-D1F58D51A976}"/>
            </a:ext>
          </a:extLst>
        </xdr:cNvPr>
        <xdr:cNvPicPr>
          <a:picLocks noChangeAspect="1"/>
        </xdr:cNvPicPr>
      </xdr:nvPicPr>
      <xdr:blipFill>
        <a:blip xmlns:r="http://schemas.openxmlformats.org/officeDocument/2006/relationships" r:embed="rId554"/>
        <a:stretch>
          <a:fillRect/>
        </a:stretch>
      </xdr:blipFill>
      <xdr:spPr>
        <a:xfrm>
          <a:off x="1075496" y="607243062"/>
          <a:ext cx="469099" cy="607647"/>
        </a:xfrm>
        <a:prstGeom prst="rect">
          <a:avLst/>
        </a:prstGeom>
      </xdr:spPr>
    </xdr:pic>
    <xdr:clientData/>
  </xdr:twoCellAnchor>
  <xdr:twoCellAnchor>
    <xdr:from>
      <xdr:col>1</xdr:col>
      <xdr:colOff>105833</xdr:colOff>
      <xdr:row>871</xdr:row>
      <xdr:rowOff>49891</xdr:rowOff>
    </xdr:from>
    <xdr:to>
      <xdr:col>1</xdr:col>
      <xdr:colOff>619881</xdr:colOff>
      <xdr:row>872</xdr:row>
      <xdr:rowOff>22678</xdr:rowOff>
    </xdr:to>
    <xdr:pic>
      <xdr:nvPicPr>
        <xdr:cNvPr id="1075" name="Picture 1074">
          <a:extLst>
            <a:ext uri="{FF2B5EF4-FFF2-40B4-BE49-F238E27FC236}">
              <a16:creationId xmlns:a16="http://schemas.microsoft.com/office/drawing/2014/main" id="{99774465-76B5-0040-BDBC-C509273E6B3E}"/>
            </a:ext>
          </a:extLst>
        </xdr:cNvPr>
        <xdr:cNvPicPr>
          <a:picLocks noChangeAspect="1"/>
        </xdr:cNvPicPr>
      </xdr:nvPicPr>
      <xdr:blipFill>
        <a:blip xmlns:r="http://schemas.openxmlformats.org/officeDocument/2006/relationships" r:embed="rId555"/>
        <a:stretch>
          <a:fillRect/>
        </a:stretch>
      </xdr:blipFill>
      <xdr:spPr>
        <a:xfrm>
          <a:off x="1058333" y="605809653"/>
          <a:ext cx="514048" cy="668263"/>
        </a:xfrm>
        <a:prstGeom prst="rect">
          <a:avLst/>
        </a:prstGeom>
      </xdr:spPr>
    </xdr:pic>
    <xdr:clientData/>
  </xdr:twoCellAnchor>
  <xdr:twoCellAnchor>
    <xdr:from>
      <xdr:col>1</xdr:col>
      <xdr:colOff>45356</xdr:colOff>
      <xdr:row>874</xdr:row>
      <xdr:rowOff>27205</xdr:rowOff>
    </xdr:from>
    <xdr:to>
      <xdr:col>1</xdr:col>
      <xdr:colOff>468690</xdr:colOff>
      <xdr:row>874</xdr:row>
      <xdr:rowOff>654026</xdr:rowOff>
    </xdr:to>
    <xdr:pic>
      <xdr:nvPicPr>
        <xdr:cNvPr id="1076" name="Picture 1075">
          <a:extLst>
            <a:ext uri="{FF2B5EF4-FFF2-40B4-BE49-F238E27FC236}">
              <a16:creationId xmlns:a16="http://schemas.microsoft.com/office/drawing/2014/main" id="{878EFDD1-A21F-3741-A07E-182D263C2FCD}"/>
            </a:ext>
          </a:extLst>
        </xdr:cNvPr>
        <xdr:cNvPicPr>
          <a:picLocks noChangeAspect="1"/>
        </xdr:cNvPicPr>
      </xdr:nvPicPr>
      <xdr:blipFill>
        <a:blip xmlns:r="http://schemas.openxmlformats.org/officeDocument/2006/relationships" r:embed="rId556"/>
        <a:stretch>
          <a:fillRect/>
        </a:stretch>
      </xdr:blipFill>
      <xdr:spPr>
        <a:xfrm>
          <a:off x="997856" y="607873395"/>
          <a:ext cx="423334" cy="626821"/>
        </a:xfrm>
        <a:prstGeom prst="rect">
          <a:avLst/>
        </a:prstGeom>
      </xdr:spPr>
    </xdr:pic>
    <xdr:clientData/>
  </xdr:twoCellAnchor>
  <xdr:twoCellAnchor>
    <xdr:from>
      <xdr:col>1</xdr:col>
      <xdr:colOff>60476</xdr:colOff>
      <xdr:row>875</xdr:row>
      <xdr:rowOff>30237</xdr:rowOff>
    </xdr:from>
    <xdr:to>
      <xdr:col>1</xdr:col>
      <xdr:colOff>498930</xdr:colOff>
      <xdr:row>875</xdr:row>
      <xdr:rowOff>687918</xdr:rowOff>
    </xdr:to>
    <xdr:pic>
      <xdr:nvPicPr>
        <xdr:cNvPr id="1077" name="Picture 1076">
          <a:extLst>
            <a:ext uri="{FF2B5EF4-FFF2-40B4-BE49-F238E27FC236}">
              <a16:creationId xmlns:a16="http://schemas.microsoft.com/office/drawing/2014/main" id="{36716203-649E-7647-A436-6A7DDEFD5E2E}"/>
            </a:ext>
          </a:extLst>
        </xdr:cNvPr>
        <xdr:cNvPicPr>
          <a:picLocks noChangeAspect="1"/>
        </xdr:cNvPicPr>
      </xdr:nvPicPr>
      <xdr:blipFill>
        <a:blip xmlns:r="http://schemas.openxmlformats.org/officeDocument/2006/relationships" r:embed="rId557"/>
        <a:stretch>
          <a:fillRect/>
        </a:stretch>
      </xdr:blipFill>
      <xdr:spPr>
        <a:xfrm>
          <a:off x="1012976" y="608571904"/>
          <a:ext cx="438454" cy="657681"/>
        </a:xfrm>
        <a:prstGeom prst="rect">
          <a:avLst/>
        </a:prstGeom>
      </xdr:spPr>
    </xdr:pic>
    <xdr:clientData/>
  </xdr:twoCellAnchor>
  <xdr:twoCellAnchor>
    <xdr:from>
      <xdr:col>1</xdr:col>
      <xdr:colOff>60476</xdr:colOff>
      <xdr:row>872</xdr:row>
      <xdr:rowOff>63756</xdr:rowOff>
    </xdr:from>
    <xdr:to>
      <xdr:col>1</xdr:col>
      <xdr:colOff>544286</xdr:colOff>
      <xdr:row>873</xdr:row>
      <xdr:rowOff>3409</xdr:rowOff>
    </xdr:to>
    <xdr:pic>
      <xdr:nvPicPr>
        <xdr:cNvPr id="1078" name="Picture 1077">
          <a:extLst>
            <a:ext uri="{FF2B5EF4-FFF2-40B4-BE49-F238E27FC236}">
              <a16:creationId xmlns:a16="http://schemas.microsoft.com/office/drawing/2014/main" id="{B12CC46D-9467-4741-B074-B6AA62B85850}"/>
            </a:ext>
          </a:extLst>
        </xdr:cNvPr>
        <xdr:cNvPicPr>
          <a:picLocks noChangeAspect="1"/>
        </xdr:cNvPicPr>
      </xdr:nvPicPr>
      <xdr:blipFill>
        <a:blip xmlns:r="http://schemas.openxmlformats.org/officeDocument/2006/relationships" r:embed="rId558"/>
        <a:stretch>
          <a:fillRect/>
        </a:stretch>
      </xdr:blipFill>
      <xdr:spPr>
        <a:xfrm>
          <a:off x="1012976" y="606518994"/>
          <a:ext cx="483810" cy="635129"/>
        </a:xfrm>
        <a:prstGeom prst="rect">
          <a:avLst/>
        </a:prstGeom>
      </xdr:spPr>
    </xdr:pic>
    <xdr:clientData/>
  </xdr:twoCellAnchor>
  <xdr:twoCellAnchor>
    <xdr:from>
      <xdr:col>1</xdr:col>
      <xdr:colOff>76804</xdr:colOff>
      <xdr:row>873</xdr:row>
      <xdr:rowOff>34728</xdr:rowOff>
    </xdr:from>
    <xdr:to>
      <xdr:col>1</xdr:col>
      <xdr:colOff>560614</xdr:colOff>
      <xdr:row>873</xdr:row>
      <xdr:rowOff>669857</xdr:rowOff>
    </xdr:to>
    <xdr:pic>
      <xdr:nvPicPr>
        <xdr:cNvPr id="1079" name="Picture 1078">
          <a:extLst>
            <a:ext uri="{FF2B5EF4-FFF2-40B4-BE49-F238E27FC236}">
              <a16:creationId xmlns:a16="http://schemas.microsoft.com/office/drawing/2014/main" id="{B5937B1F-B92F-5943-89C2-1908D9232918}"/>
            </a:ext>
          </a:extLst>
        </xdr:cNvPr>
        <xdr:cNvPicPr>
          <a:picLocks noChangeAspect="1"/>
        </xdr:cNvPicPr>
      </xdr:nvPicPr>
      <xdr:blipFill>
        <a:blip xmlns:r="http://schemas.openxmlformats.org/officeDocument/2006/relationships" r:embed="rId558"/>
        <a:stretch>
          <a:fillRect/>
        </a:stretch>
      </xdr:blipFill>
      <xdr:spPr>
        <a:xfrm>
          <a:off x="1029304" y="607185442"/>
          <a:ext cx="483810" cy="635129"/>
        </a:xfrm>
        <a:prstGeom prst="rect">
          <a:avLst/>
        </a:prstGeom>
      </xdr:spPr>
    </xdr:pic>
    <xdr:clientData/>
  </xdr:twoCellAnchor>
  <xdr:twoCellAnchor>
    <xdr:from>
      <xdr:col>1</xdr:col>
      <xdr:colOff>75595</xdr:colOff>
      <xdr:row>876</xdr:row>
      <xdr:rowOff>37796</xdr:rowOff>
    </xdr:from>
    <xdr:to>
      <xdr:col>1</xdr:col>
      <xdr:colOff>483811</xdr:colOff>
      <xdr:row>876</xdr:row>
      <xdr:rowOff>650120</xdr:rowOff>
    </xdr:to>
    <xdr:pic>
      <xdr:nvPicPr>
        <xdr:cNvPr id="1080" name="Picture 1079">
          <a:extLst>
            <a:ext uri="{FF2B5EF4-FFF2-40B4-BE49-F238E27FC236}">
              <a16:creationId xmlns:a16="http://schemas.microsoft.com/office/drawing/2014/main" id="{315980E5-BFE5-BD47-9CD8-F60DA8B14E7B}"/>
            </a:ext>
          </a:extLst>
        </xdr:cNvPr>
        <xdr:cNvPicPr>
          <a:picLocks noChangeAspect="1"/>
        </xdr:cNvPicPr>
      </xdr:nvPicPr>
      <xdr:blipFill>
        <a:blip xmlns:r="http://schemas.openxmlformats.org/officeDocument/2006/relationships" r:embed="rId559"/>
        <a:stretch>
          <a:fillRect/>
        </a:stretch>
      </xdr:blipFill>
      <xdr:spPr>
        <a:xfrm>
          <a:off x="1028095" y="609274939"/>
          <a:ext cx="408216" cy="612324"/>
        </a:xfrm>
        <a:prstGeom prst="rect">
          <a:avLst/>
        </a:prstGeom>
      </xdr:spPr>
    </xdr:pic>
    <xdr:clientData/>
  </xdr:twoCellAnchor>
  <xdr:twoCellAnchor>
    <xdr:from>
      <xdr:col>1</xdr:col>
      <xdr:colOff>75595</xdr:colOff>
      <xdr:row>877</xdr:row>
      <xdr:rowOff>30238</xdr:rowOff>
    </xdr:from>
    <xdr:to>
      <xdr:col>1</xdr:col>
      <xdr:colOff>579374</xdr:colOff>
      <xdr:row>877</xdr:row>
      <xdr:rowOff>680358</xdr:rowOff>
    </xdr:to>
    <xdr:pic>
      <xdr:nvPicPr>
        <xdr:cNvPr id="1081" name="Picture 1080">
          <a:extLst>
            <a:ext uri="{FF2B5EF4-FFF2-40B4-BE49-F238E27FC236}">
              <a16:creationId xmlns:a16="http://schemas.microsoft.com/office/drawing/2014/main" id="{C53B6115-4AFC-9545-AB69-061AFF098EC0}"/>
            </a:ext>
          </a:extLst>
        </xdr:cNvPr>
        <xdr:cNvPicPr>
          <a:picLocks noChangeAspect="1"/>
        </xdr:cNvPicPr>
      </xdr:nvPicPr>
      <xdr:blipFill>
        <a:blip xmlns:r="http://schemas.openxmlformats.org/officeDocument/2006/relationships" r:embed="rId560"/>
        <a:stretch>
          <a:fillRect/>
        </a:stretch>
      </xdr:blipFill>
      <xdr:spPr>
        <a:xfrm>
          <a:off x="1028095" y="609962857"/>
          <a:ext cx="503779" cy="650120"/>
        </a:xfrm>
        <a:prstGeom prst="rect">
          <a:avLst/>
        </a:prstGeom>
      </xdr:spPr>
    </xdr:pic>
    <xdr:clientData/>
  </xdr:twoCellAnchor>
  <xdr:twoCellAnchor>
    <xdr:from>
      <xdr:col>1</xdr:col>
      <xdr:colOff>120953</xdr:colOff>
      <xdr:row>879</xdr:row>
      <xdr:rowOff>30238</xdr:rowOff>
    </xdr:from>
    <xdr:to>
      <xdr:col>1</xdr:col>
      <xdr:colOff>635000</xdr:colOff>
      <xdr:row>879</xdr:row>
      <xdr:rowOff>644704</xdr:rowOff>
    </xdr:to>
    <xdr:pic>
      <xdr:nvPicPr>
        <xdr:cNvPr id="1082" name="Picture 1081">
          <a:extLst>
            <a:ext uri="{FF2B5EF4-FFF2-40B4-BE49-F238E27FC236}">
              <a16:creationId xmlns:a16="http://schemas.microsoft.com/office/drawing/2014/main" id="{418C347F-23FD-564A-9814-40F3C1D3A7F5}"/>
            </a:ext>
          </a:extLst>
        </xdr:cNvPr>
        <xdr:cNvPicPr>
          <a:picLocks noChangeAspect="1"/>
        </xdr:cNvPicPr>
      </xdr:nvPicPr>
      <xdr:blipFill>
        <a:blip xmlns:r="http://schemas.openxmlformats.org/officeDocument/2006/relationships" r:embed="rId561"/>
        <a:stretch>
          <a:fillRect/>
        </a:stretch>
      </xdr:blipFill>
      <xdr:spPr>
        <a:xfrm>
          <a:off x="1073453" y="611353809"/>
          <a:ext cx="514047" cy="614466"/>
        </a:xfrm>
        <a:prstGeom prst="rect">
          <a:avLst/>
        </a:prstGeom>
      </xdr:spPr>
    </xdr:pic>
    <xdr:clientData/>
  </xdr:twoCellAnchor>
  <xdr:twoCellAnchor>
    <xdr:from>
      <xdr:col>4</xdr:col>
      <xdr:colOff>194516</xdr:colOff>
      <xdr:row>673</xdr:row>
      <xdr:rowOff>57404</xdr:rowOff>
    </xdr:from>
    <xdr:to>
      <xdr:col>4</xdr:col>
      <xdr:colOff>1828800</xdr:colOff>
      <xdr:row>675</xdr:row>
      <xdr:rowOff>565747</xdr:rowOff>
    </xdr:to>
    <xdr:pic>
      <xdr:nvPicPr>
        <xdr:cNvPr id="1083" name="Picture 1082">
          <a:extLst>
            <a:ext uri="{FF2B5EF4-FFF2-40B4-BE49-F238E27FC236}">
              <a16:creationId xmlns:a16="http://schemas.microsoft.com/office/drawing/2014/main" id="{A7EAD2C4-C36E-524F-87AA-F79BB2FF97EA}"/>
            </a:ext>
          </a:extLst>
        </xdr:cNvPr>
        <xdr:cNvPicPr>
          <a:picLocks noChangeAspect="1"/>
        </xdr:cNvPicPr>
      </xdr:nvPicPr>
      <xdr:blipFill>
        <a:blip xmlns:r="http://schemas.openxmlformats.org/officeDocument/2006/relationships" r:embed="rId562"/>
        <a:stretch>
          <a:fillRect/>
        </a:stretch>
      </xdr:blipFill>
      <xdr:spPr>
        <a:xfrm>
          <a:off x="4393983" y="467298871"/>
          <a:ext cx="1634284" cy="1896876"/>
        </a:xfrm>
        <a:prstGeom prst="rect">
          <a:avLst/>
        </a:prstGeom>
      </xdr:spPr>
    </xdr:pic>
    <xdr:clientData/>
  </xdr:twoCellAnchor>
  <xdr:twoCellAnchor>
    <xdr:from>
      <xdr:col>1</xdr:col>
      <xdr:colOff>179838</xdr:colOff>
      <xdr:row>616</xdr:row>
      <xdr:rowOff>50800</xdr:rowOff>
    </xdr:from>
    <xdr:to>
      <xdr:col>1</xdr:col>
      <xdr:colOff>654874</xdr:colOff>
      <xdr:row>617</xdr:row>
      <xdr:rowOff>5483</xdr:rowOff>
    </xdr:to>
    <xdr:pic>
      <xdr:nvPicPr>
        <xdr:cNvPr id="1084" name="Picture 1083">
          <a:extLst>
            <a:ext uri="{FF2B5EF4-FFF2-40B4-BE49-F238E27FC236}">
              <a16:creationId xmlns:a16="http://schemas.microsoft.com/office/drawing/2014/main" id="{5F944195-76BF-114E-BD77-CF1DA8BAA840}"/>
            </a:ext>
          </a:extLst>
        </xdr:cNvPr>
        <xdr:cNvPicPr>
          <a:picLocks noChangeAspect="1"/>
        </xdr:cNvPicPr>
      </xdr:nvPicPr>
      <xdr:blipFill>
        <a:blip xmlns:r="http://schemas.openxmlformats.org/officeDocument/2006/relationships" r:embed="rId563"/>
        <a:stretch>
          <a:fillRect/>
        </a:stretch>
      </xdr:blipFill>
      <xdr:spPr>
        <a:xfrm>
          <a:off x="1132338" y="14719300"/>
          <a:ext cx="475036" cy="653183"/>
        </a:xfrm>
        <a:prstGeom prst="rect">
          <a:avLst/>
        </a:prstGeom>
      </xdr:spPr>
    </xdr:pic>
    <xdr:clientData/>
  </xdr:twoCellAnchor>
  <xdr:twoCellAnchor>
    <xdr:from>
      <xdr:col>1</xdr:col>
      <xdr:colOff>84667</xdr:colOff>
      <xdr:row>618</xdr:row>
      <xdr:rowOff>28816</xdr:rowOff>
    </xdr:from>
    <xdr:to>
      <xdr:col>1</xdr:col>
      <xdr:colOff>592666</xdr:colOff>
      <xdr:row>618</xdr:row>
      <xdr:rowOff>679415</xdr:rowOff>
    </xdr:to>
    <xdr:pic>
      <xdr:nvPicPr>
        <xdr:cNvPr id="1085" name="Picture 1084">
          <a:extLst>
            <a:ext uri="{FF2B5EF4-FFF2-40B4-BE49-F238E27FC236}">
              <a16:creationId xmlns:a16="http://schemas.microsoft.com/office/drawing/2014/main" id="{353FA867-391C-EB4E-9E61-82CA746C8BC3}"/>
            </a:ext>
          </a:extLst>
        </xdr:cNvPr>
        <xdr:cNvPicPr>
          <a:picLocks noChangeAspect="1"/>
        </xdr:cNvPicPr>
      </xdr:nvPicPr>
      <xdr:blipFill>
        <a:blip xmlns:r="http://schemas.openxmlformats.org/officeDocument/2006/relationships" r:embed="rId564"/>
        <a:stretch>
          <a:fillRect/>
        </a:stretch>
      </xdr:blipFill>
      <xdr:spPr>
        <a:xfrm>
          <a:off x="1032934" y="429085616"/>
          <a:ext cx="507999" cy="650599"/>
        </a:xfrm>
        <a:prstGeom prst="rect">
          <a:avLst/>
        </a:prstGeom>
      </xdr:spPr>
    </xdr:pic>
    <xdr:clientData/>
  </xdr:twoCellAnchor>
  <xdr:twoCellAnchor>
    <xdr:from>
      <xdr:col>1</xdr:col>
      <xdr:colOff>169333</xdr:colOff>
      <xdr:row>669</xdr:row>
      <xdr:rowOff>16933</xdr:rowOff>
    </xdr:from>
    <xdr:to>
      <xdr:col>1</xdr:col>
      <xdr:colOff>636597</xdr:colOff>
      <xdr:row>669</xdr:row>
      <xdr:rowOff>654685</xdr:rowOff>
    </xdr:to>
    <xdr:pic>
      <xdr:nvPicPr>
        <xdr:cNvPr id="1086" name="Picture 1085">
          <a:extLst>
            <a:ext uri="{FF2B5EF4-FFF2-40B4-BE49-F238E27FC236}">
              <a16:creationId xmlns:a16="http://schemas.microsoft.com/office/drawing/2014/main" id="{76D06577-41F5-C849-8368-5F067CC814BA}"/>
            </a:ext>
          </a:extLst>
        </xdr:cNvPr>
        <xdr:cNvPicPr>
          <a:picLocks noChangeAspect="1"/>
        </xdr:cNvPicPr>
      </xdr:nvPicPr>
      <xdr:blipFill>
        <a:blip xmlns:r="http://schemas.openxmlformats.org/officeDocument/2006/relationships" r:embed="rId551"/>
        <a:stretch>
          <a:fillRect/>
        </a:stretch>
      </xdr:blipFill>
      <xdr:spPr>
        <a:xfrm>
          <a:off x="1117600" y="464481333"/>
          <a:ext cx="467264" cy="637752"/>
        </a:xfrm>
        <a:prstGeom prst="rect">
          <a:avLst/>
        </a:prstGeom>
      </xdr:spPr>
    </xdr:pic>
    <xdr:clientData/>
  </xdr:twoCellAnchor>
  <xdr:twoCellAnchor>
    <xdr:from>
      <xdr:col>1</xdr:col>
      <xdr:colOff>135467</xdr:colOff>
      <xdr:row>692</xdr:row>
      <xdr:rowOff>62647</xdr:rowOff>
    </xdr:from>
    <xdr:to>
      <xdr:col>1</xdr:col>
      <xdr:colOff>575733</xdr:colOff>
      <xdr:row>692</xdr:row>
      <xdr:rowOff>690365</xdr:rowOff>
    </xdr:to>
    <xdr:pic>
      <xdr:nvPicPr>
        <xdr:cNvPr id="1087" name="Picture 1086">
          <a:extLst>
            <a:ext uri="{FF2B5EF4-FFF2-40B4-BE49-F238E27FC236}">
              <a16:creationId xmlns:a16="http://schemas.microsoft.com/office/drawing/2014/main" id="{66436B64-C040-364C-B340-87B4AC8981A7}"/>
            </a:ext>
          </a:extLst>
        </xdr:cNvPr>
        <xdr:cNvPicPr>
          <a:picLocks noChangeAspect="1"/>
        </xdr:cNvPicPr>
      </xdr:nvPicPr>
      <xdr:blipFill>
        <a:blip xmlns:r="http://schemas.openxmlformats.org/officeDocument/2006/relationships" r:embed="rId565"/>
        <a:stretch>
          <a:fillRect/>
        </a:stretch>
      </xdr:blipFill>
      <xdr:spPr>
        <a:xfrm>
          <a:off x="1083734" y="480495180"/>
          <a:ext cx="440266" cy="627718"/>
        </a:xfrm>
        <a:prstGeom prst="rect">
          <a:avLst/>
        </a:prstGeom>
      </xdr:spPr>
    </xdr:pic>
    <xdr:clientData/>
  </xdr:twoCellAnchor>
  <xdr:twoCellAnchor editAs="oneCell">
    <xdr:from>
      <xdr:col>1</xdr:col>
      <xdr:colOff>181050</xdr:colOff>
      <xdr:row>753</xdr:row>
      <xdr:rowOff>41869</xdr:rowOff>
    </xdr:from>
    <xdr:to>
      <xdr:col>1</xdr:col>
      <xdr:colOff>702733</xdr:colOff>
      <xdr:row>753</xdr:row>
      <xdr:rowOff>687451</xdr:rowOff>
    </xdr:to>
    <xdr:pic>
      <xdr:nvPicPr>
        <xdr:cNvPr id="8576" name="Picture 8575">
          <a:extLst>
            <a:ext uri="{FF2B5EF4-FFF2-40B4-BE49-F238E27FC236}">
              <a16:creationId xmlns:a16="http://schemas.microsoft.com/office/drawing/2014/main" id="{4C9D95BE-2FB8-5D47-A1A6-50F55C15BA2E}"/>
            </a:ext>
          </a:extLst>
        </xdr:cNvPr>
        <xdr:cNvPicPr>
          <a:picLocks noChangeAspect="1"/>
        </xdr:cNvPicPr>
      </xdr:nvPicPr>
      <xdr:blipFill>
        <a:blip xmlns:r="http://schemas.openxmlformats.org/officeDocument/2006/relationships" r:embed="rId566"/>
        <a:stretch>
          <a:fillRect/>
        </a:stretch>
      </xdr:blipFill>
      <xdr:spPr>
        <a:xfrm>
          <a:off x="1130061" y="117272638"/>
          <a:ext cx="521683" cy="645582"/>
        </a:xfrm>
        <a:prstGeom prst="rect">
          <a:avLst/>
        </a:prstGeom>
      </xdr:spPr>
    </xdr:pic>
    <xdr:clientData/>
  </xdr:twoCellAnchor>
  <xdr:twoCellAnchor>
    <xdr:from>
      <xdr:col>1</xdr:col>
      <xdr:colOff>152400</xdr:colOff>
      <xdr:row>742</xdr:row>
      <xdr:rowOff>16934</xdr:rowOff>
    </xdr:from>
    <xdr:to>
      <xdr:col>1</xdr:col>
      <xdr:colOff>674083</xdr:colOff>
      <xdr:row>742</xdr:row>
      <xdr:rowOff>662516</xdr:rowOff>
    </xdr:to>
    <xdr:pic>
      <xdr:nvPicPr>
        <xdr:cNvPr id="1088" name="Picture 1087">
          <a:extLst>
            <a:ext uri="{FF2B5EF4-FFF2-40B4-BE49-F238E27FC236}">
              <a16:creationId xmlns:a16="http://schemas.microsoft.com/office/drawing/2014/main" id="{657CE5FB-9661-6A46-8EDD-84523FF322E7}"/>
            </a:ext>
          </a:extLst>
        </xdr:cNvPr>
        <xdr:cNvPicPr>
          <a:picLocks noChangeAspect="1"/>
        </xdr:cNvPicPr>
      </xdr:nvPicPr>
      <xdr:blipFill>
        <a:blip xmlns:r="http://schemas.openxmlformats.org/officeDocument/2006/relationships" r:embed="rId566"/>
        <a:stretch>
          <a:fillRect/>
        </a:stretch>
      </xdr:blipFill>
      <xdr:spPr>
        <a:xfrm>
          <a:off x="1100667" y="515162801"/>
          <a:ext cx="521683" cy="645582"/>
        </a:xfrm>
        <a:prstGeom prst="rect">
          <a:avLst/>
        </a:prstGeom>
      </xdr:spPr>
    </xdr:pic>
    <xdr:clientData/>
  </xdr:twoCellAnchor>
  <xdr:twoCellAnchor>
    <xdr:from>
      <xdr:col>1</xdr:col>
      <xdr:colOff>221375</xdr:colOff>
      <xdr:row>925</xdr:row>
      <xdr:rowOff>34955</xdr:rowOff>
    </xdr:from>
    <xdr:to>
      <xdr:col>1</xdr:col>
      <xdr:colOff>640825</xdr:colOff>
      <xdr:row>925</xdr:row>
      <xdr:rowOff>651022</xdr:rowOff>
    </xdr:to>
    <xdr:pic>
      <xdr:nvPicPr>
        <xdr:cNvPr id="415" name="Picture 414">
          <a:extLst>
            <a:ext uri="{FF2B5EF4-FFF2-40B4-BE49-F238E27FC236}">
              <a16:creationId xmlns:a16="http://schemas.microsoft.com/office/drawing/2014/main" id="{AC18C4DF-CAC2-C543-95D0-B76FC46CDF7E}"/>
            </a:ext>
          </a:extLst>
        </xdr:cNvPr>
        <xdr:cNvPicPr>
          <a:picLocks noChangeAspect="1"/>
        </xdr:cNvPicPr>
      </xdr:nvPicPr>
      <xdr:blipFill>
        <a:blip xmlns:r="http://schemas.openxmlformats.org/officeDocument/2006/relationships" r:embed="rId567"/>
        <a:stretch>
          <a:fillRect/>
        </a:stretch>
      </xdr:blipFill>
      <xdr:spPr>
        <a:xfrm>
          <a:off x="1176788" y="646686331"/>
          <a:ext cx="419450" cy="616067"/>
        </a:xfrm>
        <a:prstGeom prst="rect">
          <a:avLst/>
        </a:prstGeom>
      </xdr:spPr>
    </xdr:pic>
    <xdr:clientData/>
  </xdr:twoCellAnchor>
  <xdr:twoCellAnchor>
    <xdr:from>
      <xdr:col>1</xdr:col>
      <xdr:colOff>81561</xdr:colOff>
      <xdr:row>926</xdr:row>
      <xdr:rowOff>11651</xdr:rowOff>
    </xdr:from>
    <xdr:to>
      <xdr:col>1</xdr:col>
      <xdr:colOff>664129</xdr:colOff>
      <xdr:row>926</xdr:row>
      <xdr:rowOff>670329</xdr:rowOff>
    </xdr:to>
    <xdr:pic>
      <xdr:nvPicPr>
        <xdr:cNvPr id="747" name="Picture 746">
          <a:extLst>
            <a:ext uri="{FF2B5EF4-FFF2-40B4-BE49-F238E27FC236}">
              <a16:creationId xmlns:a16="http://schemas.microsoft.com/office/drawing/2014/main" id="{DF54B3A0-5AC1-0740-AA3B-4EAA253E1FB0}"/>
            </a:ext>
          </a:extLst>
        </xdr:cNvPr>
        <xdr:cNvPicPr>
          <a:picLocks noChangeAspect="1"/>
        </xdr:cNvPicPr>
      </xdr:nvPicPr>
      <xdr:blipFill>
        <a:blip xmlns:r="http://schemas.openxmlformats.org/officeDocument/2006/relationships" r:embed="rId568"/>
        <a:stretch>
          <a:fillRect/>
        </a:stretch>
      </xdr:blipFill>
      <xdr:spPr>
        <a:xfrm>
          <a:off x="1036974" y="647362110"/>
          <a:ext cx="582568" cy="658678"/>
        </a:xfrm>
        <a:prstGeom prst="rect">
          <a:avLst/>
        </a:prstGeom>
      </xdr:spPr>
    </xdr:pic>
    <xdr:clientData/>
  </xdr:twoCellAnchor>
  <xdr:twoCellAnchor>
    <xdr:from>
      <xdr:col>1</xdr:col>
      <xdr:colOff>81559</xdr:colOff>
      <xdr:row>927</xdr:row>
      <xdr:rowOff>34954</xdr:rowOff>
    </xdr:from>
    <xdr:to>
      <xdr:col>1</xdr:col>
      <xdr:colOff>565418</xdr:colOff>
      <xdr:row>927</xdr:row>
      <xdr:rowOff>687431</xdr:rowOff>
    </xdr:to>
    <xdr:pic>
      <xdr:nvPicPr>
        <xdr:cNvPr id="749" name="Picture 748">
          <a:extLst>
            <a:ext uri="{FF2B5EF4-FFF2-40B4-BE49-F238E27FC236}">
              <a16:creationId xmlns:a16="http://schemas.microsoft.com/office/drawing/2014/main" id="{C0461772-A17C-DF49-9C94-7473414955B4}"/>
            </a:ext>
          </a:extLst>
        </xdr:cNvPr>
        <xdr:cNvPicPr>
          <a:picLocks noChangeAspect="1"/>
        </xdr:cNvPicPr>
      </xdr:nvPicPr>
      <xdr:blipFill>
        <a:blip xmlns:r="http://schemas.openxmlformats.org/officeDocument/2006/relationships" r:embed="rId569"/>
        <a:stretch>
          <a:fillRect/>
        </a:stretch>
      </xdr:blipFill>
      <xdr:spPr>
        <a:xfrm>
          <a:off x="1036972" y="648084495"/>
          <a:ext cx="483859" cy="652477"/>
        </a:xfrm>
        <a:prstGeom prst="rect">
          <a:avLst/>
        </a:prstGeom>
      </xdr:spPr>
    </xdr:pic>
    <xdr:clientData/>
  </xdr:twoCellAnchor>
  <xdr:twoCellAnchor>
    <xdr:from>
      <xdr:col>1</xdr:col>
      <xdr:colOff>104863</xdr:colOff>
      <xdr:row>928</xdr:row>
      <xdr:rowOff>34955</xdr:rowOff>
    </xdr:from>
    <xdr:to>
      <xdr:col>1</xdr:col>
      <xdr:colOff>588722</xdr:colOff>
      <xdr:row>928</xdr:row>
      <xdr:rowOff>687432</xdr:rowOff>
    </xdr:to>
    <xdr:pic>
      <xdr:nvPicPr>
        <xdr:cNvPr id="855" name="Picture 854">
          <a:extLst>
            <a:ext uri="{FF2B5EF4-FFF2-40B4-BE49-F238E27FC236}">
              <a16:creationId xmlns:a16="http://schemas.microsoft.com/office/drawing/2014/main" id="{26DDB154-3FFD-AD4B-9F23-8477956DDDDE}"/>
            </a:ext>
          </a:extLst>
        </xdr:cNvPr>
        <xdr:cNvPicPr>
          <a:picLocks noChangeAspect="1"/>
        </xdr:cNvPicPr>
      </xdr:nvPicPr>
      <xdr:blipFill>
        <a:blip xmlns:r="http://schemas.openxmlformats.org/officeDocument/2006/relationships" r:embed="rId569"/>
        <a:stretch>
          <a:fillRect/>
        </a:stretch>
      </xdr:blipFill>
      <xdr:spPr>
        <a:xfrm>
          <a:off x="1060276" y="648783579"/>
          <a:ext cx="483859" cy="652477"/>
        </a:xfrm>
        <a:prstGeom prst="rect">
          <a:avLst/>
        </a:prstGeom>
      </xdr:spPr>
    </xdr:pic>
    <xdr:clientData/>
  </xdr:twoCellAnchor>
  <xdr:twoCellAnchor>
    <xdr:from>
      <xdr:col>1</xdr:col>
      <xdr:colOff>104862</xdr:colOff>
      <xdr:row>929</xdr:row>
      <xdr:rowOff>23303</xdr:rowOff>
    </xdr:from>
    <xdr:to>
      <xdr:col>1</xdr:col>
      <xdr:colOff>640219</xdr:colOff>
      <xdr:row>929</xdr:row>
      <xdr:rowOff>699082</xdr:rowOff>
    </xdr:to>
    <xdr:pic>
      <xdr:nvPicPr>
        <xdr:cNvPr id="774" name="Picture 773">
          <a:extLst>
            <a:ext uri="{FF2B5EF4-FFF2-40B4-BE49-F238E27FC236}">
              <a16:creationId xmlns:a16="http://schemas.microsoft.com/office/drawing/2014/main" id="{5C3067A8-2C0C-D944-9FC8-30B6C352D4FB}"/>
            </a:ext>
          </a:extLst>
        </xdr:cNvPr>
        <xdr:cNvPicPr>
          <a:picLocks noChangeAspect="1"/>
        </xdr:cNvPicPr>
      </xdr:nvPicPr>
      <xdr:blipFill>
        <a:blip xmlns:r="http://schemas.openxmlformats.org/officeDocument/2006/relationships" r:embed="rId570"/>
        <a:stretch>
          <a:fillRect/>
        </a:stretch>
      </xdr:blipFill>
      <xdr:spPr>
        <a:xfrm>
          <a:off x="1060275" y="649471009"/>
          <a:ext cx="535357" cy="675779"/>
        </a:xfrm>
        <a:prstGeom prst="rect">
          <a:avLst/>
        </a:prstGeom>
      </xdr:spPr>
    </xdr:pic>
    <xdr:clientData/>
  </xdr:twoCellAnchor>
  <xdr:twoCellAnchor>
    <xdr:from>
      <xdr:col>1</xdr:col>
      <xdr:colOff>23303</xdr:colOff>
      <xdr:row>930</xdr:row>
      <xdr:rowOff>23303</xdr:rowOff>
    </xdr:from>
    <xdr:to>
      <xdr:col>1</xdr:col>
      <xdr:colOff>501009</xdr:colOff>
      <xdr:row>930</xdr:row>
      <xdr:rowOff>679258</xdr:rowOff>
    </xdr:to>
    <xdr:pic>
      <xdr:nvPicPr>
        <xdr:cNvPr id="783" name="Picture 782">
          <a:extLst>
            <a:ext uri="{FF2B5EF4-FFF2-40B4-BE49-F238E27FC236}">
              <a16:creationId xmlns:a16="http://schemas.microsoft.com/office/drawing/2014/main" id="{14852964-2063-EF4B-9D6B-1B726E7E764F}"/>
            </a:ext>
          </a:extLst>
        </xdr:cNvPr>
        <xdr:cNvPicPr>
          <a:picLocks noChangeAspect="1"/>
        </xdr:cNvPicPr>
      </xdr:nvPicPr>
      <xdr:blipFill>
        <a:blip xmlns:r="http://schemas.openxmlformats.org/officeDocument/2006/relationships" r:embed="rId571"/>
        <a:stretch>
          <a:fillRect/>
        </a:stretch>
      </xdr:blipFill>
      <xdr:spPr>
        <a:xfrm>
          <a:off x="978716" y="650170092"/>
          <a:ext cx="477706" cy="655955"/>
        </a:xfrm>
        <a:prstGeom prst="rect">
          <a:avLst/>
        </a:prstGeom>
      </xdr:spPr>
    </xdr:pic>
    <xdr:clientData/>
  </xdr:twoCellAnchor>
  <xdr:twoCellAnchor>
    <xdr:from>
      <xdr:col>1</xdr:col>
      <xdr:colOff>0</xdr:colOff>
      <xdr:row>931</xdr:row>
      <xdr:rowOff>0</xdr:rowOff>
    </xdr:from>
    <xdr:to>
      <xdr:col>1</xdr:col>
      <xdr:colOff>477706</xdr:colOff>
      <xdr:row>931</xdr:row>
      <xdr:rowOff>655955</xdr:rowOff>
    </xdr:to>
    <xdr:pic>
      <xdr:nvPicPr>
        <xdr:cNvPr id="862" name="Picture 861">
          <a:extLst>
            <a:ext uri="{FF2B5EF4-FFF2-40B4-BE49-F238E27FC236}">
              <a16:creationId xmlns:a16="http://schemas.microsoft.com/office/drawing/2014/main" id="{DE662368-A825-8946-9F8D-8BA1099A5C4A}"/>
            </a:ext>
          </a:extLst>
        </xdr:cNvPr>
        <xdr:cNvPicPr>
          <a:picLocks noChangeAspect="1"/>
        </xdr:cNvPicPr>
      </xdr:nvPicPr>
      <xdr:blipFill>
        <a:blip xmlns:r="http://schemas.openxmlformats.org/officeDocument/2006/relationships" r:embed="rId571"/>
        <a:stretch>
          <a:fillRect/>
        </a:stretch>
      </xdr:blipFill>
      <xdr:spPr>
        <a:xfrm>
          <a:off x="955413" y="650845872"/>
          <a:ext cx="477706" cy="655955"/>
        </a:xfrm>
        <a:prstGeom prst="rect">
          <a:avLst/>
        </a:prstGeom>
      </xdr:spPr>
    </xdr:pic>
    <xdr:clientData/>
  </xdr:twoCellAnchor>
  <xdr:twoCellAnchor editAs="oneCell">
    <xdr:from>
      <xdr:col>1</xdr:col>
      <xdr:colOff>34954</xdr:colOff>
      <xdr:row>933</xdr:row>
      <xdr:rowOff>23304</xdr:rowOff>
    </xdr:from>
    <xdr:to>
      <xdr:col>1</xdr:col>
      <xdr:colOff>501009</xdr:colOff>
      <xdr:row>933</xdr:row>
      <xdr:rowOff>688118</xdr:rowOff>
    </xdr:to>
    <xdr:pic>
      <xdr:nvPicPr>
        <xdr:cNvPr id="785" name="Picture 784">
          <a:extLst>
            <a:ext uri="{FF2B5EF4-FFF2-40B4-BE49-F238E27FC236}">
              <a16:creationId xmlns:a16="http://schemas.microsoft.com/office/drawing/2014/main" id="{F13C287D-526A-9D4E-953C-7A378A478F6E}"/>
            </a:ext>
          </a:extLst>
        </xdr:cNvPr>
        <xdr:cNvPicPr>
          <a:picLocks noChangeAspect="1"/>
        </xdr:cNvPicPr>
      </xdr:nvPicPr>
      <xdr:blipFill>
        <a:blip xmlns:r="http://schemas.openxmlformats.org/officeDocument/2006/relationships" r:embed="rId572"/>
        <a:stretch>
          <a:fillRect/>
        </a:stretch>
      </xdr:blipFill>
      <xdr:spPr>
        <a:xfrm>
          <a:off x="990367" y="651568258"/>
          <a:ext cx="466055" cy="664814"/>
        </a:xfrm>
        <a:prstGeom prst="rect">
          <a:avLst/>
        </a:prstGeom>
      </xdr:spPr>
    </xdr:pic>
    <xdr:clientData/>
  </xdr:twoCellAnchor>
  <xdr:twoCellAnchor>
    <xdr:from>
      <xdr:col>1</xdr:col>
      <xdr:colOff>0</xdr:colOff>
      <xdr:row>932</xdr:row>
      <xdr:rowOff>0</xdr:rowOff>
    </xdr:from>
    <xdr:to>
      <xdr:col>1</xdr:col>
      <xdr:colOff>477706</xdr:colOff>
      <xdr:row>932</xdr:row>
      <xdr:rowOff>655955</xdr:rowOff>
    </xdr:to>
    <xdr:pic>
      <xdr:nvPicPr>
        <xdr:cNvPr id="864" name="Picture 863">
          <a:extLst>
            <a:ext uri="{FF2B5EF4-FFF2-40B4-BE49-F238E27FC236}">
              <a16:creationId xmlns:a16="http://schemas.microsoft.com/office/drawing/2014/main" id="{6D815AF8-0676-6A40-92E5-E6073B2AFCF2}"/>
            </a:ext>
          </a:extLst>
        </xdr:cNvPr>
        <xdr:cNvPicPr>
          <a:picLocks noChangeAspect="1"/>
        </xdr:cNvPicPr>
      </xdr:nvPicPr>
      <xdr:blipFill>
        <a:blip xmlns:r="http://schemas.openxmlformats.org/officeDocument/2006/relationships" r:embed="rId571"/>
        <a:stretch>
          <a:fillRect/>
        </a:stretch>
      </xdr:blipFill>
      <xdr:spPr>
        <a:xfrm>
          <a:off x="955413" y="651544954"/>
          <a:ext cx="477706" cy="655955"/>
        </a:xfrm>
        <a:prstGeom prst="rect">
          <a:avLst/>
        </a:prstGeom>
      </xdr:spPr>
    </xdr:pic>
    <xdr:clientData/>
  </xdr:twoCellAnchor>
  <xdr:twoCellAnchor editAs="oneCell">
    <xdr:from>
      <xdr:col>1</xdr:col>
      <xdr:colOff>46605</xdr:colOff>
      <xdr:row>934</xdr:row>
      <xdr:rowOff>23303</xdr:rowOff>
    </xdr:from>
    <xdr:to>
      <xdr:col>1</xdr:col>
      <xdr:colOff>652477</xdr:colOff>
      <xdr:row>934</xdr:row>
      <xdr:rowOff>671842</xdr:rowOff>
    </xdr:to>
    <xdr:pic>
      <xdr:nvPicPr>
        <xdr:cNvPr id="866" name="Picture 865">
          <a:extLst>
            <a:ext uri="{FF2B5EF4-FFF2-40B4-BE49-F238E27FC236}">
              <a16:creationId xmlns:a16="http://schemas.microsoft.com/office/drawing/2014/main" id="{751C1FF6-D948-5C40-AC4B-BD12133C0CE0}"/>
            </a:ext>
          </a:extLst>
        </xdr:cNvPr>
        <xdr:cNvPicPr>
          <a:picLocks noChangeAspect="1"/>
        </xdr:cNvPicPr>
      </xdr:nvPicPr>
      <xdr:blipFill>
        <a:blip xmlns:r="http://schemas.openxmlformats.org/officeDocument/2006/relationships" r:embed="rId573"/>
        <a:stretch>
          <a:fillRect/>
        </a:stretch>
      </xdr:blipFill>
      <xdr:spPr>
        <a:xfrm>
          <a:off x="1002018" y="652966422"/>
          <a:ext cx="605872" cy="648539"/>
        </a:xfrm>
        <a:prstGeom prst="rect">
          <a:avLst/>
        </a:prstGeom>
      </xdr:spPr>
    </xdr:pic>
    <xdr:clientData/>
  </xdr:twoCellAnchor>
  <xdr:twoCellAnchor editAs="oneCell">
    <xdr:from>
      <xdr:col>1</xdr:col>
      <xdr:colOff>58257</xdr:colOff>
      <xdr:row>935</xdr:row>
      <xdr:rowOff>23302</xdr:rowOff>
    </xdr:from>
    <xdr:to>
      <xdr:col>1</xdr:col>
      <xdr:colOff>629174</xdr:colOff>
      <xdr:row>935</xdr:row>
      <xdr:rowOff>669782</xdr:rowOff>
    </xdr:to>
    <xdr:pic>
      <xdr:nvPicPr>
        <xdr:cNvPr id="1089" name="Picture 1088">
          <a:extLst>
            <a:ext uri="{FF2B5EF4-FFF2-40B4-BE49-F238E27FC236}">
              <a16:creationId xmlns:a16="http://schemas.microsoft.com/office/drawing/2014/main" id="{4C56A308-F14E-A042-9924-14F285EE13E6}"/>
            </a:ext>
          </a:extLst>
        </xdr:cNvPr>
        <xdr:cNvPicPr>
          <a:picLocks noChangeAspect="1"/>
        </xdr:cNvPicPr>
      </xdr:nvPicPr>
      <xdr:blipFill>
        <a:blip xmlns:r="http://schemas.openxmlformats.org/officeDocument/2006/relationships" r:embed="rId574"/>
        <a:stretch>
          <a:fillRect/>
        </a:stretch>
      </xdr:blipFill>
      <xdr:spPr>
        <a:xfrm>
          <a:off x="1013670" y="653665504"/>
          <a:ext cx="570917" cy="646480"/>
        </a:xfrm>
        <a:prstGeom prst="rect">
          <a:avLst/>
        </a:prstGeom>
      </xdr:spPr>
    </xdr:pic>
    <xdr:clientData/>
  </xdr:twoCellAnchor>
  <xdr:twoCellAnchor>
    <xdr:from>
      <xdr:col>1</xdr:col>
      <xdr:colOff>34954</xdr:colOff>
      <xdr:row>936</xdr:row>
      <xdr:rowOff>34955</xdr:rowOff>
    </xdr:from>
    <xdr:to>
      <xdr:col>1</xdr:col>
      <xdr:colOff>699082</xdr:colOff>
      <xdr:row>936</xdr:row>
      <xdr:rowOff>672867</xdr:rowOff>
    </xdr:to>
    <xdr:pic>
      <xdr:nvPicPr>
        <xdr:cNvPr id="1090" name="Picture 1089">
          <a:extLst>
            <a:ext uri="{FF2B5EF4-FFF2-40B4-BE49-F238E27FC236}">
              <a16:creationId xmlns:a16="http://schemas.microsoft.com/office/drawing/2014/main" id="{C8D986EE-C4C0-D14B-B61D-F82AC0F3E420}"/>
            </a:ext>
          </a:extLst>
        </xdr:cNvPr>
        <xdr:cNvPicPr>
          <a:picLocks noChangeAspect="1"/>
        </xdr:cNvPicPr>
      </xdr:nvPicPr>
      <xdr:blipFill>
        <a:blip xmlns:r="http://schemas.openxmlformats.org/officeDocument/2006/relationships" r:embed="rId575"/>
        <a:stretch>
          <a:fillRect/>
        </a:stretch>
      </xdr:blipFill>
      <xdr:spPr>
        <a:xfrm>
          <a:off x="990367" y="654376239"/>
          <a:ext cx="664128" cy="637912"/>
        </a:xfrm>
        <a:prstGeom prst="rect">
          <a:avLst/>
        </a:prstGeom>
      </xdr:spPr>
    </xdr:pic>
    <xdr:clientData/>
  </xdr:twoCellAnchor>
  <xdr:twoCellAnchor>
    <xdr:from>
      <xdr:col>1</xdr:col>
      <xdr:colOff>23303</xdr:colOff>
      <xdr:row>937</xdr:row>
      <xdr:rowOff>34954</xdr:rowOff>
    </xdr:from>
    <xdr:to>
      <xdr:col>1</xdr:col>
      <xdr:colOff>652477</xdr:colOff>
      <xdr:row>937</xdr:row>
      <xdr:rowOff>691093</xdr:rowOff>
    </xdr:to>
    <xdr:pic>
      <xdr:nvPicPr>
        <xdr:cNvPr id="1091" name="Picture 1090">
          <a:extLst>
            <a:ext uri="{FF2B5EF4-FFF2-40B4-BE49-F238E27FC236}">
              <a16:creationId xmlns:a16="http://schemas.microsoft.com/office/drawing/2014/main" id="{81513A20-EE9C-8C43-89D9-3EC4A7D6C95C}"/>
            </a:ext>
          </a:extLst>
        </xdr:cNvPr>
        <xdr:cNvPicPr>
          <a:picLocks noChangeAspect="1"/>
        </xdr:cNvPicPr>
      </xdr:nvPicPr>
      <xdr:blipFill>
        <a:blip xmlns:r="http://schemas.openxmlformats.org/officeDocument/2006/relationships" r:embed="rId576"/>
        <a:stretch>
          <a:fillRect/>
        </a:stretch>
      </xdr:blipFill>
      <xdr:spPr>
        <a:xfrm>
          <a:off x="978716" y="655075321"/>
          <a:ext cx="629174" cy="656139"/>
        </a:xfrm>
        <a:prstGeom prst="rect">
          <a:avLst/>
        </a:prstGeom>
      </xdr:spPr>
    </xdr:pic>
    <xdr:clientData/>
  </xdr:twoCellAnchor>
  <xdr:twoCellAnchor>
    <xdr:from>
      <xdr:col>1</xdr:col>
      <xdr:colOff>34954</xdr:colOff>
      <xdr:row>938</xdr:row>
      <xdr:rowOff>34954</xdr:rowOff>
    </xdr:from>
    <xdr:to>
      <xdr:col>1</xdr:col>
      <xdr:colOff>629174</xdr:colOff>
      <xdr:row>938</xdr:row>
      <xdr:rowOff>684025</xdr:rowOff>
    </xdr:to>
    <xdr:pic>
      <xdr:nvPicPr>
        <xdr:cNvPr id="1092" name="Picture 1091">
          <a:extLst>
            <a:ext uri="{FF2B5EF4-FFF2-40B4-BE49-F238E27FC236}">
              <a16:creationId xmlns:a16="http://schemas.microsoft.com/office/drawing/2014/main" id="{738F0DBE-8962-7846-965B-9C35AC08844F}"/>
            </a:ext>
          </a:extLst>
        </xdr:cNvPr>
        <xdr:cNvPicPr>
          <a:picLocks noChangeAspect="1"/>
        </xdr:cNvPicPr>
      </xdr:nvPicPr>
      <xdr:blipFill>
        <a:blip xmlns:r="http://schemas.openxmlformats.org/officeDocument/2006/relationships" r:embed="rId577"/>
        <a:stretch>
          <a:fillRect/>
        </a:stretch>
      </xdr:blipFill>
      <xdr:spPr>
        <a:xfrm>
          <a:off x="990367" y="655774404"/>
          <a:ext cx="594220" cy="649071"/>
        </a:xfrm>
        <a:prstGeom prst="rect">
          <a:avLst/>
        </a:prstGeom>
      </xdr:spPr>
    </xdr:pic>
    <xdr:clientData/>
  </xdr:twoCellAnchor>
  <xdr:twoCellAnchor>
    <xdr:from>
      <xdr:col>1</xdr:col>
      <xdr:colOff>34954</xdr:colOff>
      <xdr:row>939</xdr:row>
      <xdr:rowOff>34954</xdr:rowOff>
    </xdr:from>
    <xdr:to>
      <xdr:col>1</xdr:col>
      <xdr:colOff>665608</xdr:colOff>
      <xdr:row>939</xdr:row>
      <xdr:rowOff>675780</xdr:rowOff>
    </xdr:to>
    <xdr:pic>
      <xdr:nvPicPr>
        <xdr:cNvPr id="1093" name="Picture 1092">
          <a:extLst>
            <a:ext uri="{FF2B5EF4-FFF2-40B4-BE49-F238E27FC236}">
              <a16:creationId xmlns:a16="http://schemas.microsoft.com/office/drawing/2014/main" id="{2B8F10A2-E769-3044-AA19-8EF7BEF6FA35}"/>
            </a:ext>
          </a:extLst>
        </xdr:cNvPr>
        <xdr:cNvPicPr>
          <a:picLocks noChangeAspect="1"/>
        </xdr:cNvPicPr>
      </xdr:nvPicPr>
      <xdr:blipFill>
        <a:blip xmlns:r="http://schemas.openxmlformats.org/officeDocument/2006/relationships" r:embed="rId578"/>
        <a:stretch>
          <a:fillRect/>
        </a:stretch>
      </xdr:blipFill>
      <xdr:spPr>
        <a:xfrm>
          <a:off x="990367" y="656473486"/>
          <a:ext cx="630654" cy="640826"/>
        </a:xfrm>
        <a:prstGeom prst="rect">
          <a:avLst/>
        </a:prstGeom>
      </xdr:spPr>
    </xdr:pic>
    <xdr:clientData/>
  </xdr:twoCellAnchor>
  <xdr:twoCellAnchor>
    <xdr:from>
      <xdr:col>1</xdr:col>
      <xdr:colOff>34954</xdr:colOff>
      <xdr:row>940</xdr:row>
      <xdr:rowOff>34954</xdr:rowOff>
    </xdr:from>
    <xdr:to>
      <xdr:col>1</xdr:col>
      <xdr:colOff>652477</xdr:colOff>
      <xdr:row>940</xdr:row>
      <xdr:rowOff>678570</xdr:rowOff>
    </xdr:to>
    <xdr:pic>
      <xdr:nvPicPr>
        <xdr:cNvPr id="1094" name="Picture 1093">
          <a:extLst>
            <a:ext uri="{FF2B5EF4-FFF2-40B4-BE49-F238E27FC236}">
              <a16:creationId xmlns:a16="http://schemas.microsoft.com/office/drawing/2014/main" id="{AFA0EA22-64C8-FF4D-BC96-708B1DEA227A}"/>
            </a:ext>
          </a:extLst>
        </xdr:cNvPr>
        <xdr:cNvPicPr>
          <a:picLocks noChangeAspect="1"/>
        </xdr:cNvPicPr>
      </xdr:nvPicPr>
      <xdr:blipFill>
        <a:blip xmlns:r="http://schemas.openxmlformats.org/officeDocument/2006/relationships" r:embed="rId579"/>
        <a:stretch>
          <a:fillRect/>
        </a:stretch>
      </xdr:blipFill>
      <xdr:spPr>
        <a:xfrm>
          <a:off x="990367" y="657172569"/>
          <a:ext cx="617523" cy="643616"/>
        </a:xfrm>
        <a:prstGeom prst="rect">
          <a:avLst/>
        </a:prstGeom>
      </xdr:spPr>
    </xdr:pic>
    <xdr:clientData/>
  </xdr:twoCellAnchor>
  <xdr:twoCellAnchor>
    <xdr:from>
      <xdr:col>1</xdr:col>
      <xdr:colOff>34954</xdr:colOff>
      <xdr:row>941</xdr:row>
      <xdr:rowOff>34955</xdr:rowOff>
    </xdr:from>
    <xdr:to>
      <xdr:col>1</xdr:col>
      <xdr:colOff>629174</xdr:colOff>
      <xdr:row>941</xdr:row>
      <xdr:rowOff>680846</xdr:rowOff>
    </xdr:to>
    <xdr:pic>
      <xdr:nvPicPr>
        <xdr:cNvPr id="1095" name="Picture 1094">
          <a:extLst>
            <a:ext uri="{FF2B5EF4-FFF2-40B4-BE49-F238E27FC236}">
              <a16:creationId xmlns:a16="http://schemas.microsoft.com/office/drawing/2014/main" id="{EE6EA278-1D91-4940-BB9D-39FD2B674565}"/>
            </a:ext>
          </a:extLst>
        </xdr:cNvPr>
        <xdr:cNvPicPr>
          <a:picLocks noChangeAspect="1"/>
        </xdr:cNvPicPr>
      </xdr:nvPicPr>
      <xdr:blipFill>
        <a:blip xmlns:r="http://schemas.openxmlformats.org/officeDocument/2006/relationships" r:embed="rId580"/>
        <a:stretch>
          <a:fillRect/>
        </a:stretch>
      </xdr:blipFill>
      <xdr:spPr>
        <a:xfrm>
          <a:off x="990367" y="657871652"/>
          <a:ext cx="594220" cy="645891"/>
        </a:xfrm>
        <a:prstGeom prst="rect">
          <a:avLst/>
        </a:prstGeom>
      </xdr:spPr>
    </xdr:pic>
    <xdr:clientData/>
  </xdr:twoCellAnchor>
  <xdr:twoCellAnchor editAs="oneCell">
    <xdr:from>
      <xdr:col>1</xdr:col>
      <xdr:colOff>104861</xdr:colOff>
      <xdr:row>942</xdr:row>
      <xdr:rowOff>58257</xdr:rowOff>
    </xdr:from>
    <xdr:to>
      <xdr:col>1</xdr:col>
      <xdr:colOff>745687</xdr:colOff>
      <xdr:row>942</xdr:row>
      <xdr:rowOff>680774</xdr:rowOff>
    </xdr:to>
    <xdr:pic>
      <xdr:nvPicPr>
        <xdr:cNvPr id="1096" name="Picture 1095">
          <a:extLst>
            <a:ext uri="{FF2B5EF4-FFF2-40B4-BE49-F238E27FC236}">
              <a16:creationId xmlns:a16="http://schemas.microsoft.com/office/drawing/2014/main" id="{82F17278-9B28-3E4F-A50E-14F7BB2812D7}"/>
            </a:ext>
          </a:extLst>
        </xdr:cNvPr>
        <xdr:cNvPicPr>
          <a:picLocks noChangeAspect="1"/>
        </xdr:cNvPicPr>
      </xdr:nvPicPr>
      <xdr:blipFill>
        <a:blip xmlns:r="http://schemas.openxmlformats.org/officeDocument/2006/relationships" r:embed="rId581"/>
        <a:stretch>
          <a:fillRect/>
        </a:stretch>
      </xdr:blipFill>
      <xdr:spPr>
        <a:xfrm>
          <a:off x="1060274" y="658594037"/>
          <a:ext cx="640826" cy="622517"/>
        </a:xfrm>
        <a:prstGeom prst="rect">
          <a:avLst/>
        </a:prstGeom>
      </xdr:spPr>
    </xdr:pic>
    <xdr:clientData/>
  </xdr:twoCellAnchor>
  <xdr:twoCellAnchor>
    <xdr:from>
      <xdr:col>1</xdr:col>
      <xdr:colOff>34954</xdr:colOff>
      <xdr:row>945</xdr:row>
      <xdr:rowOff>34954</xdr:rowOff>
    </xdr:from>
    <xdr:to>
      <xdr:col>1</xdr:col>
      <xdr:colOff>652477</xdr:colOff>
      <xdr:row>945</xdr:row>
      <xdr:rowOff>678570</xdr:rowOff>
    </xdr:to>
    <xdr:pic>
      <xdr:nvPicPr>
        <xdr:cNvPr id="1097" name="Picture 1096">
          <a:extLst>
            <a:ext uri="{FF2B5EF4-FFF2-40B4-BE49-F238E27FC236}">
              <a16:creationId xmlns:a16="http://schemas.microsoft.com/office/drawing/2014/main" id="{87494A97-3B83-4247-9EF2-2F1EA2ECF97E}"/>
            </a:ext>
          </a:extLst>
        </xdr:cNvPr>
        <xdr:cNvPicPr>
          <a:picLocks noChangeAspect="1"/>
        </xdr:cNvPicPr>
      </xdr:nvPicPr>
      <xdr:blipFill>
        <a:blip xmlns:r="http://schemas.openxmlformats.org/officeDocument/2006/relationships" r:embed="rId582"/>
        <a:stretch>
          <a:fillRect/>
        </a:stretch>
      </xdr:blipFill>
      <xdr:spPr>
        <a:xfrm>
          <a:off x="990367" y="660667982"/>
          <a:ext cx="617523" cy="643616"/>
        </a:xfrm>
        <a:prstGeom prst="rect">
          <a:avLst/>
        </a:prstGeom>
      </xdr:spPr>
    </xdr:pic>
    <xdr:clientData/>
  </xdr:twoCellAnchor>
  <xdr:twoCellAnchor>
    <xdr:from>
      <xdr:col>1</xdr:col>
      <xdr:colOff>0</xdr:colOff>
      <xdr:row>946</xdr:row>
      <xdr:rowOff>0</xdr:rowOff>
    </xdr:from>
    <xdr:to>
      <xdr:col>1</xdr:col>
      <xdr:colOff>617523</xdr:colOff>
      <xdr:row>946</xdr:row>
      <xdr:rowOff>643616</xdr:rowOff>
    </xdr:to>
    <xdr:pic>
      <xdr:nvPicPr>
        <xdr:cNvPr id="1098" name="Picture 1097">
          <a:extLst>
            <a:ext uri="{FF2B5EF4-FFF2-40B4-BE49-F238E27FC236}">
              <a16:creationId xmlns:a16="http://schemas.microsoft.com/office/drawing/2014/main" id="{FC64B16C-2901-234A-839C-1837457DDD72}"/>
            </a:ext>
          </a:extLst>
        </xdr:cNvPr>
        <xdr:cNvPicPr>
          <a:picLocks noChangeAspect="1"/>
        </xdr:cNvPicPr>
      </xdr:nvPicPr>
      <xdr:blipFill>
        <a:blip xmlns:r="http://schemas.openxmlformats.org/officeDocument/2006/relationships" r:embed="rId582"/>
        <a:stretch>
          <a:fillRect/>
        </a:stretch>
      </xdr:blipFill>
      <xdr:spPr>
        <a:xfrm>
          <a:off x="955413" y="661332110"/>
          <a:ext cx="617523" cy="643616"/>
        </a:xfrm>
        <a:prstGeom prst="rect">
          <a:avLst/>
        </a:prstGeom>
      </xdr:spPr>
    </xdr:pic>
    <xdr:clientData/>
  </xdr:twoCellAnchor>
  <xdr:twoCellAnchor>
    <xdr:from>
      <xdr:col>1</xdr:col>
      <xdr:colOff>69908</xdr:colOff>
      <xdr:row>943</xdr:row>
      <xdr:rowOff>34955</xdr:rowOff>
    </xdr:from>
    <xdr:to>
      <xdr:col>1</xdr:col>
      <xdr:colOff>664128</xdr:colOff>
      <xdr:row>943</xdr:row>
      <xdr:rowOff>676335</xdr:rowOff>
    </xdr:to>
    <xdr:pic>
      <xdr:nvPicPr>
        <xdr:cNvPr id="1099" name="Picture 1098">
          <a:extLst>
            <a:ext uri="{FF2B5EF4-FFF2-40B4-BE49-F238E27FC236}">
              <a16:creationId xmlns:a16="http://schemas.microsoft.com/office/drawing/2014/main" id="{821E4B4A-5551-9B4A-810D-EE4E9915CCC1}"/>
            </a:ext>
          </a:extLst>
        </xdr:cNvPr>
        <xdr:cNvPicPr>
          <a:picLocks noChangeAspect="1"/>
        </xdr:cNvPicPr>
      </xdr:nvPicPr>
      <xdr:blipFill>
        <a:blip xmlns:r="http://schemas.openxmlformats.org/officeDocument/2006/relationships" r:embed="rId583"/>
        <a:stretch>
          <a:fillRect/>
        </a:stretch>
      </xdr:blipFill>
      <xdr:spPr>
        <a:xfrm>
          <a:off x="1025321" y="659269817"/>
          <a:ext cx="594220" cy="641380"/>
        </a:xfrm>
        <a:prstGeom prst="rect">
          <a:avLst/>
        </a:prstGeom>
      </xdr:spPr>
    </xdr:pic>
    <xdr:clientData/>
  </xdr:twoCellAnchor>
  <xdr:twoCellAnchor>
    <xdr:from>
      <xdr:col>1</xdr:col>
      <xdr:colOff>0</xdr:colOff>
      <xdr:row>944</xdr:row>
      <xdr:rowOff>0</xdr:rowOff>
    </xdr:from>
    <xdr:to>
      <xdr:col>1</xdr:col>
      <xdr:colOff>594220</xdr:colOff>
      <xdr:row>944</xdr:row>
      <xdr:rowOff>641380</xdr:rowOff>
    </xdr:to>
    <xdr:pic>
      <xdr:nvPicPr>
        <xdr:cNvPr id="1100" name="Picture 1099">
          <a:extLst>
            <a:ext uri="{FF2B5EF4-FFF2-40B4-BE49-F238E27FC236}">
              <a16:creationId xmlns:a16="http://schemas.microsoft.com/office/drawing/2014/main" id="{79BA8BF7-A597-9D4B-A731-573E0FCAD7D9}"/>
            </a:ext>
          </a:extLst>
        </xdr:cNvPr>
        <xdr:cNvPicPr>
          <a:picLocks noChangeAspect="1"/>
        </xdr:cNvPicPr>
      </xdr:nvPicPr>
      <xdr:blipFill>
        <a:blip xmlns:r="http://schemas.openxmlformats.org/officeDocument/2006/relationships" r:embed="rId583"/>
        <a:stretch>
          <a:fillRect/>
        </a:stretch>
      </xdr:blipFill>
      <xdr:spPr>
        <a:xfrm>
          <a:off x="955413" y="659933945"/>
          <a:ext cx="594220" cy="641380"/>
        </a:xfrm>
        <a:prstGeom prst="rect">
          <a:avLst/>
        </a:prstGeom>
      </xdr:spPr>
    </xdr:pic>
    <xdr:clientData/>
  </xdr:twoCellAnchor>
  <xdr:twoCellAnchor>
    <xdr:from>
      <xdr:col>1</xdr:col>
      <xdr:colOff>11651</xdr:colOff>
      <xdr:row>947</xdr:row>
      <xdr:rowOff>0</xdr:rowOff>
    </xdr:from>
    <xdr:to>
      <xdr:col>1</xdr:col>
      <xdr:colOff>652477</xdr:colOff>
      <xdr:row>947</xdr:row>
      <xdr:rowOff>665008</xdr:rowOff>
    </xdr:to>
    <xdr:pic>
      <xdr:nvPicPr>
        <xdr:cNvPr id="1101" name="Picture 1100">
          <a:extLst>
            <a:ext uri="{FF2B5EF4-FFF2-40B4-BE49-F238E27FC236}">
              <a16:creationId xmlns:a16="http://schemas.microsoft.com/office/drawing/2014/main" id="{5B744D19-8744-5142-BF86-31FFE530F434}"/>
            </a:ext>
          </a:extLst>
        </xdr:cNvPr>
        <xdr:cNvPicPr>
          <a:picLocks noChangeAspect="1"/>
        </xdr:cNvPicPr>
      </xdr:nvPicPr>
      <xdr:blipFill>
        <a:blip xmlns:r="http://schemas.openxmlformats.org/officeDocument/2006/relationships" r:embed="rId584"/>
        <a:stretch>
          <a:fillRect/>
        </a:stretch>
      </xdr:blipFill>
      <xdr:spPr>
        <a:xfrm>
          <a:off x="967064" y="662031193"/>
          <a:ext cx="640826" cy="665008"/>
        </a:xfrm>
        <a:prstGeom prst="rect">
          <a:avLst/>
        </a:prstGeom>
      </xdr:spPr>
    </xdr:pic>
    <xdr:clientData/>
  </xdr:twoCellAnchor>
  <xdr:twoCellAnchor>
    <xdr:from>
      <xdr:col>1</xdr:col>
      <xdr:colOff>24234</xdr:colOff>
      <xdr:row>948</xdr:row>
      <xdr:rowOff>35887</xdr:rowOff>
    </xdr:from>
    <xdr:to>
      <xdr:col>1</xdr:col>
      <xdr:colOff>665060</xdr:colOff>
      <xdr:row>949</xdr:row>
      <xdr:rowOff>1812</xdr:rowOff>
    </xdr:to>
    <xdr:pic>
      <xdr:nvPicPr>
        <xdr:cNvPr id="1102" name="Picture 1101">
          <a:extLst>
            <a:ext uri="{FF2B5EF4-FFF2-40B4-BE49-F238E27FC236}">
              <a16:creationId xmlns:a16="http://schemas.microsoft.com/office/drawing/2014/main" id="{A91B7BEE-550B-154F-AA7D-19F19EB6DC17}"/>
            </a:ext>
          </a:extLst>
        </xdr:cNvPr>
        <xdr:cNvPicPr>
          <a:picLocks noChangeAspect="1"/>
        </xdr:cNvPicPr>
      </xdr:nvPicPr>
      <xdr:blipFill>
        <a:blip xmlns:r="http://schemas.openxmlformats.org/officeDocument/2006/relationships" r:embed="rId584"/>
        <a:stretch>
          <a:fillRect/>
        </a:stretch>
      </xdr:blipFill>
      <xdr:spPr>
        <a:xfrm>
          <a:off x="979647" y="662766162"/>
          <a:ext cx="640826" cy="665008"/>
        </a:xfrm>
        <a:prstGeom prst="rect">
          <a:avLst/>
        </a:prstGeom>
      </xdr:spPr>
    </xdr:pic>
    <xdr:clientData/>
  </xdr:twoCellAnchor>
  <xdr:twoCellAnchor>
    <xdr:from>
      <xdr:col>1</xdr:col>
      <xdr:colOff>36818</xdr:colOff>
      <xdr:row>949</xdr:row>
      <xdr:rowOff>48470</xdr:rowOff>
    </xdr:from>
    <xdr:to>
      <xdr:col>1</xdr:col>
      <xdr:colOff>677644</xdr:colOff>
      <xdr:row>950</xdr:row>
      <xdr:rowOff>14396</xdr:rowOff>
    </xdr:to>
    <xdr:pic>
      <xdr:nvPicPr>
        <xdr:cNvPr id="1103" name="Picture 1102">
          <a:extLst>
            <a:ext uri="{FF2B5EF4-FFF2-40B4-BE49-F238E27FC236}">
              <a16:creationId xmlns:a16="http://schemas.microsoft.com/office/drawing/2014/main" id="{C12D88D1-C8B4-4B46-8AF7-4150A2D03AF8}"/>
            </a:ext>
          </a:extLst>
        </xdr:cNvPr>
        <xdr:cNvPicPr>
          <a:picLocks noChangeAspect="1"/>
        </xdr:cNvPicPr>
      </xdr:nvPicPr>
      <xdr:blipFill>
        <a:blip xmlns:r="http://schemas.openxmlformats.org/officeDocument/2006/relationships" r:embed="rId584"/>
        <a:stretch>
          <a:fillRect/>
        </a:stretch>
      </xdr:blipFill>
      <xdr:spPr>
        <a:xfrm>
          <a:off x="992231" y="663477828"/>
          <a:ext cx="640826" cy="665008"/>
        </a:xfrm>
        <a:prstGeom prst="rect">
          <a:avLst/>
        </a:prstGeom>
      </xdr:spPr>
    </xdr:pic>
    <xdr:clientData/>
  </xdr:twoCellAnchor>
  <xdr:twoCellAnchor>
    <xdr:from>
      <xdr:col>1</xdr:col>
      <xdr:colOff>46605</xdr:colOff>
      <xdr:row>950</xdr:row>
      <xdr:rowOff>46605</xdr:rowOff>
    </xdr:from>
    <xdr:to>
      <xdr:col>1</xdr:col>
      <xdr:colOff>687431</xdr:colOff>
      <xdr:row>950</xdr:row>
      <xdr:rowOff>675673</xdr:rowOff>
    </xdr:to>
    <xdr:pic>
      <xdr:nvPicPr>
        <xdr:cNvPr id="1104" name="Picture 1103">
          <a:extLst>
            <a:ext uri="{FF2B5EF4-FFF2-40B4-BE49-F238E27FC236}">
              <a16:creationId xmlns:a16="http://schemas.microsoft.com/office/drawing/2014/main" id="{86D77FD9-FFA3-BD4D-81CC-2C383C75EE80}"/>
            </a:ext>
          </a:extLst>
        </xdr:cNvPr>
        <xdr:cNvPicPr>
          <a:picLocks noChangeAspect="1"/>
        </xdr:cNvPicPr>
      </xdr:nvPicPr>
      <xdr:blipFill>
        <a:blip xmlns:r="http://schemas.openxmlformats.org/officeDocument/2006/relationships" r:embed="rId585"/>
        <a:stretch>
          <a:fillRect/>
        </a:stretch>
      </xdr:blipFill>
      <xdr:spPr>
        <a:xfrm>
          <a:off x="1002018" y="664175045"/>
          <a:ext cx="640826" cy="629068"/>
        </a:xfrm>
        <a:prstGeom prst="rect">
          <a:avLst/>
        </a:prstGeom>
      </xdr:spPr>
    </xdr:pic>
    <xdr:clientData/>
  </xdr:twoCellAnchor>
  <xdr:twoCellAnchor editAs="oneCell">
    <xdr:from>
      <xdr:col>1</xdr:col>
      <xdr:colOff>34954</xdr:colOff>
      <xdr:row>951</xdr:row>
      <xdr:rowOff>34954</xdr:rowOff>
    </xdr:from>
    <xdr:to>
      <xdr:col>1</xdr:col>
      <xdr:colOff>690181</xdr:colOff>
      <xdr:row>951</xdr:row>
      <xdr:rowOff>675780</xdr:rowOff>
    </xdr:to>
    <xdr:pic>
      <xdr:nvPicPr>
        <xdr:cNvPr id="1106" name="Picture 1105">
          <a:extLst>
            <a:ext uri="{FF2B5EF4-FFF2-40B4-BE49-F238E27FC236}">
              <a16:creationId xmlns:a16="http://schemas.microsoft.com/office/drawing/2014/main" id="{957CCB45-88F0-F14E-B42F-93721B67168B}"/>
            </a:ext>
          </a:extLst>
        </xdr:cNvPr>
        <xdr:cNvPicPr>
          <a:picLocks noChangeAspect="1"/>
        </xdr:cNvPicPr>
      </xdr:nvPicPr>
      <xdr:blipFill>
        <a:blip xmlns:r="http://schemas.openxmlformats.org/officeDocument/2006/relationships" r:embed="rId586"/>
        <a:stretch>
          <a:fillRect/>
        </a:stretch>
      </xdr:blipFill>
      <xdr:spPr>
        <a:xfrm>
          <a:off x="990367" y="664862477"/>
          <a:ext cx="655227" cy="640826"/>
        </a:xfrm>
        <a:prstGeom prst="rect">
          <a:avLst/>
        </a:prstGeom>
      </xdr:spPr>
    </xdr:pic>
    <xdr:clientData/>
  </xdr:twoCellAnchor>
  <xdr:twoCellAnchor>
    <xdr:from>
      <xdr:col>1</xdr:col>
      <xdr:colOff>58256</xdr:colOff>
      <xdr:row>954</xdr:row>
      <xdr:rowOff>34954</xdr:rowOff>
    </xdr:from>
    <xdr:to>
      <xdr:col>1</xdr:col>
      <xdr:colOff>576399</xdr:colOff>
      <xdr:row>954</xdr:row>
      <xdr:rowOff>664128</xdr:rowOff>
    </xdr:to>
    <xdr:pic>
      <xdr:nvPicPr>
        <xdr:cNvPr id="1107" name="Picture 1106">
          <a:extLst>
            <a:ext uri="{FF2B5EF4-FFF2-40B4-BE49-F238E27FC236}">
              <a16:creationId xmlns:a16="http://schemas.microsoft.com/office/drawing/2014/main" id="{64FE8A63-F3FD-A14A-A90E-8F4EAF197521}"/>
            </a:ext>
          </a:extLst>
        </xdr:cNvPr>
        <xdr:cNvPicPr>
          <a:picLocks noChangeAspect="1"/>
        </xdr:cNvPicPr>
      </xdr:nvPicPr>
      <xdr:blipFill>
        <a:blip xmlns:r="http://schemas.openxmlformats.org/officeDocument/2006/relationships" r:embed="rId587"/>
        <a:stretch>
          <a:fillRect/>
        </a:stretch>
      </xdr:blipFill>
      <xdr:spPr>
        <a:xfrm>
          <a:off x="1013669" y="665561560"/>
          <a:ext cx="518143" cy="629174"/>
        </a:xfrm>
        <a:prstGeom prst="rect">
          <a:avLst/>
        </a:prstGeom>
      </xdr:spPr>
    </xdr:pic>
    <xdr:clientData/>
  </xdr:twoCellAnchor>
  <xdr:twoCellAnchor>
    <xdr:from>
      <xdr:col>1</xdr:col>
      <xdr:colOff>34954</xdr:colOff>
      <xdr:row>955</xdr:row>
      <xdr:rowOff>11651</xdr:rowOff>
    </xdr:from>
    <xdr:to>
      <xdr:col>1</xdr:col>
      <xdr:colOff>658409</xdr:colOff>
      <xdr:row>955</xdr:row>
      <xdr:rowOff>640826</xdr:rowOff>
    </xdr:to>
    <xdr:pic>
      <xdr:nvPicPr>
        <xdr:cNvPr id="1108" name="Picture 1107">
          <a:extLst>
            <a:ext uri="{FF2B5EF4-FFF2-40B4-BE49-F238E27FC236}">
              <a16:creationId xmlns:a16="http://schemas.microsoft.com/office/drawing/2014/main" id="{BB7F94DC-CE78-4B44-A994-B53E95808636}"/>
            </a:ext>
          </a:extLst>
        </xdr:cNvPr>
        <xdr:cNvPicPr>
          <a:picLocks noChangeAspect="1"/>
        </xdr:cNvPicPr>
      </xdr:nvPicPr>
      <xdr:blipFill>
        <a:blip xmlns:r="http://schemas.openxmlformats.org/officeDocument/2006/relationships" r:embed="rId588"/>
        <a:stretch>
          <a:fillRect/>
        </a:stretch>
      </xdr:blipFill>
      <xdr:spPr>
        <a:xfrm>
          <a:off x="990367" y="666237339"/>
          <a:ext cx="623455" cy="629175"/>
        </a:xfrm>
        <a:prstGeom prst="rect">
          <a:avLst/>
        </a:prstGeom>
      </xdr:spPr>
    </xdr:pic>
    <xdr:clientData/>
  </xdr:twoCellAnchor>
  <xdr:twoCellAnchor>
    <xdr:from>
      <xdr:col>1</xdr:col>
      <xdr:colOff>46606</xdr:colOff>
      <xdr:row>956</xdr:row>
      <xdr:rowOff>34953</xdr:rowOff>
    </xdr:from>
    <xdr:to>
      <xdr:col>1</xdr:col>
      <xdr:colOff>652799</xdr:colOff>
      <xdr:row>956</xdr:row>
      <xdr:rowOff>652477</xdr:rowOff>
    </xdr:to>
    <xdr:pic>
      <xdr:nvPicPr>
        <xdr:cNvPr id="1109" name="Picture 1108">
          <a:extLst>
            <a:ext uri="{FF2B5EF4-FFF2-40B4-BE49-F238E27FC236}">
              <a16:creationId xmlns:a16="http://schemas.microsoft.com/office/drawing/2014/main" id="{4164A378-E7D3-0B4A-BC2E-5143971274C5}"/>
            </a:ext>
          </a:extLst>
        </xdr:cNvPr>
        <xdr:cNvPicPr>
          <a:picLocks noChangeAspect="1"/>
        </xdr:cNvPicPr>
      </xdr:nvPicPr>
      <xdr:blipFill>
        <a:blip xmlns:r="http://schemas.openxmlformats.org/officeDocument/2006/relationships" r:embed="rId589"/>
        <a:stretch>
          <a:fillRect/>
        </a:stretch>
      </xdr:blipFill>
      <xdr:spPr>
        <a:xfrm>
          <a:off x="1002019" y="666959724"/>
          <a:ext cx="606193" cy="617524"/>
        </a:xfrm>
        <a:prstGeom prst="rect">
          <a:avLst/>
        </a:prstGeom>
      </xdr:spPr>
    </xdr:pic>
    <xdr:clientData/>
  </xdr:twoCellAnchor>
  <xdr:twoCellAnchor>
    <xdr:from>
      <xdr:col>1</xdr:col>
      <xdr:colOff>34954</xdr:colOff>
      <xdr:row>957</xdr:row>
      <xdr:rowOff>46606</xdr:rowOff>
    </xdr:from>
    <xdr:to>
      <xdr:col>1</xdr:col>
      <xdr:colOff>699082</xdr:colOff>
      <xdr:row>958</xdr:row>
      <xdr:rowOff>17376</xdr:rowOff>
    </xdr:to>
    <xdr:pic>
      <xdr:nvPicPr>
        <xdr:cNvPr id="1110" name="Picture 1109">
          <a:extLst>
            <a:ext uri="{FF2B5EF4-FFF2-40B4-BE49-F238E27FC236}">
              <a16:creationId xmlns:a16="http://schemas.microsoft.com/office/drawing/2014/main" id="{3695D882-DD70-4548-B880-031AB3BF3033}"/>
            </a:ext>
          </a:extLst>
        </xdr:cNvPr>
        <xdr:cNvPicPr>
          <a:picLocks noChangeAspect="1"/>
        </xdr:cNvPicPr>
      </xdr:nvPicPr>
      <xdr:blipFill>
        <a:blip xmlns:r="http://schemas.openxmlformats.org/officeDocument/2006/relationships" r:embed="rId590"/>
        <a:stretch>
          <a:fillRect/>
        </a:stretch>
      </xdr:blipFill>
      <xdr:spPr>
        <a:xfrm>
          <a:off x="990367" y="667670459"/>
          <a:ext cx="664128" cy="669853"/>
        </a:xfrm>
        <a:prstGeom prst="rect">
          <a:avLst/>
        </a:prstGeom>
      </xdr:spPr>
    </xdr:pic>
    <xdr:clientData/>
  </xdr:twoCellAnchor>
  <xdr:twoCellAnchor>
    <xdr:from>
      <xdr:col>1</xdr:col>
      <xdr:colOff>58257</xdr:colOff>
      <xdr:row>958</xdr:row>
      <xdr:rowOff>58256</xdr:rowOff>
    </xdr:from>
    <xdr:to>
      <xdr:col>1</xdr:col>
      <xdr:colOff>652477</xdr:colOff>
      <xdr:row>958</xdr:row>
      <xdr:rowOff>693256</xdr:rowOff>
    </xdr:to>
    <xdr:pic>
      <xdr:nvPicPr>
        <xdr:cNvPr id="1111" name="Picture 1110">
          <a:extLst>
            <a:ext uri="{FF2B5EF4-FFF2-40B4-BE49-F238E27FC236}">
              <a16:creationId xmlns:a16="http://schemas.microsoft.com/office/drawing/2014/main" id="{1312E606-C19E-DF45-AED1-A890DAD70684}"/>
            </a:ext>
          </a:extLst>
        </xdr:cNvPr>
        <xdr:cNvPicPr>
          <a:picLocks noChangeAspect="1"/>
        </xdr:cNvPicPr>
      </xdr:nvPicPr>
      <xdr:blipFill>
        <a:blip xmlns:r="http://schemas.openxmlformats.org/officeDocument/2006/relationships" r:embed="rId591"/>
        <a:stretch>
          <a:fillRect/>
        </a:stretch>
      </xdr:blipFill>
      <xdr:spPr>
        <a:xfrm>
          <a:off x="1013670" y="668381192"/>
          <a:ext cx="594220" cy="635000"/>
        </a:xfrm>
        <a:prstGeom prst="rect">
          <a:avLst/>
        </a:prstGeom>
      </xdr:spPr>
    </xdr:pic>
    <xdr:clientData/>
  </xdr:twoCellAnchor>
  <xdr:twoCellAnchor>
    <xdr:from>
      <xdr:col>1</xdr:col>
      <xdr:colOff>23303</xdr:colOff>
      <xdr:row>959</xdr:row>
      <xdr:rowOff>34955</xdr:rowOff>
    </xdr:from>
    <xdr:to>
      <xdr:col>1</xdr:col>
      <xdr:colOff>757339</xdr:colOff>
      <xdr:row>959</xdr:row>
      <xdr:rowOff>667977</xdr:rowOff>
    </xdr:to>
    <xdr:pic>
      <xdr:nvPicPr>
        <xdr:cNvPr id="1112" name="Picture 1111">
          <a:extLst>
            <a:ext uri="{FF2B5EF4-FFF2-40B4-BE49-F238E27FC236}">
              <a16:creationId xmlns:a16="http://schemas.microsoft.com/office/drawing/2014/main" id="{ABA8A760-696B-4F48-B451-7904AECC2486}"/>
            </a:ext>
          </a:extLst>
        </xdr:cNvPr>
        <xdr:cNvPicPr>
          <a:picLocks noChangeAspect="1"/>
        </xdr:cNvPicPr>
      </xdr:nvPicPr>
      <xdr:blipFill>
        <a:blip xmlns:r="http://schemas.openxmlformats.org/officeDocument/2006/relationships" r:embed="rId592"/>
        <a:stretch>
          <a:fillRect/>
        </a:stretch>
      </xdr:blipFill>
      <xdr:spPr>
        <a:xfrm>
          <a:off x="978716" y="669056973"/>
          <a:ext cx="734036" cy="633022"/>
        </a:xfrm>
        <a:prstGeom prst="rect">
          <a:avLst/>
        </a:prstGeom>
      </xdr:spPr>
    </xdr:pic>
    <xdr:clientData/>
  </xdr:twoCellAnchor>
  <xdr:twoCellAnchor>
    <xdr:from>
      <xdr:col>1</xdr:col>
      <xdr:colOff>11651</xdr:colOff>
      <xdr:row>960</xdr:row>
      <xdr:rowOff>0</xdr:rowOff>
    </xdr:from>
    <xdr:to>
      <xdr:col>1</xdr:col>
      <xdr:colOff>745687</xdr:colOff>
      <xdr:row>960</xdr:row>
      <xdr:rowOff>633022</xdr:rowOff>
    </xdr:to>
    <xdr:pic>
      <xdr:nvPicPr>
        <xdr:cNvPr id="1113" name="Picture 1112">
          <a:extLst>
            <a:ext uri="{FF2B5EF4-FFF2-40B4-BE49-F238E27FC236}">
              <a16:creationId xmlns:a16="http://schemas.microsoft.com/office/drawing/2014/main" id="{1DDF8B21-6F63-2547-8C38-27B241D1F9B1}"/>
            </a:ext>
          </a:extLst>
        </xdr:cNvPr>
        <xdr:cNvPicPr>
          <a:picLocks noChangeAspect="1"/>
        </xdr:cNvPicPr>
      </xdr:nvPicPr>
      <xdr:blipFill>
        <a:blip xmlns:r="http://schemas.openxmlformats.org/officeDocument/2006/relationships" r:embed="rId592"/>
        <a:stretch>
          <a:fillRect/>
        </a:stretch>
      </xdr:blipFill>
      <xdr:spPr>
        <a:xfrm>
          <a:off x="967064" y="669721101"/>
          <a:ext cx="734036" cy="633022"/>
        </a:xfrm>
        <a:prstGeom prst="rect">
          <a:avLst/>
        </a:prstGeom>
      </xdr:spPr>
    </xdr:pic>
    <xdr:clientData/>
  </xdr:twoCellAnchor>
  <xdr:twoCellAnchor>
    <xdr:from>
      <xdr:col>1</xdr:col>
      <xdr:colOff>34954</xdr:colOff>
      <xdr:row>961</xdr:row>
      <xdr:rowOff>34954</xdr:rowOff>
    </xdr:from>
    <xdr:to>
      <xdr:col>1</xdr:col>
      <xdr:colOff>768990</xdr:colOff>
      <xdr:row>961</xdr:row>
      <xdr:rowOff>667976</xdr:rowOff>
    </xdr:to>
    <xdr:pic>
      <xdr:nvPicPr>
        <xdr:cNvPr id="1114" name="Picture 1113">
          <a:extLst>
            <a:ext uri="{FF2B5EF4-FFF2-40B4-BE49-F238E27FC236}">
              <a16:creationId xmlns:a16="http://schemas.microsoft.com/office/drawing/2014/main" id="{09E72CD4-AE05-C44B-8AC8-FF60FF88F62E}"/>
            </a:ext>
          </a:extLst>
        </xdr:cNvPr>
        <xdr:cNvPicPr>
          <a:picLocks noChangeAspect="1"/>
        </xdr:cNvPicPr>
      </xdr:nvPicPr>
      <xdr:blipFill>
        <a:blip xmlns:r="http://schemas.openxmlformats.org/officeDocument/2006/relationships" r:embed="rId592"/>
        <a:stretch>
          <a:fillRect/>
        </a:stretch>
      </xdr:blipFill>
      <xdr:spPr>
        <a:xfrm>
          <a:off x="990367" y="670455137"/>
          <a:ext cx="734036" cy="633022"/>
        </a:xfrm>
        <a:prstGeom prst="rect">
          <a:avLst/>
        </a:prstGeom>
      </xdr:spPr>
    </xdr:pic>
    <xdr:clientData/>
  </xdr:twoCellAnchor>
  <xdr:twoCellAnchor>
    <xdr:from>
      <xdr:col>1</xdr:col>
      <xdr:colOff>46605</xdr:colOff>
      <xdr:row>962</xdr:row>
      <xdr:rowOff>46605</xdr:rowOff>
    </xdr:from>
    <xdr:to>
      <xdr:col>1</xdr:col>
      <xdr:colOff>777983</xdr:colOff>
      <xdr:row>962</xdr:row>
      <xdr:rowOff>687431</xdr:rowOff>
    </xdr:to>
    <xdr:pic>
      <xdr:nvPicPr>
        <xdr:cNvPr id="1115" name="Picture 1114">
          <a:extLst>
            <a:ext uri="{FF2B5EF4-FFF2-40B4-BE49-F238E27FC236}">
              <a16:creationId xmlns:a16="http://schemas.microsoft.com/office/drawing/2014/main" id="{D4585ECE-9261-A847-8B20-84BEDB3E7717}"/>
            </a:ext>
          </a:extLst>
        </xdr:cNvPr>
        <xdr:cNvPicPr>
          <a:picLocks noChangeAspect="1"/>
        </xdr:cNvPicPr>
      </xdr:nvPicPr>
      <xdr:blipFill>
        <a:blip xmlns:r="http://schemas.openxmlformats.org/officeDocument/2006/relationships" r:embed="rId593"/>
        <a:stretch>
          <a:fillRect/>
        </a:stretch>
      </xdr:blipFill>
      <xdr:spPr>
        <a:xfrm>
          <a:off x="1002018" y="671165871"/>
          <a:ext cx="731378" cy="640826"/>
        </a:xfrm>
        <a:prstGeom prst="rect">
          <a:avLst/>
        </a:prstGeom>
      </xdr:spPr>
    </xdr:pic>
    <xdr:clientData/>
  </xdr:twoCellAnchor>
  <xdr:twoCellAnchor>
    <xdr:from>
      <xdr:col>1</xdr:col>
      <xdr:colOff>34954</xdr:colOff>
      <xdr:row>963</xdr:row>
      <xdr:rowOff>23303</xdr:rowOff>
    </xdr:from>
    <xdr:to>
      <xdr:col>1</xdr:col>
      <xdr:colOff>853530</xdr:colOff>
      <xdr:row>963</xdr:row>
      <xdr:rowOff>687431</xdr:rowOff>
    </xdr:to>
    <xdr:pic>
      <xdr:nvPicPr>
        <xdr:cNvPr id="1116" name="Picture 1115">
          <a:extLst>
            <a:ext uri="{FF2B5EF4-FFF2-40B4-BE49-F238E27FC236}">
              <a16:creationId xmlns:a16="http://schemas.microsoft.com/office/drawing/2014/main" id="{D0837569-EEC5-2849-BAFD-D92C83F73306}"/>
            </a:ext>
          </a:extLst>
        </xdr:cNvPr>
        <xdr:cNvPicPr>
          <a:picLocks noChangeAspect="1"/>
        </xdr:cNvPicPr>
      </xdr:nvPicPr>
      <xdr:blipFill>
        <a:blip xmlns:r="http://schemas.openxmlformats.org/officeDocument/2006/relationships" r:embed="rId594"/>
        <a:stretch>
          <a:fillRect/>
        </a:stretch>
      </xdr:blipFill>
      <xdr:spPr>
        <a:xfrm>
          <a:off x="990367" y="671841652"/>
          <a:ext cx="818576" cy="664128"/>
        </a:xfrm>
        <a:prstGeom prst="rect">
          <a:avLst/>
        </a:prstGeom>
      </xdr:spPr>
    </xdr:pic>
    <xdr:clientData/>
  </xdr:twoCellAnchor>
  <xdr:twoCellAnchor>
    <xdr:from>
      <xdr:col>1</xdr:col>
      <xdr:colOff>34955</xdr:colOff>
      <xdr:row>964</xdr:row>
      <xdr:rowOff>34954</xdr:rowOff>
    </xdr:from>
    <xdr:to>
      <xdr:col>1</xdr:col>
      <xdr:colOff>794195</xdr:colOff>
      <xdr:row>964</xdr:row>
      <xdr:rowOff>675780</xdr:rowOff>
    </xdr:to>
    <xdr:pic>
      <xdr:nvPicPr>
        <xdr:cNvPr id="1117" name="Picture 1116">
          <a:extLst>
            <a:ext uri="{FF2B5EF4-FFF2-40B4-BE49-F238E27FC236}">
              <a16:creationId xmlns:a16="http://schemas.microsoft.com/office/drawing/2014/main" id="{9E182E99-3A8F-334C-9150-907338B0E415}"/>
            </a:ext>
          </a:extLst>
        </xdr:cNvPr>
        <xdr:cNvPicPr>
          <a:picLocks noChangeAspect="1"/>
        </xdr:cNvPicPr>
      </xdr:nvPicPr>
      <xdr:blipFill>
        <a:blip xmlns:r="http://schemas.openxmlformats.org/officeDocument/2006/relationships" r:embed="rId595"/>
        <a:stretch>
          <a:fillRect/>
        </a:stretch>
      </xdr:blipFill>
      <xdr:spPr>
        <a:xfrm>
          <a:off x="990368" y="672552385"/>
          <a:ext cx="759240" cy="640826"/>
        </a:xfrm>
        <a:prstGeom prst="rect">
          <a:avLst/>
        </a:prstGeom>
      </xdr:spPr>
    </xdr:pic>
    <xdr:clientData/>
  </xdr:twoCellAnchor>
  <xdr:twoCellAnchor>
    <xdr:from>
      <xdr:col>1</xdr:col>
      <xdr:colOff>34953</xdr:colOff>
      <xdr:row>965</xdr:row>
      <xdr:rowOff>34954</xdr:rowOff>
    </xdr:from>
    <xdr:to>
      <xdr:col>1</xdr:col>
      <xdr:colOff>801533</xdr:colOff>
      <xdr:row>965</xdr:row>
      <xdr:rowOff>664128</xdr:rowOff>
    </xdr:to>
    <xdr:pic>
      <xdr:nvPicPr>
        <xdr:cNvPr id="1118" name="Picture 1117">
          <a:extLst>
            <a:ext uri="{FF2B5EF4-FFF2-40B4-BE49-F238E27FC236}">
              <a16:creationId xmlns:a16="http://schemas.microsoft.com/office/drawing/2014/main" id="{5DBA533F-2580-E942-813C-754B1722C066}"/>
            </a:ext>
          </a:extLst>
        </xdr:cNvPr>
        <xdr:cNvPicPr>
          <a:picLocks noChangeAspect="1"/>
        </xdr:cNvPicPr>
      </xdr:nvPicPr>
      <xdr:blipFill>
        <a:blip xmlns:r="http://schemas.openxmlformats.org/officeDocument/2006/relationships" r:embed="rId596"/>
        <a:stretch>
          <a:fillRect/>
        </a:stretch>
      </xdr:blipFill>
      <xdr:spPr>
        <a:xfrm>
          <a:off x="990366" y="673251468"/>
          <a:ext cx="766580" cy="629174"/>
        </a:xfrm>
        <a:prstGeom prst="rect">
          <a:avLst/>
        </a:prstGeom>
      </xdr:spPr>
    </xdr:pic>
    <xdr:clientData/>
  </xdr:twoCellAnchor>
  <xdr:twoCellAnchor>
    <xdr:from>
      <xdr:col>1</xdr:col>
      <xdr:colOff>46605</xdr:colOff>
      <xdr:row>966</xdr:row>
      <xdr:rowOff>34954</xdr:rowOff>
    </xdr:from>
    <xdr:to>
      <xdr:col>1</xdr:col>
      <xdr:colOff>524312</xdr:colOff>
      <xdr:row>966</xdr:row>
      <xdr:rowOff>665888</xdr:rowOff>
    </xdr:to>
    <xdr:pic>
      <xdr:nvPicPr>
        <xdr:cNvPr id="1119" name="Picture 1118">
          <a:extLst>
            <a:ext uri="{FF2B5EF4-FFF2-40B4-BE49-F238E27FC236}">
              <a16:creationId xmlns:a16="http://schemas.microsoft.com/office/drawing/2014/main" id="{23B26384-4974-904C-B7F4-F3781FF71A65}"/>
            </a:ext>
          </a:extLst>
        </xdr:cNvPr>
        <xdr:cNvPicPr>
          <a:picLocks noChangeAspect="1"/>
        </xdr:cNvPicPr>
      </xdr:nvPicPr>
      <xdr:blipFill>
        <a:blip xmlns:r="http://schemas.openxmlformats.org/officeDocument/2006/relationships" r:embed="rId597"/>
        <a:stretch>
          <a:fillRect/>
        </a:stretch>
      </xdr:blipFill>
      <xdr:spPr>
        <a:xfrm>
          <a:off x="1002018" y="673950550"/>
          <a:ext cx="477707" cy="630934"/>
        </a:xfrm>
        <a:prstGeom prst="rect">
          <a:avLst/>
        </a:prstGeom>
      </xdr:spPr>
    </xdr:pic>
    <xdr:clientData/>
  </xdr:twoCellAnchor>
  <xdr:twoCellAnchor>
    <xdr:from>
      <xdr:col>1</xdr:col>
      <xdr:colOff>46606</xdr:colOff>
      <xdr:row>967</xdr:row>
      <xdr:rowOff>46605</xdr:rowOff>
    </xdr:from>
    <xdr:to>
      <xdr:col>1</xdr:col>
      <xdr:colOff>524313</xdr:colOff>
      <xdr:row>967</xdr:row>
      <xdr:rowOff>677539</xdr:rowOff>
    </xdr:to>
    <xdr:pic>
      <xdr:nvPicPr>
        <xdr:cNvPr id="1120" name="Picture 1119">
          <a:extLst>
            <a:ext uri="{FF2B5EF4-FFF2-40B4-BE49-F238E27FC236}">
              <a16:creationId xmlns:a16="http://schemas.microsoft.com/office/drawing/2014/main" id="{4CF3E4DE-48A7-2247-BD20-4DD219599340}"/>
            </a:ext>
          </a:extLst>
        </xdr:cNvPr>
        <xdr:cNvPicPr>
          <a:picLocks noChangeAspect="1"/>
        </xdr:cNvPicPr>
      </xdr:nvPicPr>
      <xdr:blipFill>
        <a:blip xmlns:r="http://schemas.openxmlformats.org/officeDocument/2006/relationships" r:embed="rId597"/>
        <a:stretch>
          <a:fillRect/>
        </a:stretch>
      </xdr:blipFill>
      <xdr:spPr>
        <a:xfrm>
          <a:off x="1002019" y="674661284"/>
          <a:ext cx="477707" cy="630934"/>
        </a:xfrm>
        <a:prstGeom prst="rect">
          <a:avLst/>
        </a:prstGeom>
      </xdr:spPr>
    </xdr:pic>
    <xdr:clientData/>
  </xdr:twoCellAnchor>
  <xdr:twoCellAnchor>
    <xdr:from>
      <xdr:col>1</xdr:col>
      <xdr:colOff>104860</xdr:colOff>
      <xdr:row>973</xdr:row>
      <xdr:rowOff>34952</xdr:rowOff>
    </xdr:from>
    <xdr:to>
      <xdr:col>1</xdr:col>
      <xdr:colOff>559265</xdr:colOff>
      <xdr:row>973</xdr:row>
      <xdr:rowOff>676465</xdr:rowOff>
    </xdr:to>
    <xdr:pic>
      <xdr:nvPicPr>
        <xdr:cNvPr id="1122" name="Picture 1121">
          <a:extLst>
            <a:ext uri="{FF2B5EF4-FFF2-40B4-BE49-F238E27FC236}">
              <a16:creationId xmlns:a16="http://schemas.microsoft.com/office/drawing/2014/main" id="{5B192D1C-0F7D-5147-918D-2EE052DA2DBA}"/>
            </a:ext>
          </a:extLst>
        </xdr:cNvPr>
        <xdr:cNvPicPr>
          <a:picLocks noChangeAspect="1"/>
        </xdr:cNvPicPr>
      </xdr:nvPicPr>
      <xdr:blipFill>
        <a:blip xmlns:r="http://schemas.openxmlformats.org/officeDocument/2006/relationships" r:embed="rId598"/>
        <a:stretch>
          <a:fillRect/>
        </a:stretch>
      </xdr:blipFill>
      <xdr:spPr>
        <a:xfrm>
          <a:off x="1060273" y="676746879"/>
          <a:ext cx="454405" cy="641513"/>
        </a:xfrm>
        <a:prstGeom prst="rect">
          <a:avLst/>
        </a:prstGeom>
      </xdr:spPr>
    </xdr:pic>
    <xdr:clientData/>
  </xdr:twoCellAnchor>
  <xdr:twoCellAnchor>
    <xdr:from>
      <xdr:col>1</xdr:col>
      <xdr:colOff>139816</xdr:colOff>
      <xdr:row>974</xdr:row>
      <xdr:rowOff>34954</xdr:rowOff>
    </xdr:from>
    <xdr:to>
      <xdr:col>1</xdr:col>
      <xdr:colOff>571616</xdr:colOff>
      <xdr:row>974</xdr:row>
      <xdr:rowOff>669954</xdr:rowOff>
    </xdr:to>
    <xdr:pic>
      <xdr:nvPicPr>
        <xdr:cNvPr id="1123" name="Picture 1122">
          <a:extLst>
            <a:ext uri="{FF2B5EF4-FFF2-40B4-BE49-F238E27FC236}">
              <a16:creationId xmlns:a16="http://schemas.microsoft.com/office/drawing/2014/main" id="{6898CD9E-DDED-0445-96E8-D87C53D06FA8}"/>
            </a:ext>
          </a:extLst>
        </xdr:cNvPr>
        <xdr:cNvPicPr>
          <a:picLocks noChangeAspect="1"/>
        </xdr:cNvPicPr>
      </xdr:nvPicPr>
      <xdr:blipFill>
        <a:blip xmlns:r="http://schemas.openxmlformats.org/officeDocument/2006/relationships" r:embed="rId599"/>
        <a:stretch>
          <a:fillRect/>
        </a:stretch>
      </xdr:blipFill>
      <xdr:spPr>
        <a:xfrm>
          <a:off x="1095229" y="677445963"/>
          <a:ext cx="431800" cy="635000"/>
        </a:xfrm>
        <a:prstGeom prst="rect">
          <a:avLst/>
        </a:prstGeom>
      </xdr:spPr>
    </xdr:pic>
    <xdr:clientData/>
  </xdr:twoCellAnchor>
  <xdr:twoCellAnchor>
    <xdr:from>
      <xdr:col>1</xdr:col>
      <xdr:colOff>139816</xdr:colOff>
      <xdr:row>975</xdr:row>
      <xdr:rowOff>46605</xdr:rowOff>
    </xdr:from>
    <xdr:to>
      <xdr:col>1</xdr:col>
      <xdr:colOff>571616</xdr:colOff>
      <xdr:row>975</xdr:row>
      <xdr:rowOff>681605</xdr:rowOff>
    </xdr:to>
    <xdr:pic>
      <xdr:nvPicPr>
        <xdr:cNvPr id="1124" name="Picture 1123">
          <a:extLst>
            <a:ext uri="{FF2B5EF4-FFF2-40B4-BE49-F238E27FC236}">
              <a16:creationId xmlns:a16="http://schemas.microsoft.com/office/drawing/2014/main" id="{32189B59-EC9C-894E-9796-289B2A35479D}"/>
            </a:ext>
          </a:extLst>
        </xdr:cNvPr>
        <xdr:cNvPicPr>
          <a:picLocks noChangeAspect="1"/>
        </xdr:cNvPicPr>
      </xdr:nvPicPr>
      <xdr:blipFill>
        <a:blip xmlns:r="http://schemas.openxmlformats.org/officeDocument/2006/relationships" r:embed="rId599"/>
        <a:stretch>
          <a:fillRect/>
        </a:stretch>
      </xdr:blipFill>
      <xdr:spPr>
        <a:xfrm>
          <a:off x="1095229" y="678156697"/>
          <a:ext cx="431800" cy="635000"/>
        </a:xfrm>
        <a:prstGeom prst="rect">
          <a:avLst/>
        </a:prstGeom>
      </xdr:spPr>
    </xdr:pic>
    <xdr:clientData/>
  </xdr:twoCellAnchor>
  <xdr:twoCellAnchor>
    <xdr:from>
      <xdr:col>1</xdr:col>
      <xdr:colOff>128165</xdr:colOff>
      <xdr:row>976</xdr:row>
      <xdr:rowOff>34954</xdr:rowOff>
    </xdr:from>
    <xdr:to>
      <xdr:col>1</xdr:col>
      <xdr:colOff>585365</xdr:colOff>
      <xdr:row>976</xdr:row>
      <xdr:rowOff>682654</xdr:rowOff>
    </xdr:to>
    <xdr:pic>
      <xdr:nvPicPr>
        <xdr:cNvPr id="1125" name="Picture 1124">
          <a:extLst>
            <a:ext uri="{FF2B5EF4-FFF2-40B4-BE49-F238E27FC236}">
              <a16:creationId xmlns:a16="http://schemas.microsoft.com/office/drawing/2014/main" id="{D1BE726F-9614-6B41-842F-5E62A7AA40E9}"/>
            </a:ext>
          </a:extLst>
        </xdr:cNvPr>
        <xdr:cNvPicPr>
          <a:picLocks noChangeAspect="1"/>
        </xdr:cNvPicPr>
      </xdr:nvPicPr>
      <xdr:blipFill>
        <a:blip xmlns:r="http://schemas.openxmlformats.org/officeDocument/2006/relationships" r:embed="rId600"/>
        <a:stretch>
          <a:fillRect/>
        </a:stretch>
      </xdr:blipFill>
      <xdr:spPr>
        <a:xfrm>
          <a:off x="1083578" y="680242293"/>
          <a:ext cx="457200" cy="647700"/>
        </a:xfrm>
        <a:prstGeom prst="rect">
          <a:avLst/>
        </a:prstGeom>
      </xdr:spPr>
    </xdr:pic>
    <xdr:clientData/>
  </xdr:twoCellAnchor>
  <xdr:twoCellAnchor>
    <xdr:from>
      <xdr:col>1</xdr:col>
      <xdr:colOff>58256</xdr:colOff>
      <xdr:row>969</xdr:row>
      <xdr:rowOff>11651</xdr:rowOff>
    </xdr:from>
    <xdr:to>
      <xdr:col>1</xdr:col>
      <xdr:colOff>502756</xdr:colOff>
      <xdr:row>969</xdr:row>
      <xdr:rowOff>664129</xdr:rowOff>
    </xdr:to>
    <xdr:pic>
      <xdr:nvPicPr>
        <xdr:cNvPr id="1127" name="Picture 1126">
          <a:extLst>
            <a:ext uri="{FF2B5EF4-FFF2-40B4-BE49-F238E27FC236}">
              <a16:creationId xmlns:a16="http://schemas.microsoft.com/office/drawing/2014/main" id="{79A26B65-F3A1-B241-A543-BF24D877CFC5}"/>
            </a:ext>
          </a:extLst>
        </xdr:cNvPr>
        <xdr:cNvPicPr>
          <a:picLocks noChangeAspect="1"/>
        </xdr:cNvPicPr>
      </xdr:nvPicPr>
      <xdr:blipFill>
        <a:blip xmlns:r="http://schemas.openxmlformats.org/officeDocument/2006/relationships" r:embed="rId601"/>
        <a:stretch>
          <a:fillRect/>
        </a:stretch>
      </xdr:blipFill>
      <xdr:spPr>
        <a:xfrm>
          <a:off x="1013669" y="675325412"/>
          <a:ext cx="444500" cy="652478"/>
        </a:xfrm>
        <a:prstGeom prst="rect">
          <a:avLst/>
        </a:prstGeom>
      </xdr:spPr>
    </xdr:pic>
    <xdr:clientData/>
  </xdr:twoCellAnchor>
  <xdr:twoCellAnchor>
    <xdr:from>
      <xdr:col>1</xdr:col>
      <xdr:colOff>93211</xdr:colOff>
      <xdr:row>970</xdr:row>
      <xdr:rowOff>23303</xdr:rowOff>
    </xdr:from>
    <xdr:to>
      <xdr:col>1</xdr:col>
      <xdr:colOff>537711</xdr:colOff>
      <xdr:row>970</xdr:row>
      <xdr:rowOff>675781</xdr:rowOff>
    </xdr:to>
    <xdr:pic>
      <xdr:nvPicPr>
        <xdr:cNvPr id="1128" name="Picture 1127">
          <a:extLst>
            <a:ext uri="{FF2B5EF4-FFF2-40B4-BE49-F238E27FC236}">
              <a16:creationId xmlns:a16="http://schemas.microsoft.com/office/drawing/2014/main" id="{89A265B0-6E11-E347-A096-4B3F3FC6A7E5}"/>
            </a:ext>
          </a:extLst>
        </xdr:cNvPr>
        <xdr:cNvPicPr>
          <a:picLocks noChangeAspect="1"/>
        </xdr:cNvPicPr>
      </xdr:nvPicPr>
      <xdr:blipFill>
        <a:blip xmlns:r="http://schemas.openxmlformats.org/officeDocument/2006/relationships" r:embed="rId601"/>
        <a:stretch>
          <a:fillRect/>
        </a:stretch>
      </xdr:blipFill>
      <xdr:spPr>
        <a:xfrm>
          <a:off x="1048624" y="676036147"/>
          <a:ext cx="444500" cy="652478"/>
        </a:xfrm>
        <a:prstGeom prst="rect">
          <a:avLst/>
        </a:prstGeom>
      </xdr:spPr>
    </xdr:pic>
    <xdr:clientData/>
  </xdr:twoCellAnchor>
  <xdr:twoCellAnchor>
    <xdr:from>
      <xdr:col>1</xdr:col>
      <xdr:colOff>104862</xdr:colOff>
      <xdr:row>971</xdr:row>
      <xdr:rowOff>11651</xdr:rowOff>
    </xdr:from>
    <xdr:to>
      <xdr:col>1</xdr:col>
      <xdr:colOff>549362</xdr:colOff>
      <xdr:row>971</xdr:row>
      <xdr:rowOff>664129</xdr:rowOff>
    </xdr:to>
    <xdr:pic>
      <xdr:nvPicPr>
        <xdr:cNvPr id="1129" name="Picture 1128">
          <a:extLst>
            <a:ext uri="{FF2B5EF4-FFF2-40B4-BE49-F238E27FC236}">
              <a16:creationId xmlns:a16="http://schemas.microsoft.com/office/drawing/2014/main" id="{6D45E094-086F-6744-BEB1-41BF70453A43}"/>
            </a:ext>
          </a:extLst>
        </xdr:cNvPr>
        <xdr:cNvPicPr>
          <a:picLocks noChangeAspect="1"/>
        </xdr:cNvPicPr>
      </xdr:nvPicPr>
      <xdr:blipFill>
        <a:blip xmlns:r="http://schemas.openxmlformats.org/officeDocument/2006/relationships" r:embed="rId601"/>
        <a:stretch>
          <a:fillRect/>
        </a:stretch>
      </xdr:blipFill>
      <xdr:spPr>
        <a:xfrm>
          <a:off x="1060275" y="676723578"/>
          <a:ext cx="444500" cy="652478"/>
        </a:xfrm>
        <a:prstGeom prst="rect">
          <a:avLst/>
        </a:prstGeom>
      </xdr:spPr>
    </xdr:pic>
    <xdr:clientData/>
  </xdr:twoCellAnchor>
  <xdr:twoCellAnchor>
    <xdr:from>
      <xdr:col>1</xdr:col>
      <xdr:colOff>94143</xdr:colOff>
      <xdr:row>972</xdr:row>
      <xdr:rowOff>24236</xdr:rowOff>
    </xdr:from>
    <xdr:to>
      <xdr:col>1</xdr:col>
      <xdr:colOff>538643</xdr:colOff>
      <xdr:row>972</xdr:row>
      <xdr:rowOff>676714</xdr:rowOff>
    </xdr:to>
    <xdr:pic>
      <xdr:nvPicPr>
        <xdr:cNvPr id="1130" name="Picture 1129">
          <a:extLst>
            <a:ext uri="{FF2B5EF4-FFF2-40B4-BE49-F238E27FC236}">
              <a16:creationId xmlns:a16="http://schemas.microsoft.com/office/drawing/2014/main" id="{85FFE55F-5DC2-C644-99E9-5482E346DCB2}"/>
            </a:ext>
          </a:extLst>
        </xdr:cNvPr>
        <xdr:cNvPicPr>
          <a:picLocks noChangeAspect="1"/>
        </xdr:cNvPicPr>
      </xdr:nvPicPr>
      <xdr:blipFill>
        <a:blip xmlns:r="http://schemas.openxmlformats.org/officeDocument/2006/relationships" r:embed="rId601"/>
        <a:stretch>
          <a:fillRect/>
        </a:stretch>
      </xdr:blipFill>
      <xdr:spPr>
        <a:xfrm>
          <a:off x="1049556" y="677435245"/>
          <a:ext cx="444500" cy="652478"/>
        </a:xfrm>
        <a:prstGeom prst="rect">
          <a:avLst/>
        </a:prstGeom>
      </xdr:spPr>
    </xdr:pic>
    <xdr:clientData/>
  </xdr:twoCellAnchor>
  <xdr:twoCellAnchor>
    <xdr:from>
      <xdr:col>1</xdr:col>
      <xdr:colOff>69908</xdr:colOff>
      <xdr:row>968</xdr:row>
      <xdr:rowOff>46606</xdr:rowOff>
    </xdr:from>
    <xdr:to>
      <xdr:col>1</xdr:col>
      <xdr:colOff>547615</xdr:colOff>
      <xdr:row>968</xdr:row>
      <xdr:rowOff>677540</xdr:rowOff>
    </xdr:to>
    <xdr:pic>
      <xdr:nvPicPr>
        <xdr:cNvPr id="1131" name="Picture 1130">
          <a:extLst>
            <a:ext uri="{FF2B5EF4-FFF2-40B4-BE49-F238E27FC236}">
              <a16:creationId xmlns:a16="http://schemas.microsoft.com/office/drawing/2014/main" id="{91392D22-C362-D042-AD0C-3951296F381D}"/>
            </a:ext>
          </a:extLst>
        </xdr:cNvPr>
        <xdr:cNvPicPr>
          <a:picLocks noChangeAspect="1"/>
        </xdr:cNvPicPr>
      </xdr:nvPicPr>
      <xdr:blipFill>
        <a:blip xmlns:r="http://schemas.openxmlformats.org/officeDocument/2006/relationships" r:embed="rId597"/>
        <a:stretch>
          <a:fillRect/>
        </a:stretch>
      </xdr:blipFill>
      <xdr:spPr>
        <a:xfrm>
          <a:off x="1025321" y="675360367"/>
          <a:ext cx="477707" cy="630934"/>
        </a:xfrm>
        <a:prstGeom prst="rect">
          <a:avLst/>
        </a:prstGeom>
      </xdr:spPr>
    </xdr:pic>
    <xdr:clientData/>
  </xdr:twoCellAnchor>
  <xdr:twoCellAnchor>
    <xdr:from>
      <xdr:col>1</xdr:col>
      <xdr:colOff>90714</xdr:colOff>
      <xdr:row>953</xdr:row>
      <xdr:rowOff>12221</xdr:rowOff>
    </xdr:from>
    <xdr:to>
      <xdr:col>1</xdr:col>
      <xdr:colOff>566964</xdr:colOff>
      <xdr:row>953</xdr:row>
      <xdr:rowOff>659970</xdr:rowOff>
    </xdr:to>
    <xdr:pic>
      <xdr:nvPicPr>
        <xdr:cNvPr id="860" name="Picture 859">
          <a:extLst>
            <a:ext uri="{FF2B5EF4-FFF2-40B4-BE49-F238E27FC236}">
              <a16:creationId xmlns:a16="http://schemas.microsoft.com/office/drawing/2014/main" id="{B41E438C-316B-1C4A-BE57-B43E14C4BE09}"/>
            </a:ext>
          </a:extLst>
        </xdr:cNvPr>
        <xdr:cNvPicPr>
          <a:picLocks noChangeAspect="1"/>
        </xdr:cNvPicPr>
      </xdr:nvPicPr>
      <xdr:blipFill>
        <a:blip xmlns:r="http://schemas.openxmlformats.org/officeDocument/2006/relationships" r:embed="rId602"/>
        <a:stretch>
          <a:fillRect/>
        </a:stretch>
      </xdr:blipFill>
      <xdr:spPr>
        <a:xfrm>
          <a:off x="1043214" y="670005257"/>
          <a:ext cx="476250" cy="647749"/>
        </a:xfrm>
        <a:prstGeom prst="rect">
          <a:avLst/>
        </a:prstGeom>
      </xdr:spPr>
    </xdr:pic>
    <xdr:clientData/>
  </xdr:twoCellAnchor>
  <xdr:twoCellAnchor editAs="oneCell">
    <xdr:from>
      <xdr:col>1</xdr:col>
      <xdr:colOff>136072</xdr:colOff>
      <xdr:row>952</xdr:row>
      <xdr:rowOff>45357</xdr:rowOff>
    </xdr:from>
    <xdr:to>
      <xdr:col>1</xdr:col>
      <xdr:colOff>544286</xdr:colOff>
      <xdr:row>953</xdr:row>
      <xdr:rowOff>22301</xdr:rowOff>
    </xdr:to>
    <xdr:pic>
      <xdr:nvPicPr>
        <xdr:cNvPr id="1105" name="Picture 1104">
          <a:extLst>
            <a:ext uri="{FF2B5EF4-FFF2-40B4-BE49-F238E27FC236}">
              <a16:creationId xmlns:a16="http://schemas.microsoft.com/office/drawing/2014/main" id="{411726FA-41A1-CA4F-BC4C-BDF5521172A3}"/>
            </a:ext>
          </a:extLst>
        </xdr:cNvPr>
        <xdr:cNvPicPr>
          <a:picLocks noChangeAspect="1"/>
        </xdr:cNvPicPr>
      </xdr:nvPicPr>
      <xdr:blipFill>
        <a:blip xmlns:r="http://schemas.openxmlformats.org/officeDocument/2006/relationships" r:embed="rId603"/>
        <a:stretch>
          <a:fillRect/>
        </a:stretch>
      </xdr:blipFill>
      <xdr:spPr>
        <a:xfrm>
          <a:off x="1088572" y="669335357"/>
          <a:ext cx="408214" cy="679980"/>
        </a:xfrm>
        <a:prstGeom prst="rect">
          <a:avLst/>
        </a:prstGeom>
      </xdr:spPr>
    </xdr:pic>
    <xdr:clientData/>
  </xdr:twoCellAnchor>
  <xdr:twoCellAnchor>
    <xdr:from>
      <xdr:col>1</xdr:col>
      <xdr:colOff>68036</xdr:colOff>
      <xdr:row>977</xdr:row>
      <xdr:rowOff>34766</xdr:rowOff>
    </xdr:from>
    <xdr:to>
      <xdr:col>1</xdr:col>
      <xdr:colOff>582846</xdr:colOff>
      <xdr:row>978</xdr:row>
      <xdr:rowOff>0</xdr:rowOff>
    </xdr:to>
    <xdr:pic>
      <xdr:nvPicPr>
        <xdr:cNvPr id="1121" name="Picture 1120">
          <a:extLst>
            <a:ext uri="{FF2B5EF4-FFF2-40B4-BE49-F238E27FC236}">
              <a16:creationId xmlns:a16="http://schemas.microsoft.com/office/drawing/2014/main" id="{36286A35-7376-5F4A-B3B4-F1036F340504}"/>
            </a:ext>
          </a:extLst>
        </xdr:cNvPr>
        <xdr:cNvPicPr>
          <a:picLocks noChangeAspect="1"/>
        </xdr:cNvPicPr>
      </xdr:nvPicPr>
      <xdr:blipFill>
        <a:blip xmlns:r="http://schemas.openxmlformats.org/officeDocument/2006/relationships" r:embed="rId604"/>
        <a:stretch>
          <a:fillRect/>
        </a:stretch>
      </xdr:blipFill>
      <xdr:spPr>
        <a:xfrm>
          <a:off x="1020536" y="686900659"/>
          <a:ext cx="514810" cy="668270"/>
        </a:xfrm>
        <a:prstGeom prst="rect">
          <a:avLst/>
        </a:prstGeom>
      </xdr:spPr>
    </xdr:pic>
    <xdr:clientData/>
  </xdr:twoCellAnchor>
  <xdr:twoCellAnchor editAs="oneCell">
    <xdr:from>
      <xdr:col>1</xdr:col>
      <xdr:colOff>97693</xdr:colOff>
      <xdr:row>978</xdr:row>
      <xdr:rowOff>27914</xdr:rowOff>
    </xdr:from>
    <xdr:to>
      <xdr:col>1</xdr:col>
      <xdr:colOff>607645</xdr:colOff>
      <xdr:row>979</xdr:row>
      <xdr:rowOff>10047</xdr:rowOff>
    </xdr:to>
    <xdr:pic>
      <xdr:nvPicPr>
        <xdr:cNvPr id="1126" name="Picture 1125">
          <a:extLst>
            <a:ext uri="{FF2B5EF4-FFF2-40B4-BE49-F238E27FC236}">
              <a16:creationId xmlns:a16="http://schemas.microsoft.com/office/drawing/2014/main" id="{5D9229A9-6AEC-704F-8475-766E942BB3C2}"/>
            </a:ext>
          </a:extLst>
        </xdr:cNvPr>
        <xdr:cNvPicPr>
          <a:picLocks noChangeAspect="1"/>
        </xdr:cNvPicPr>
      </xdr:nvPicPr>
      <xdr:blipFill>
        <a:blip xmlns:r="http://schemas.openxmlformats.org/officeDocument/2006/relationships" r:embed="rId605"/>
        <a:stretch>
          <a:fillRect/>
        </a:stretch>
      </xdr:blipFill>
      <xdr:spPr>
        <a:xfrm>
          <a:off x="1046704" y="682478463"/>
          <a:ext cx="509952" cy="6799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322539</xdr:colOff>
      <xdr:row>4</xdr:row>
      <xdr:rowOff>16530</xdr:rowOff>
    </xdr:from>
    <xdr:to>
      <xdr:col>1</xdr:col>
      <xdr:colOff>967619</xdr:colOff>
      <xdr:row>5</xdr:row>
      <xdr:rowOff>403</xdr:rowOff>
    </xdr:to>
    <xdr:pic>
      <xdr:nvPicPr>
        <xdr:cNvPr id="2" name="Picture 1">
          <a:extLst>
            <a:ext uri="{FF2B5EF4-FFF2-40B4-BE49-F238E27FC236}">
              <a16:creationId xmlns:a16="http://schemas.microsoft.com/office/drawing/2014/main" id="{DBC40F3F-D8AF-5042-B7AA-6C21BCFC293A}"/>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3" name="Picture 2">
          <a:extLst>
            <a:ext uri="{FF2B5EF4-FFF2-40B4-BE49-F238E27FC236}">
              <a16:creationId xmlns:a16="http://schemas.microsoft.com/office/drawing/2014/main" id="{EFD6F160-E3F9-BC4A-9721-E0E4FA47F8A0}"/>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922060</xdr:colOff>
      <xdr:row>2</xdr:row>
      <xdr:rowOff>630236</xdr:rowOff>
    </xdr:to>
    <xdr:pic>
      <xdr:nvPicPr>
        <xdr:cNvPr id="4" name="Picture 3">
          <a:extLst>
            <a:ext uri="{FF2B5EF4-FFF2-40B4-BE49-F238E27FC236}">
              <a16:creationId xmlns:a16="http://schemas.microsoft.com/office/drawing/2014/main" id="{672690CF-3896-0B49-B3D8-20FA269AC618}"/>
            </a:ext>
          </a:extLst>
        </xdr:cNvPr>
        <xdr:cNvPicPr>
          <a:picLocks noChangeAspect="1"/>
        </xdr:cNvPicPr>
      </xdr:nvPicPr>
      <xdr:blipFill>
        <a:blip xmlns:r="http://schemas.openxmlformats.org/officeDocument/2006/relationships" r:embed="rId2"/>
        <a:stretch>
          <a:fillRect/>
        </a:stretch>
      </xdr:blipFill>
      <xdr:spPr>
        <a:xfrm>
          <a:off x="957540" y="1310318"/>
          <a:ext cx="5995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5" name="Picture 4">
          <a:extLst>
            <a:ext uri="{FF2B5EF4-FFF2-40B4-BE49-F238E27FC236}">
              <a16:creationId xmlns:a16="http://schemas.microsoft.com/office/drawing/2014/main" id="{56A6FA71-97E6-B94C-9BC3-81F916E227DF}"/>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6" name="Picture 5">
          <a:extLst>
            <a:ext uri="{FF2B5EF4-FFF2-40B4-BE49-F238E27FC236}">
              <a16:creationId xmlns:a16="http://schemas.microsoft.com/office/drawing/2014/main" id="{411A89A7-3643-7345-BFFD-CFF2426B5214}"/>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7" name="Picture 6">
          <a:extLst>
            <a:ext uri="{FF2B5EF4-FFF2-40B4-BE49-F238E27FC236}">
              <a16:creationId xmlns:a16="http://schemas.microsoft.com/office/drawing/2014/main" id="{4DADFC27-8A4A-8F48-8F47-AFDB2254CFD1}"/>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8" name="Picture 7">
          <a:extLst>
            <a:ext uri="{FF2B5EF4-FFF2-40B4-BE49-F238E27FC236}">
              <a16:creationId xmlns:a16="http://schemas.microsoft.com/office/drawing/2014/main" id="{D398D391-DE59-A944-84CD-02F571ACEC63}"/>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9" name="Picture 8">
          <a:extLst>
            <a:ext uri="{FF2B5EF4-FFF2-40B4-BE49-F238E27FC236}">
              <a16:creationId xmlns:a16="http://schemas.microsoft.com/office/drawing/2014/main" id="{6551ED72-6CC8-6146-9AE0-D2AB0F6A39B8}"/>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10" name="Picture 9">
          <a:extLst>
            <a:ext uri="{FF2B5EF4-FFF2-40B4-BE49-F238E27FC236}">
              <a16:creationId xmlns:a16="http://schemas.microsoft.com/office/drawing/2014/main" id="{EB16F4E4-DE4D-3347-8180-078BF15DB876}"/>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11" name="Picture 10">
          <a:extLst>
            <a:ext uri="{FF2B5EF4-FFF2-40B4-BE49-F238E27FC236}">
              <a16:creationId xmlns:a16="http://schemas.microsoft.com/office/drawing/2014/main" id="{FE3B6273-D1CD-144C-B5F2-9116CD624DA0}"/>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12" name="Picture 11">
          <a:extLst>
            <a:ext uri="{FF2B5EF4-FFF2-40B4-BE49-F238E27FC236}">
              <a16:creationId xmlns:a16="http://schemas.microsoft.com/office/drawing/2014/main" id="{2ECE52BD-BD92-1B40-A291-BD3F52FB8BFF}"/>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322539</xdr:colOff>
      <xdr:row>4</xdr:row>
      <xdr:rowOff>16530</xdr:rowOff>
    </xdr:from>
    <xdr:to>
      <xdr:col>1</xdr:col>
      <xdr:colOff>967619</xdr:colOff>
      <xdr:row>5</xdr:row>
      <xdr:rowOff>403</xdr:rowOff>
    </xdr:to>
    <xdr:pic>
      <xdr:nvPicPr>
        <xdr:cNvPr id="13" name="Picture 12">
          <a:extLst>
            <a:ext uri="{FF2B5EF4-FFF2-40B4-BE49-F238E27FC236}">
              <a16:creationId xmlns:a16="http://schemas.microsoft.com/office/drawing/2014/main" id="{07569907-6916-7C45-9270-F99B866BB204}"/>
            </a:ext>
          </a:extLst>
        </xdr:cNvPr>
        <xdr:cNvPicPr>
          <a:picLocks noChangeAspect="1"/>
        </xdr:cNvPicPr>
      </xdr:nvPicPr>
      <xdr:blipFill>
        <a:blip xmlns:r="http://schemas.openxmlformats.org/officeDocument/2006/relationships" r:embed="rId1"/>
        <a:stretch>
          <a:fillRect/>
        </a:stretch>
      </xdr:blipFill>
      <xdr:spPr>
        <a:xfrm>
          <a:off x="957539" y="2556530"/>
          <a:ext cx="645080" cy="618873"/>
        </a:xfrm>
        <a:prstGeom prst="rect">
          <a:avLst/>
        </a:prstGeom>
      </xdr:spPr>
    </xdr:pic>
    <xdr:clientData/>
  </xdr:twoCellAnchor>
  <xdr:twoCellAnchor>
    <xdr:from>
      <xdr:col>1</xdr:col>
      <xdr:colOff>313669</xdr:colOff>
      <xdr:row>3</xdr:row>
      <xdr:rowOff>27819</xdr:rowOff>
    </xdr:from>
    <xdr:to>
      <xdr:col>1</xdr:col>
      <xdr:colOff>958749</xdr:colOff>
      <xdr:row>4</xdr:row>
      <xdr:rowOff>11693</xdr:rowOff>
    </xdr:to>
    <xdr:pic>
      <xdr:nvPicPr>
        <xdr:cNvPr id="14" name="Picture 13">
          <a:extLst>
            <a:ext uri="{FF2B5EF4-FFF2-40B4-BE49-F238E27FC236}">
              <a16:creationId xmlns:a16="http://schemas.microsoft.com/office/drawing/2014/main" id="{B3F31942-A9CF-BE4B-B680-86E7095C1D71}"/>
            </a:ext>
          </a:extLst>
        </xdr:cNvPr>
        <xdr:cNvPicPr>
          <a:picLocks noChangeAspect="1"/>
        </xdr:cNvPicPr>
      </xdr:nvPicPr>
      <xdr:blipFill>
        <a:blip xmlns:r="http://schemas.openxmlformats.org/officeDocument/2006/relationships" r:embed="rId1"/>
        <a:stretch>
          <a:fillRect/>
        </a:stretch>
      </xdr:blipFill>
      <xdr:spPr>
        <a:xfrm>
          <a:off x="948669" y="1932819"/>
          <a:ext cx="645080" cy="618874"/>
        </a:xfrm>
        <a:prstGeom prst="rect">
          <a:avLst/>
        </a:prstGeom>
      </xdr:spPr>
    </xdr:pic>
    <xdr:clientData/>
  </xdr:twoCellAnchor>
  <xdr:twoCellAnchor>
    <xdr:from>
      <xdr:col>1</xdr:col>
      <xdr:colOff>322540</xdr:colOff>
      <xdr:row>2</xdr:row>
      <xdr:rowOff>40318</xdr:rowOff>
    </xdr:from>
    <xdr:to>
      <xdr:col>1</xdr:col>
      <xdr:colOff>947460</xdr:colOff>
      <xdr:row>2</xdr:row>
      <xdr:rowOff>846136</xdr:rowOff>
    </xdr:to>
    <xdr:pic>
      <xdr:nvPicPr>
        <xdr:cNvPr id="15" name="Picture 14">
          <a:extLst>
            <a:ext uri="{FF2B5EF4-FFF2-40B4-BE49-F238E27FC236}">
              <a16:creationId xmlns:a16="http://schemas.microsoft.com/office/drawing/2014/main" id="{A1E86645-4F83-0B49-B13C-CF7C7F044C19}"/>
            </a:ext>
          </a:extLst>
        </xdr:cNvPr>
        <xdr:cNvPicPr>
          <a:picLocks noChangeAspect="1"/>
        </xdr:cNvPicPr>
      </xdr:nvPicPr>
      <xdr:blipFill>
        <a:blip xmlns:r="http://schemas.openxmlformats.org/officeDocument/2006/relationships" r:embed="rId2"/>
        <a:stretch>
          <a:fillRect/>
        </a:stretch>
      </xdr:blipFill>
      <xdr:spPr>
        <a:xfrm>
          <a:off x="957540" y="1310318"/>
          <a:ext cx="624920" cy="589918"/>
        </a:xfrm>
        <a:prstGeom prst="rect">
          <a:avLst/>
        </a:prstGeom>
      </xdr:spPr>
    </xdr:pic>
    <xdr:clientData/>
  </xdr:twoCellAnchor>
  <xdr:twoCellAnchor>
    <xdr:from>
      <xdr:col>1</xdr:col>
      <xdr:colOff>302382</xdr:colOff>
      <xdr:row>5</xdr:row>
      <xdr:rowOff>40317</xdr:rowOff>
    </xdr:from>
    <xdr:to>
      <xdr:col>1</xdr:col>
      <xdr:colOff>907144</xdr:colOff>
      <xdr:row>5</xdr:row>
      <xdr:rowOff>863465</xdr:rowOff>
    </xdr:to>
    <xdr:pic>
      <xdr:nvPicPr>
        <xdr:cNvPr id="16" name="Picture 15">
          <a:extLst>
            <a:ext uri="{FF2B5EF4-FFF2-40B4-BE49-F238E27FC236}">
              <a16:creationId xmlns:a16="http://schemas.microsoft.com/office/drawing/2014/main" id="{9C779C09-7C9A-D649-B972-09EE02BFAF4B}"/>
            </a:ext>
          </a:extLst>
        </xdr:cNvPr>
        <xdr:cNvPicPr>
          <a:picLocks noChangeAspect="1"/>
        </xdr:cNvPicPr>
      </xdr:nvPicPr>
      <xdr:blipFill>
        <a:blip xmlns:r="http://schemas.openxmlformats.org/officeDocument/2006/relationships" r:embed="rId3"/>
        <a:stretch>
          <a:fillRect/>
        </a:stretch>
      </xdr:blipFill>
      <xdr:spPr>
        <a:xfrm>
          <a:off x="937382" y="3215317"/>
          <a:ext cx="604762" cy="594548"/>
        </a:xfrm>
        <a:prstGeom prst="rect">
          <a:avLst/>
        </a:prstGeom>
      </xdr:spPr>
    </xdr:pic>
    <xdr:clientData/>
  </xdr:twoCellAnchor>
  <xdr:twoCellAnchor>
    <xdr:from>
      <xdr:col>1</xdr:col>
      <xdr:colOff>302381</xdr:colOff>
      <xdr:row>6</xdr:row>
      <xdr:rowOff>40318</xdr:rowOff>
    </xdr:from>
    <xdr:to>
      <xdr:col>1</xdr:col>
      <xdr:colOff>907143</xdr:colOff>
      <xdr:row>6</xdr:row>
      <xdr:rowOff>863466</xdr:rowOff>
    </xdr:to>
    <xdr:pic>
      <xdr:nvPicPr>
        <xdr:cNvPr id="17" name="Picture 16">
          <a:extLst>
            <a:ext uri="{FF2B5EF4-FFF2-40B4-BE49-F238E27FC236}">
              <a16:creationId xmlns:a16="http://schemas.microsoft.com/office/drawing/2014/main" id="{1308AEE0-385E-A844-8683-CFD8C2D468D3}"/>
            </a:ext>
          </a:extLst>
        </xdr:cNvPr>
        <xdr:cNvPicPr>
          <a:picLocks noChangeAspect="1"/>
        </xdr:cNvPicPr>
      </xdr:nvPicPr>
      <xdr:blipFill>
        <a:blip xmlns:r="http://schemas.openxmlformats.org/officeDocument/2006/relationships" r:embed="rId3"/>
        <a:stretch>
          <a:fillRect/>
        </a:stretch>
      </xdr:blipFill>
      <xdr:spPr>
        <a:xfrm>
          <a:off x="937381" y="3850318"/>
          <a:ext cx="604762" cy="594548"/>
        </a:xfrm>
        <a:prstGeom prst="rect">
          <a:avLst/>
        </a:prstGeom>
      </xdr:spPr>
    </xdr:pic>
    <xdr:clientData/>
  </xdr:twoCellAnchor>
  <xdr:twoCellAnchor>
    <xdr:from>
      <xdr:col>1</xdr:col>
      <xdr:colOff>322539</xdr:colOff>
      <xdr:row>7</xdr:row>
      <xdr:rowOff>21568</xdr:rowOff>
    </xdr:from>
    <xdr:to>
      <xdr:col>1</xdr:col>
      <xdr:colOff>927302</xdr:colOff>
      <xdr:row>7</xdr:row>
      <xdr:rowOff>868236</xdr:rowOff>
    </xdr:to>
    <xdr:pic>
      <xdr:nvPicPr>
        <xdr:cNvPr id="18" name="Picture 17">
          <a:extLst>
            <a:ext uri="{FF2B5EF4-FFF2-40B4-BE49-F238E27FC236}">
              <a16:creationId xmlns:a16="http://schemas.microsoft.com/office/drawing/2014/main" id="{55D79C86-9AD7-3F44-92BD-C1670FE45C5D}"/>
            </a:ext>
          </a:extLst>
        </xdr:cNvPr>
        <xdr:cNvPicPr>
          <a:picLocks noChangeAspect="1"/>
        </xdr:cNvPicPr>
      </xdr:nvPicPr>
      <xdr:blipFill>
        <a:blip xmlns:r="http://schemas.openxmlformats.org/officeDocument/2006/relationships" r:embed="rId4"/>
        <a:stretch>
          <a:fillRect/>
        </a:stretch>
      </xdr:blipFill>
      <xdr:spPr>
        <a:xfrm>
          <a:off x="957539" y="4466568"/>
          <a:ext cx="604763" cy="618068"/>
        </a:xfrm>
        <a:prstGeom prst="rect">
          <a:avLst/>
        </a:prstGeom>
      </xdr:spPr>
    </xdr:pic>
    <xdr:clientData/>
  </xdr:twoCellAnchor>
  <xdr:twoCellAnchor>
    <xdr:from>
      <xdr:col>1</xdr:col>
      <xdr:colOff>342699</xdr:colOff>
      <xdr:row>9</xdr:row>
      <xdr:rowOff>40317</xdr:rowOff>
    </xdr:from>
    <xdr:to>
      <xdr:col>1</xdr:col>
      <xdr:colOff>907143</xdr:colOff>
      <xdr:row>9</xdr:row>
      <xdr:rowOff>862793</xdr:rowOff>
    </xdr:to>
    <xdr:pic>
      <xdr:nvPicPr>
        <xdr:cNvPr id="19" name="Picture 18">
          <a:extLst>
            <a:ext uri="{FF2B5EF4-FFF2-40B4-BE49-F238E27FC236}">
              <a16:creationId xmlns:a16="http://schemas.microsoft.com/office/drawing/2014/main" id="{1BE14325-C98E-3A41-8328-687C0BCC5B06}"/>
            </a:ext>
          </a:extLst>
        </xdr:cNvPr>
        <xdr:cNvPicPr>
          <a:picLocks noChangeAspect="1"/>
        </xdr:cNvPicPr>
      </xdr:nvPicPr>
      <xdr:blipFill>
        <a:blip xmlns:r="http://schemas.openxmlformats.org/officeDocument/2006/relationships" r:embed="rId5"/>
        <a:stretch>
          <a:fillRect/>
        </a:stretch>
      </xdr:blipFill>
      <xdr:spPr>
        <a:xfrm>
          <a:off x="977699" y="5755317"/>
          <a:ext cx="564444" cy="593876"/>
        </a:xfrm>
        <a:prstGeom prst="rect">
          <a:avLst/>
        </a:prstGeom>
      </xdr:spPr>
    </xdr:pic>
    <xdr:clientData/>
  </xdr:twoCellAnchor>
  <xdr:twoCellAnchor>
    <xdr:from>
      <xdr:col>1</xdr:col>
      <xdr:colOff>313670</xdr:colOff>
      <xdr:row>8</xdr:row>
      <xdr:rowOff>11288</xdr:rowOff>
    </xdr:from>
    <xdr:to>
      <xdr:col>1</xdr:col>
      <xdr:colOff>878114</xdr:colOff>
      <xdr:row>8</xdr:row>
      <xdr:rowOff>833764</xdr:rowOff>
    </xdr:to>
    <xdr:pic>
      <xdr:nvPicPr>
        <xdr:cNvPr id="20" name="Picture 19">
          <a:extLst>
            <a:ext uri="{FF2B5EF4-FFF2-40B4-BE49-F238E27FC236}">
              <a16:creationId xmlns:a16="http://schemas.microsoft.com/office/drawing/2014/main" id="{D5798EA8-D5B3-5440-91ED-28DDC9BED8FE}"/>
            </a:ext>
          </a:extLst>
        </xdr:cNvPr>
        <xdr:cNvPicPr>
          <a:picLocks noChangeAspect="1"/>
        </xdr:cNvPicPr>
      </xdr:nvPicPr>
      <xdr:blipFill>
        <a:blip xmlns:r="http://schemas.openxmlformats.org/officeDocument/2006/relationships" r:embed="rId5"/>
        <a:stretch>
          <a:fillRect/>
        </a:stretch>
      </xdr:blipFill>
      <xdr:spPr>
        <a:xfrm>
          <a:off x="948670" y="5091288"/>
          <a:ext cx="564444" cy="619276"/>
        </a:xfrm>
        <a:prstGeom prst="rect">
          <a:avLst/>
        </a:prstGeom>
      </xdr:spPr>
    </xdr:pic>
    <xdr:clientData/>
  </xdr:twoCellAnchor>
  <xdr:twoCellAnchor>
    <xdr:from>
      <xdr:col>1</xdr:col>
      <xdr:colOff>362857</xdr:colOff>
      <xdr:row>10</xdr:row>
      <xdr:rowOff>40317</xdr:rowOff>
    </xdr:from>
    <xdr:to>
      <xdr:col>1</xdr:col>
      <xdr:colOff>927301</xdr:colOff>
      <xdr:row>10</xdr:row>
      <xdr:rowOff>862793</xdr:rowOff>
    </xdr:to>
    <xdr:pic>
      <xdr:nvPicPr>
        <xdr:cNvPr id="21" name="Picture 20">
          <a:extLst>
            <a:ext uri="{FF2B5EF4-FFF2-40B4-BE49-F238E27FC236}">
              <a16:creationId xmlns:a16="http://schemas.microsoft.com/office/drawing/2014/main" id="{F89A9636-CD01-884D-8E5B-D82B0710C5C7}"/>
            </a:ext>
          </a:extLst>
        </xdr:cNvPr>
        <xdr:cNvPicPr>
          <a:picLocks noChangeAspect="1"/>
        </xdr:cNvPicPr>
      </xdr:nvPicPr>
      <xdr:blipFill>
        <a:blip xmlns:r="http://schemas.openxmlformats.org/officeDocument/2006/relationships" r:embed="rId5"/>
        <a:stretch>
          <a:fillRect/>
        </a:stretch>
      </xdr:blipFill>
      <xdr:spPr>
        <a:xfrm>
          <a:off x="997857" y="6390317"/>
          <a:ext cx="564444" cy="593876"/>
        </a:xfrm>
        <a:prstGeom prst="rect">
          <a:avLst/>
        </a:prstGeom>
      </xdr:spPr>
    </xdr:pic>
    <xdr:clientData/>
  </xdr:twoCellAnchor>
  <xdr:twoCellAnchor>
    <xdr:from>
      <xdr:col>1</xdr:col>
      <xdr:colOff>383015</xdr:colOff>
      <xdr:row>11</xdr:row>
      <xdr:rowOff>60476</xdr:rowOff>
    </xdr:from>
    <xdr:to>
      <xdr:col>1</xdr:col>
      <xdr:colOff>967618</xdr:colOff>
      <xdr:row>11</xdr:row>
      <xdr:rowOff>839947</xdr:rowOff>
    </xdr:to>
    <xdr:pic>
      <xdr:nvPicPr>
        <xdr:cNvPr id="22" name="Picture 21">
          <a:extLst>
            <a:ext uri="{FF2B5EF4-FFF2-40B4-BE49-F238E27FC236}">
              <a16:creationId xmlns:a16="http://schemas.microsoft.com/office/drawing/2014/main" id="{134EA049-719D-2F47-9494-150ABB94972D}"/>
            </a:ext>
          </a:extLst>
        </xdr:cNvPr>
        <xdr:cNvPicPr>
          <a:picLocks noChangeAspect="1"/>
        </xdr:cNvPicPr>
      </xdr:nvPicPr>
      <xdr:blipFill>
        <a:blip xmlns:r="http://schemas.openxmlformats.org/officeDocument/2006/relationships" r:embed="rId6"/>
        <a:stretch>
          <a:fillRect/>
        </a:stretch>
      </xdr:blipFill>
      <xdr:spPr>
        <a:xfrm>
          <a:off x="1018015" y="7045476"/>
          <a:ext cx="584603" cy="576271"/>
        </a:xfrm>
        <a:prstGeom prst="rect">
          <a:avLst/>
        </a:prstGeom>
      </xdr:spPr>
    </xdr:pic>
    <xdr:clientData/>
  </xdr:twoCellAnchor>
  <xdr:twoCellAnchor>
    <xdr:from>
      <xdr:col>1</xdr:col>
      <xdr:colOff>403173</xdr:colOff>
      <xdr:row>12</xdr:row>
      <xdr:rowOff>58776</xdr:rowOff>
    </xdr:from>
    <xdr:to>
      <xdr:col>1</xdr:col>
      <xdr:colOff>1028095</xdr:colOff>
      <xdr:row>12</xdr:row>
      <xdr:rowOff>869486</xdr:rowOff>
    </xdr:to>
    <xdr:pic>
      <xdr:nvPicPr>
        <xdr:cNvPr id="23" name="Picture 22">
          <a:extLst>
            <a:ext uri="{FF2B5EF4-FFF2-40B4-BE49-F238E27FC236}">
              <a16:creationId xmlns:a16="http://schemas.microsoft.com/office/drawing/2014/main" id="{D1AF6B1D-AEF5-ED4C-9A28-13787DB750DC}"/>
            </a:ext>
          </a:extLst>
        </xdr:cNvPr>
        <xdr:cNvPicPr>
          <a:picLocks noChangeAspect="1"/>
        </xdr:cNvPicPr>
      </xdr:nvPicPr>
      <xdr:blipFill>
        <a:blip xmlns:r="http://schemas.openxmlformats.org/officeDocument/2006/relationships" r:embed="rId7"/>
        <a:stretch>
          <a:fillRect/>
        </a:stretch>
      </xdr:blipFill>
      <xdr:spPr>
        <a:xfrm>
          <a:off x="1038173" y="7678776"/>
          <a:ext cx="561422" cy="582110"/>
        </a:xfrm>
        <a:prstGeom prst="rect">
          <a:avLst/>
        </a:prstGeom>
      </xdr:spPr>
    </xdr:pic>
    <xdr:clientData/>
  </xdr:twoCellAnchor>
  <xdr:twoCellAnchor>
    <xdr:from>
      <xdr:col>1</xdr:col>
      <xdr:colOff>394304</xdr:colOff>
      <xdr:row>13</xdr:row>
      <xdr:rowOff>49905</xdr:rowOff>
    </xdr:from>
    <xdr:to>
      <xdr:col>1</xdr:col>
      <xdr:colOff>1019226</xdr:colOff>
      <xdr:row>13</xdr:row>
      <xdr:rowOff>860615</xdr:rowOff>
    </xdr:to>
    <xdr:pic>
      <xdr:nvPicPr>
        <xdr:cNvPr id="24" name="Picture 23">
          <a:extLst>
            <a:ext uri="{FF2B5EF4-FFF2-40B4-BE49-F238E27FC236}">
              <a16:creationId xmlns:a16="http://schemas.microsoft.com/office/drawing/2014/main" id="{5F4BA51B-5639-564E-B6FD-32B4C3135109}"/>
            </a:ext>
          </a:extLst>
        </xdr:cNvPr>
        <xdr:cNvPicPr>
          <a:picLocks noChangeAspect="1"/>
        </xdr:cNvPicPr>
      </xdr:nvPicPr>
      <xdr:blipFill>
        <a:blip xmlns:r="http://schemas.openxmlformats.org/officeDocument/2006/relationships" r:embed="rId7"/>
        <a:stretch>
          <a:fillRect/>
        </a:stretch>
      </xdr:blipFill>
      <xdr:spPr>
        <a:xfrm>
          <a:off x="1029304" y="8304905"/>
          <a:ext cx="574122" cy="582110"/>
        </a:xfrm>
        <a:prstGeom prst="rect">
          <a:avLst/>
        </a:prstGeom>
      </xdr:spPr>
    </xdr:pic>
    <xdr:clientData/>
  </xdr:twoCellAnchor>
  <xdr:twoCellAnchor>
    <xdr:from>
      <xdr:col>1</xdr:col>
      <xdr:colOff>383016</xdr:colOff>
      <xdr:row>14</xdr:row>
      <xdr:rowOff>60476</xdr:rowOff>
    </xdr:from>
    <xdr:to>
      <xdr:col>1</xdr:col>
      <xdr:colOff>1028095</xdr:colOff>
      <xdr:row>14</xdr:row>
      <xdr:rowOff>850698</xdr:rowOff>
    </xdr:to>
    <xdr:pic>
      <xdr:nvPicPr>
        <xdr:cNvPr id="25" name="Picture 24">
          <a:extLst>
            <a:ext uri="{FF2B5EF4-FFF2-40B4-BE49-F238E27FC236}">
              <a16:creationId xmlns:a16="http://schemas.microsoft.com/office/drawing/2014/main" id="{CB48AA52-CCE8-7449-8643-5C54BF69AA20}"/>
            </a:ext>
          </a:extLst>
        </xdr:cNvPr>
        <xdr:cNvPicPr>
          <a:picLocks noChangeAspect="1"/>
        </xdr:cNvPicPr>
      </xdr:nvPicPr>
      <xdr:blipFill>
        <a:blip xmlns:r="http://schemas.openxmlformats.org/officeDocument/2006/relationships" r:embed="rId8"/>
        <a:stretch>
          <a:fillRect/>
        </a:stretch>
      </xdr:blipFill>
      <xdr:spPr>
        <a:xfrm>
          <a:off x="1018016" y="8950476"/>
          <a:ext cx="581579" cy="574322"/>
        </a:xfrm>
        <a:prstGeom prst="rect">
          <a:avLst/>
        </a:prstGeom>
      </xdr:spPr>
    </xdr:pic>
    <xdr:clientData/>
  </xdr:twoCellAnchor>
  <xdr:twoCellAnchor>
    <xdr:from>
      <xdr:col>1</xdr:col>
      <xdr:colOff>362857</xdr:colOff>
      <xdr:row>15</xdr:row>
      <xdr:rowOff>60475</xdr:rowOff>
    </xdr:from>
    <xdr:to>
      <xdr:col>1</xdr:col>
      <xdr:colOff>1015229</xdr:colOff>
      <xdr:row>15</xdr:row>
      <xdr:rowOff>846666</xdr:rowOff>
    </xdr:to>
    <xdr:pic>
      <xdr:nvPicPr>
        <xdr:cNvPr id="26" name="Picture 25">
          <a:extLst>
            <a:ext uri="{FF2B5EF4-FFF2-40B4-BE49-F238E27FC236}">
              <a16:creationId xmlns:a16="http://schemas.microsoft.com/office/drawing/2014/main" id="{7651CA00-A4B0-6C47-9AF3-ED9FC1CE49FA}"/>
            </a:ext>
          </a:extLst>
        </xdr:cNvPr>
        <xdr:cNvPicPr>
          <a:picLocks noChangeAspect="1"/>
        </xdr:cNvPicPr>
      </xdr:nvPicPr>
      <xdr:blipFill>
        <a:blip xmlns:r="http://schemas.openxmlformats.org/officeDocument/2006/relationships" r:embed="rId9"/>
        <a:stretch>
          <a:fillRect/>
        </a:stretch>
      </xdr:blipFill>
      <xdr:spPr>
        <a:xfrm>
          <a:off x="997857" y="9585475"/>
          <a:ext cx="601572" cy="570291"/>
        </a:xfrm>
        <a:prstGeom prst="rect">
          <a:avLst/>
        </a:prstGeom>
      </xdr:spPr>
    </xdr:pic>
    <xdr:clientData/>
  </xdr:twoCellAnchor>
  <xdr:twoCellAnchor>
    <xdr:from>
      <xdr:col>1</xdr:col>
      <xdr:colOff>362856</xdr:colOff>
      <xdr:row>16</xdr:row>
      <xdr:rowOff>0</xdr:rowOff>
    </xdr:from>
    <xdr:to>
      <xdr:col>1</xdr:col>
      <xdr:colOff>1007935</xdr:colOff>
      <xdr:row>17</xdr:row>
      <xdr:rowOff>1120</xdr:rowOff>
    </xdr:to>
    <xdr:pic>
      <xdr:nvPicPr>
        <xdr:cNvPr id="27" name="Picture 26">
          <a:extLst>
            <a:ext uri="{FF2B5EF4-FFF2-40B4-BE49-F238E27FC236}">
              <a16:creationId xmlns:a16="http://schemas.microsoft.com/office/drawing/2014/main" id="{95766B32-EE63-9D45-9E97-BA5EC270ADB8}"/>
            </a:ext>
          </a:extLst>
        </xdr:cNvPr>
        <xdr:cNvPicPr>
          <a:picLocks noChangeAspect="1"/>
        </xdr:cNvPicPr>
      </xdr:nvPicPr>
      <xdr:blipFill>
        <a:blip xmlns:r="http://schemas.openxmlformats.org/officeDocument/2006/relationships" r:embed="rId10"/>
        <a:stretch>
          <a:fillRect/>
        </a:stretch>
      </xdr:blipFill>
      <xdr:spPr>
        <a:xfrm>
          <a:off x="997856" y="10160000"/>
          <a:ext cx="606979" cy="636120"/>
        </a:xfrm>
        <a:prstGeom prst="rect">
          <a:avLst/>
        </a:prstGeom>
      </xdr:spPr>
    </xdr:pic>
    <xdr:clientData/>
  </xdr:twoCellAnchor>
  <xdr:twoCellAnchor>
    <xdr:from>
      <xdr:col>1</xdr:col>
      <xdr:colOff>374145</xdr:colOff>
      <xdr:row>17</xdr:row>
      <xdr:rowOff>11289</xdr:rowOff>
    </xdr:from>
    <xdr:to>
      <xdr:col>1</xdr:col>
      <xdr:colOff>1019224</xdr:colOff>
      <xdr:row>18</xdr:row>
      <xdr:rowOff>2329</xdr:rowOff>
    </xdr:to>
    <xdr:pic>
      <xdr:nvPicPr>
        <xdr:cNvPr id="28" name="Picture 27">
          <a:extLst>
            <a:ext uri="{FF2B5EF4-FFF2-40B4-BE49-F238E27FC236}">
              <a16:creationId xmlns:a16="http://schemas.microsoft.com/office/drawing/2014/main" id="{084E57D6-2E22-E442-883C-28CD6BD9E379}"/>
            </a:ext>
          </a:extLst>
        </xdr:cNvPr>
        <xdr:cNvPicPr>
          <a:picLocks noChangeAspect="1"/>
        </xdr:cNvPicPr>
      </xdr:nvPicPr>
      <xdr:blipFill>
        <a:blip xmlns:r="http://schemas.openxmlformats.org/officeDocument/2006/relationships" r:embed="rId10"/>
        <a:stretch>
          <a:fillRect/>
        </a:stretch>
      </xdr:blipFill>
      <xdr:spPr>
        <a:xfrm>
          <a:off x="1009145" y="10806289"/>
          <a:ext cx="594279" cy="626040"/>
        </a:xfrm>
        <a:prstGeom prst="rect">
          <a:avLst/>
        </a:prstGeom>
      </xdr:spPr>
    </xdr:pic>
    <xdr:clientData/>
  </xdr:twoCellAnchor>
  <xdr:twoCellAnchor>
    <xdr:from>
      <xdr:col>1</xdr:col>
      <xdr:colOff>383016</xdr:colOff>
      <xdr:row>18</xdr:row>
      <xdr:rowOff>20158</xdr:rowOff>
    </xdr:from>
    <xdr:to>
      <xdr:col>1</xdr:col>
      <xdr:colOff>1020116</xdr:colOff>
      <xdr:row>18</xdr:row>
      <xdr:rowOff>846666</xdr:rowOff>
    </xdr:to>
    <xdr:pic>
      <xdr:nvPicPr>
        <xdr:cNvPr id="29" name="Picture 28">
          <a:extLst>
            <a:ext uri="{FF2B5EF4-FFF2-40B4-BE49-F238E27FC236}">
              <a16:creationId xmlns:a16="http://schemas.microsoft.com/office/drawing/2014/main" id="{F48076DA-7C7D-9142-940D-3EC6A16A4E1A}"/>
            </a:ext>
          </a:extLst>
        </xdr:cNvPr>
        <xdr:cNvPicPr>
          <a:picLocks noChangeAspect="1"/>
        </xdr:cNvPicPr>
      </xdr:nvPicPr>
      <xdr:blipFill>
        <a:blip xmlns:r="http://schemas.openxmlformats.org/officeDocument/2006/relationships" r:embed="rId11"/>
        <a:stretch>
          <a:fillRect/>
        </a:stretch>
      </xdr:blipFill>
      <xdr:spPr>
        <a:xfrm>
          <a:off x="1018016" y="11450158"/>
          <a:ext cx="586300" cy="610608"/>
        </a:xfrm>
        <a:prstGeom prst="rect">
          <a:avLst/>
        </a:prstGeom>
      </xdr:spPr>
    </xdr:pic>
    <xdr:clientData/>
  </xdr:twoCellAnchor>
  <xdr:twoCellAnchor>
    <xdr:from>
      <xdr:col>1</xdr:col>
      <xdr:colOff>383014</xdr:colOff>
      <xdr:row>19</xdr:row>
      <xdr:rowOff>40316</xdr:rowOff>
    </xdr:from>
    <xdr:to>
      <xdr:col>1</xdr:col>
      <xdr:colOff>1007935</xdr:colOff>
      <xdr:row>19</xdr:row>
      <xdr:rowOff>825473</xdr:rowOff>
    </xdr:to>
    <xdr:pic>
      <xdr:nvPicPr>
        <xdr:cNvPr id="30" name="Picture 29">
          <a:extLst>
            <a:ext uri="{FF2B5EF4-FFF2-40B4-BE49-F238E27FC236}">
              <a16:creationId xmlns:a16="http://schemas.microsoft.com/office/drawing/2014/main" id="{557492C6-EC81-F44B-8FD2-FBEE00B859BF}"/>
            </a:ext>
          </a:extLst>
        </xdr:cNvPr>
        <xdr:cNvPicPr>
          <a:picLocks noChangeAspect="1"/>
        </xdr:cNvPicPr>
      </xdr:nvPicPr>
      <xdr:blipFill>
        <a:blip xmlns:r="http://schemas.openxmlformats.org/officeDocument/2006/relationships" r:embed="rId12"/>
        <a:stretch>
          <a:fillRect/>
        </a:stretch>
      </xdr:blipFill>
      <xdr:spPr>
        <a:xfrm>
          <a:off x="1018014" y="12105316"/>
          <a:ext cx="586821" cy="594657"/>
        </a:xfrm>
        <a:prstGeom prst="rect">
          <a:avLst/>
        </a:prstGeom>
      </xdr:spPr>
    </xdr:pic>
    <xdr:clientData/>
  </xdr:twoCellAnchor>
  <xdr:twoCellAnchor>
    <xdr:from>
      <xdr:col>1</xdr:col>
      <xdr:colOff>394303</xdr:colOff>
      <xdr:row>20</xdr:row>
      <xdr:rowOff>51605</xdr:rowOff>
    </xdr:from>
    <xdr:to>
      <xdr:col>1</xdr:col>
      <xdr:colOff>1019224</xdr:colOff>
      <xdr:row>20</xdr:row>
      <xdr:rowOff>836762</xdr:rowOff>
    </xdr:to>
    <xdr:pic>
      <xdr:nvPicPr>
        <xdr:cNvPr id="31" name="Picture 30">
          <a:extLst>
            <a:ext uri="{FF2B5EF4-FFF2-40B4-BE49-F238E27FC236}">
              <a16:creationId xmlns:a16="http://schemas.microsoft.com/office/drawing/2014/main" id="{50E03FBF-3B7E-8743-81C4-D4FF26D713B7}"/>
            </a:ext>
          </a:extLst>
        </xdr:cNvPr>
        <xdr:cNvPicPr>
          <a:picLocks noChangeAspect="1"/>
        </xdr:cNvPicPr>
      </xdr:nvPicPr>
      <xdr:blipFill>
        <a:blip xmlns:r="http://schemas.openxmlformats.org/officeDocument/2006/relationships" r:embed="rId12"/>
        <a:stretch>
          <a:fillRect/>
        </a:stretch>
      </xdr:blipFill>
      <xdr:spPr>
        <a:xfrm>
          <a:off x="1029303" y="12751605"/>
          <a:ext cx="574121" cy="581957"/>
        </a:xfrm>
        <a:prstGeom prst="rect">
          <a:avLst/>
        </a:prstGeom>
      </xdr:spPr>
    </xdr:pic>
    <xdr:clientData/>
  </xdr:twoCellAnchor>
  <xdr:twoCellAnchor>
    <xdr:from>
      <xdr:col>1</xdr:col>
      <xdr:colOff>423334</xdr:colOff>
      <xdr:row>21</xdr:row>
      <xdr:rowOff>40316</xdr:rowOff>
    </xdr:from>
    <xdr:to>
      <xdr:col>1</xdr:col>
      <xdr:colOff>1028096</xdr:colOff>
      <xdr:row>21</xdr:row>
      <xdr:rowOff>857562</xdr:rowOff>
    </xdr:to>
    <xdr:pic>
      <xdr:nvPicPr>
        <xdr:cNvPr id="32" name="Picture 31">
          <a:extLst>
            <a:ext uri="{FF2B5EF4-FFF2-40B4-BE49-F238E27FC236}">
              <a16:creationId xmlns:a16="http://schemas.microsoft.com/office/drawing/2014/main" id="{98E28490-09BC-C64C-A759-310B1B354A74}"/>
            </a:ext>
          </a:extLst>
        </xdr:cNvPr>
        <xdr:cNvPicPr>
          <a:picLocks noChangeAspect="1"/>
        </xdr:cNvPicPr>
      </xdr:nvPicPr>
      <xdr:blipFill>
        <a:blip xmlns:r="http://schemas.openxmlformats.org/officeDocument/2006/relationships" r:embed="rId13"/>
        <a:stretch>
          <a:fillRect/>
        </a:stretch>
      </xdr:blipFill>
      <xdr:spPr>
        <a:xfrm>
          <a:off x="1058334" y="13375316"/>
          <a:ext cx="541262" cy="588646"/>
        </a:xfrm>
        <a:prstGeom prst="rect">
          <a:avLst/>
        </a:prstGeom>
      </xdr:spPr>
    </xdr:pic>
    <xdr:clientData/>
  </xdr:twoCellAnchor>
  <xdr:twoCellAnchor>
    <xdr:from>
      <xdr:col>1</xdr:col>
      <xdr:colOff>383015</xdr:colOff>
      <xdr:row>22</xdr:row>
      <xdr:rowOff>60476</xdr:rowOff>
    </xdr:from>
    <xdr:to>
      <xdr:col>1</xdr:col>
      <xdr:colOff>967618</xdr:colOff>
      <xdr:row>22</xdr:row>
      <xdr:rowOff>839947</xdr:rowOff>
    </xdr:to>
    <xdr:pic>
      <xdr:nvPicPr>
        <xdr:cNvPr id="33" name="Picture 32">
          <a:extLst>
            <a:ext uri="{FF2B5EF4-FFF2-40B4-BE49-F238E27FC236}">
              <a16:creationId xmlns:a16="http://schemas.microsoft.com/office/drawing/2014/main" id="{9E9A0295-377F-B948-9D13-B8052F778E0F}"/>
            </a:ext>
          </a:extLst>
        </xdr:cNvPr>
        <xdr:cNvPicPr>
          <a:picLocks noChangeAspect="1"/>
        </xdr:cNvPicPr>
      </xdr:nvPicPr>
      <xdr:blipFill>
        <a:blip xmlns:r="http://schemas.openxmlformats.org/officeDocument/2006/relationships" r:embed="rId6"/>
        <a:stretch>
          <a:fillRect/>
        </a:stretch>
      </xdr:blipFill>
      <xdr:spPr>
        <a:xfrm>
          <a:off x="1018015" y="14030476"/>
          <a:ext cx="584603" cy="576271"/>
        </a:xfrm>
        <a:prstGeom prst="rect">
          <a:avLst/>
        </a:prstGeom>
      </xdr:spPr>
    </xdr:pic>
    <xdr:clientData/>
  </xdr:twoCellAnchor>
  <xdr:twoCellAnchor>
    <xdr:from>
      <xdr:col>1</xdr:col>
      <xdr:colOff>362857</xdr:colOff>
      <xdr:row>23</xdr:row>
      <xdr:rowOff>40317</xdr:rowOff>
    </xdr:from>
    <xdr:to>
      <xdr:col>1</xdr:col>
      <xdr:colOff>967618</xdr:colOff>
      <xdr:row>23</xdr:row>
      <xdr:rowOff>851970</xdr:rowOff>
    </xdr:to>
    <xdr:pic>
      <xdr:nvPicPr>
        <xdr:cNvPr id="34" name="Picture 33">
          <a:extLst>
            <a:ext uri="{FF2B5EF4-FFF2-40B4-BE49-F238E27FC236}">
              <a16:creationId xmlns:a16="http://schemas.microsoft.com/office/drawing/2014/main" id="{214F7979-F607-4B40-BCBB-113E9FA412AF}"/>
            </a:ext>
          </a:extLst>
        </xdr:cNvPr>
        <xdr:cNvPicPr>
          <a:picLocks noChangeAspect="1"/>
        </xdr:cNvPicPr>
      </xdr:nvPicPr>
      <xdr:blipFill>
        <a:blip xmlns:r="http://schemas.openxmlformats.org/officeDocument/2006/relationships" r:embed="rId14"/>
        <a:stretch>
          <a:fillRect/>
        </a:stretch>
      </xdr:blipFill>
      <xdr:spPr>
        <a:xfrm>
          <a:off x="997857" y="14645317"/>
          <a:ext cx="604761" cy="595753"/>
        </a:xfrm>
        <a:prstGeom prst="rect">
          <a:avLst/>
        </a:prstGeom>
      </xdr:spPr>
    </xdr:pic>
    <xdr:clientData/>
  </xdr:twoCellAnchor>
  <xdr:twoCellAnchor>
    <xdr:from>
      <xdr:col>1</xdr:col>
      <xdr:colOff>423334</xdr:colOff>
      <xdr:row>24</xdr:row>
      <xdr:rowOff>40316</xdr:rowOff>
    </xdr:from>
    <xdr:to>
      <xdr:col>1</xdr:col>
      <xdr:colOff>1028096</xdr:colOff>
      <xdr:row>24</xdr:row>
      <xdr:rowOff>857562</xdr:rowOff>
    </xdr:to>
    <xdr:pic>
      <xdr:nvPicPr>
        <xdr:cNvPr id="35" name="Picture 34">
          <a:extLst>
            <a:ext uri="{FF2B5EF4-FFF2-40B4-BE49-F238E27FC236}">
              <a16:creationId xmlns:a16="http://schemas.microsoft.com/office/drawing/2014/main" id="{F7C19F7B-3526-7A45-8456-DAC92EE5750D}"/>
            </a:ext>
          </a:extLst>
        </xdr:cNvPr>
        <xdr:cNvPicPr>
          <a:picLocks noChangeAspect="1"/>
        </xdr:cNvPicPr>
      </xdr:nvPicPr>
      <xdr:blipFill>
        <a:blip xmlns:r="http://schemas.openxmlformats.org/officeDocument/2006/relationships" r:embed="rId13"/>
        <a:stretch>
          <a:fillRect/>
        </a:stretch>
      </xdr:blipFill>
      <xdr:spPr>
        <a:xfrm>
          <a:off x="1058334" y="15280316"/>
          <a:ext cx="541262" cy="588646"/>
        </a:xfrm>
        <a:prstGeom prst="rect">
          <a:avLst/>
        </a:prstGeom>
      </xdr:spPr>
    </xdr:pic>
    <xdr:clientData/>
  </xdr:twoCellAnchor>
  <xdr:twoCellAnchor>
    <xdr:from>
      <xdr:col>1</xdr:col>
      <xdr:colOff>383016</xdr:colOff>
      <xdr:row>25</xdr:row>
      <xdr:rowOff>60476</xdr:rowOff>
    </xdr:from>
    <xdr:to>
      <xdr:col>1</xdr:col>
      <xdr:colOff>1028095</xdr:colOff>
      <xdr:row>25</xdr:row>
      <xdr:rowOff>850698</xdr:rowOff>
    </xdr:to>
    <xdr:pic>
      <xdr:nvPicPr>
        <xdr:cNvPr id="36" name="Picture 35">
          <a:extLst>
            <a:ext uri="{FF2B5EF4-FFF2-40B4-BE49-F238E27FC236}">
              <a16:creationId xmlns:a16="http://schemas.microsoft.com/office/drawing/2014/main" id="{E5C49C96-62D7-9B46-94FC-4BD221A5A202}"/>
            </a:ext>
          </a:extLst>
        </xdr:cNvPr>
        <xdr:cNvPicPr>
          <a:picLocks noChangeAspect="1"/>
        </xdr:cNvPicPr>
      </xdr:nvPicPr>
      <xdr:blipFill>
        <a:blip xmlns:r="http://schemas.openxmlformats.org/officeDocument/2006/relationships" r:embed="rId8"/>
        <a:stretch>
          <a:fillRect/>
        </a:stretch>
      </xdr:blipFill>
      <xdr:spPr>
        <a:xfrm>
          <a:off x="1018016" y="15935476"/>
          <a:ext cx="581579" cy="574322"/>
        </a:xfrm>
        <a:prstGeom prst="rect">
          <a:avLst/>
        </a:prstGeom>
      </xdr:spPr>
    </xdr:pic>
    <xdr:clientData/>
  </xdr:twoCellAnchor>
  <xdr:twoCellAnchor>
    <xdr:from>
      <xdr:col>1</xdr:col>
      <xdr:colOff>362856</xdr:colOff>
      <xdr:row>26</xdr:row>
      <xdr:rowOff>51402</xdr:rowOff>
    </xdr:from>
    <xdr:to>
      <xdr:col>1</xdr:col>
      <xdr:colOff>1007937</xdr:colOff>
      <xdr:row>26</xdr:row>
      <xdr:rowOff>873880</xdr:rowOff>
    </xdr:to>
    <xdr:pic>
      <xdr:nvPicPr>
        <xdr:cNvPr id="37" name="Picture 36">
          <a:extLst>
            <a:ext uri="{FF2B5EF4-FFF2-40B4-BE49-F238E27FC236}">
              <a16:creationId xmlns:a16="http://schemas.microsoft.com/office/drawing/2014/main" id="{065B9A16-258E-8F49-928A-F9C67C1559E2}"/>
            </a:ext>
          </a:extLst>
        </xdr:cNvPr>
        <xdr:cNvPicPr>
          <a:picLocks noChangeAspect="1"/>
        </xdr:cNvPicPr>
      </xdr:nvPicPr>
      <xdr:blipFill>
        <a:blip xmlns:r="http://schemas.openxmlformats.org/officeDocument/2006/relationships" r:embed="rId15"/>
        <a:stretch>
          <a:fillRect/>
        </a:stretch>
      </xdr:blipFill>
      <xdr:spPr>
        <a:xfrm>
          <a:off x="997856" y="16561402"/>
          <a:ext cx="606981" cy="581178"/>
        </a:xfrm>
        <a:prstGeom prst="rect">
          <a:avLst/>
        </a:prstGeom>
      </xdr:spPr>
    </xdr:pic>
    <xdr:clientData/>
  </xdr:twoCellAnchor>
  <xdr:twoCellAnchor>
    <xdr:from>
      <xdr:col>1</xdr:col>
      <xdr:colOff>362856</xdr:colOff>
      <xdr:row>27</xdr:row>
      <xdr:rowOff>51402</xdr:rowOff>
    </xdr:from>
    <xdr:to>
      <xdr:col>1</xdr:col>
      <xdr:colOff>1007937</xdr:colOff>
      <xdr:row>27</xdr:row>
      <xdr:rowOff>873880</xdr:rowOff>
    </xdr:to>
    <xdr:pic>
      <xdr:nvPicPr>
        <xdr:cNvPr id="38" name="Picture 37">
          <a:extLst>
            <a:ext uri="{FF2B5EF4-FFF2-40B4-BE49-F238E27FC236}">
              <a16:creationId xmlns:a16="http://schemas.microsoft.com/office/drawing/2014/main" id="{1966F8FD-01CE-CF40-9147-4AABB14C45C4}"/>
            </a:ext>
          </a:extLst>
        </xdr:cNvPr>
        <xdr:cNvPicPr>
          <a:picLocks noChangeAspect="1"/>
        </xdr:cNvPicPr>
      </xdr:nvPicPr>
      <xdr:blipFill>
        <a:blip xmlns:r="http://schemas.openxmlformats.org/officeDocument/2006/relationships" r:embed="rId15"/>
        <a:stretch>
          <a:fillRect/>
        </a:stretch>
      </xdr:blipFill>
      <xdr:spPr>
        <a:xfrm>
          <a:off x="997856" y="17196402"/>
          <a:ext cx="606981" cy="581178"/>
        </a:xfrm>
        <a:prstGeom prst="rect">
          <a:avLst/>
        </a:prstGeom>
      </xdr:spPr>
    </xdr:pic>
    <xdr:clientData/>
  </xdr:twoCellAnchor>
  <xdr:twoCellAnchor>
    <xdr:from>
      <xdr:col>1</xdr:col>
      <xdr:colOff>403175</xdr:colOff>
      <xdr:row>28</xdr:row>
      <xdr:rowOff>60476</xdr:rowOff>
    </xdr:from>
    <xdr:to>
      <xdr:col>1</xdr:col>
      <xdr:colOff>1007937</xdr:colOff>
      <xdr:row>28</xdr:row>
      <xdr:rowOff>851319</xdr:rowOff>
    </xdr:to>
    <xdr:pic>
      <xdr:nvPicPr>
        <xdr:cNvPr id="39" name="Picture 38">
          <a:extLst>
            <a:ext uri="{FF2B5EF4-FFF2-40B4-BE49-F238E27FC236}">
              <a16:creationId xmlns:a16="http://schemas.microsoft.com/office/drawing/2014/main" id="{68B7F660-E5E4-2746-9137-52403DF2ACE2}"/>
            </a:ext>
          </a:extLst>
        </xdr:cNvPr>
        <xdr:cNvPicPr>
          <a:picLocks noChangeAspect="1"/>
        </xdr:cNvPicPr>
      </xdr:nvPicPr>
      <xdr:blipFill>
        <a:blip xmlns:r="http://schemas.openxmlformats.org/officeDocument/2006/relationships" r:embed="rId16"/>
        <a:stretch>
          <a:fillRect/>
        </a:stretch>
      </xdr:blipFill>
      <xdr:spPr>
        <a:xfrm>
          <a:off x="1038175" y="17840476"/>
          <a:ext cx="566662" cy="574943"/>
        </a:xfrm>
        <a:prstGeom prst="rect">
          <a:avLst/>
        </a:prstGeom>
      </xdr:spPr>
    </xdr:pic>
    <xdr:clientData/>
  </xdr:twoCellAnchor>
  <xdr:twoCellAnchor>
    <xdr:from>
      <xdr:col>1</xdr:col>
      <xdr:colOff>443491</xdr:colOff>
      <xdr:row>29</xdr:row>
      <xdr:rowOff>18475</xdr:rowOff>
    </xdr:from>
    <xdr:to>
      <xdr:col>1</xdr:col>
      <xdr:colOff>1048254</xdr:colOff>
      <xdr:row>29</xdr:row>
      <xdr:rowOff>875223</xdr:rowOff>
    </xdr:to>
    <xdr:pic>
      <xdr:nvPicPr>
        <xdr:cNvPr id="40" name="Picture 39">
          <a:extLst>
            <a:ext uri="{FF2B5EF4-FFF2-40B4-BE49-F238E27FC236}">
              <a16:creationId xmlns:a16="http://schemas.microsoft.com/office/drawing/2014/main" id="{59EEFB76-5418-F34F-BC8E-083854282910}"/>
            </a:ext>
          </a:extLst>
        </xdr:cNvPr>
        <xdr:cNvPicPr>
          <a:picLocks noChangeAspect="1"/>
        </xdr:cNvPicPr>
      </xdr:nvPicPr>
      <xdr:blipFill>
        <a:blip xmlns:r="http://schemas.openxmlformats.org/officeDocument/2006/relationships" r:embed="rId17"/>
        <a:stretch>
          <a:fillRect/>
        </a:stretch>
      </xdr:blipFill>
      <xdr:spPr>
        <a:xfrm>
          <a:off x="1078491" y="18433475"/>
          <a:ext cx="515863" cy="615448"/>
        </a:xfrm>
        <a:prstGeom prst="rect">
          <a:avLst/>
        </a:prstGeom>
      </xdr:spPr>
    </xdr:pic>
    <xdr:clientData/>
  </xdr:twoCellAnchor>
  <xdr:twoCellAnchor>
    <xdr:from>
      <xdr:col>1</xdr:col>
      <xdr:colOff>423333</xdr:colOff>
      <xdr:row>30</xdr:row>
      <xdr:rowOff>-1</xdr:rowOff>
    </xdr:from>
    <xdr:to>
      <xdr:col>1</xdr:col>
      <xdr:colOff>1088571</xdr:colOff>
      <xdr:row>31</xdr:row>
      <xdr:rowOff>4534</xdr:rowOff>
    </xdr:to>
    <xdr:pic>
      <xdr:nvPicPr>
        <xdr:cNvPr id="41" name="Picture 40">
          <a:extLst>
            <a:ext uri="{FF2B5EF4-FFF2-40B4-BE49-F238E27FC236}">
              <a16:creationId xmlns:a16="http://schemas.microsoft.com/office/drawing/2014/main" id="{5F7C9643-61EB-2A47-A19C-627C05357907}"/>
            </a:ext>
          </a:extLst>
        </xdr:cNvPr>
        <xdr:cNvPicPr>
          <a:picLocks noChangeAspect="1"/>
        </xdr:cNvPicPr>
      </xdr:nvPicPr>
      <xdr:blipFill>
        <a:blip xmlns:r="http://schemas.openxmlformats.org/officeDocument/2006/relationships" r:embed="rId18"/>
        <a:stretch>
          <a:fillRect/>
        </a:stretch>
      </xdr:blipFill>
      <xdr:spPr>
        <a:xfrm>
          <a:off x="1058333" y="19049999"/>
          <a:ext cx="538238" cy="639535"/>
        </a:xfrm>
        <a:prstGeom prst="rect">
          <a:avLst/>
        </a:prstGeom>
      </xdr:spPr>
    </xdr:pic>
    <xdr:clientData/>
  </xdr:twoCellAnchor>
  <xdr:twoCellAnchor>
    <xdr:from>
      <xdr:col>1</xdr:col>
      <xdr:colOff>443493</xdr:colOff>
      <xdr:row>31</xdr:row>
      <xdr:rowOff>20158</xdr:rowOff>
    </xdr:from>
    <xdr:to>
      <xdr:col>1</xdr:col>
      <xdr:colOff>1028097</xdr:colOff>
      <xdr:row>31</xdr:row>
      <xdr:rowOff>864585</xdr:rowOff>
    </xdr:to>
    <xdr:pic>
      <xdr:nvPicPr>
        <xdr:cNvPr id="42" name="Picture 41">
          <a:extLst>
            <a:ext uri="{FF2B5EF4-FFF2-40B4-BE49-F238E27FC236}">
              <a16:creationId xmlns:a16="http://schemas.microsoft.com/office/drawing/2014/main" id="{5A82E8E6-AFF1-4B4E-B8D9-A3B80CD0F967}"/>
            </a:ext>
          </a:extLst>
        </xdr:cNvPr>
        <xdr:cNvPicPr>
          <a:picLocks noChangeAspect="1"/>
        </xdr:cNvPicPr>
      </xdr:nvPicPr>
      <xdr:blipFill>
        <a:blip xmlns:r="http://schemas.openxmlformats.org/officeDocument/2006/relationships" r:embed="rId19"/>
        <a:stretch>
          <a:fillRect/>
        </a:stretch>
      </xdr:blipFill>
      <xdr:spPr>
        <a:xfrm>
          <a:off x="1078493" y="19705158"/>
          <a:ext cx="521104" cy="615827"/>
        </a:xfrm>
        <a:prstGeom prst="rect">
          <a:avLst/>
        </a:prstGeom>
      </xdr:spPr>
    </xdr:pic>
    <xdr:clientData/>
  </xdr:twoCellAnchor>
  <xdr:twoCellAnchor>
    <xdr:from>
      <xdr:col>1</xdr:col>
      <xdr:colOff>454782</xdr:colOff>
      <xdr:row>32</xdr:row>
      <xdr:rowOff>31447</xdr:rowOff>
    </xdr:from>
    <xdr:to>
      <xdr:col>1</xdr:col>
      <xdr:colOff>1039386</xdr:colOff>
      <xdr:row>32</xdr:row>
      <xdr:rowOff>875874</xdr:rowOff>
    </xdr:to>
    <xdr:pic>
      <xdr:nvPicPr>
        <xdr:cNvPr id="43" name="Picture 42">
          <a:extLst>
            <a:ext uri="{FF2B5EF4-FFF2-40B4-BE49-F238E27FC236}">
              <a16:creationId xmlns:a16="http://schemas.microsoft.com/office/drawing/2014/main" id="{0476E7A9-E8D2-B440-86A1-FC91C00C4ECA}"/>
            </a:ext>
          </a:extLst>
        </xdr:cNvPr>
        <xdr:cNvPicPr>
          <a:picLocks noChangeAspect="1"/>
        </xdr:cNvPicPr>
      </xdr:nvPicPr>
      <xdr:blipFill>
        <a:blip xmlns:r="http://schemas.openxmlformats.org/officeDocument/2006/relationships" r:embed="rId19"/>
        <a:stretch>
          <a:fillRect/>
        </a:stretch>
      </xdr:blipFill>
      <xdr:spPr>
        <a:xfrm>
          <a:off x="1089782" y="20351447"/>
          <a:ext cx="508404" cy="603127"/>
        </a:xfrm>
        <a:prstGeom prst="rect">
          <a:avLst/>
        </a:prstGeom>
      </xdr:spPr>
    </xdr:pic>
    <xdr:clientData/>
  </xdr:twoCellAnchor>
  <xdr:twoCellAnchor>
    <xdr:from>
      <xdr:col>1</xdr:col>
      <xdr:colOff>445912</xdr:colOff>
      <xdr:row>33</xdr:row>
      <xdr:rowOff>42736</xdr:rowOff>
    </xdr:from>
    <xdr:to>
      <xdr:col>1</xdr:col>
      <xdr:colOff>1030516</xdr:colOff>
      <xdr:row>34</xdr:row>
      <xdr:rowOff>179</xdr:rowOff>
    </xdr:to>
    <xdr:pic>
      <xdr:nvPicPr>
        <xdr:cNvPr id="44" name="Picture 43">
          <a:extLst>
            <a:ext uri="{FF2B5EF4-FFF2-40B4-BE49-F238E27FC236}">
              <a16:creationId xmlns:a16="http://schemas.microsoft.com/office/drawing/2014/main" id="{EAA86C76-8476-2348-876E-622419556CA8}"/>
            </a:ext>
          </a:extLst>
        </xdr:cNvPr>
        <xdr:cNvPicPr>
          <a:picLocks noChangeAspect="1"/>
        </xdr:cNvPicPr>
      </xdr:nvPicPr>
      <xdr:blipFill>
        <a:blip xmlns:r="http://schemas.openxmlformats.org/officeDocument/2006/relationships" r:embed="rId19"/>
        <a:stretch>
          <a:fillRect/>
        </a:stretch>
      </xdr:blipFill>
      <xdr:spPr>
        <a:xfrm>
          <a:off x="1080912" y="20997736"/>
          <a:ext cx="521104" cy="592443"/>
        </a:xfrm>
        <a:prstGeom prst="rect">
          <a:avLst/>
        </a:prstGeom>
      </xdr:spPr>
    </xdr:pic>
    <xdr:clientData/>
  </xdr:twoCellAnchor>
  <xdr:twoCellAnchor>
    <xdr:from>
      <xdr:col>1</xdr:col>
      <xdr:colOff>423334</xdr:colOff>
      <xdr:row>34</xdr:row>
      <xdr:rowOff>40316</xdr:rowOff>
    </xdr:from>
    <xdr:to>
      <xdr:col>1</xdr:col>
      <xdr:colOff>1028096</xdr:colOff>
      <xdr:row>34</xdr:row>
      <xdr:rowOff>857562</xdr:rowOff>
    </xdr:to>
    <xdr:pic>
      <xdr:nvPicPr>
        <xdr:cNvPr id="45" name="Picture 44">
          <a:extLst>
            <a:ext uri="{FF2B5EF4-FFF2-40B4-BE49-F238E27FC236}">
              <a16:creationId xmlns:a16="http://schemas.microsoft.com/office/drawing/2014/main" id="{D5A0C392-55FE-114D-830B-CD46348173A6}"/>
            </a:ext>
          </a:extLst>
        </xdr:cNvPr>
        <xdr:cNvPicPr>
          <a:picLocks noChangeAspect="1"/>
        </xdr:cNvPicPr>
      </xdr:nvPicPr>
      <xdr:blipFill>
        <a:blip xmlns:r="http://schemas.openxmlformats.org/officeDocument/2006/relationships" r:embed="rId13"/>
        <a:stretch>
          <a:fillRect/>
        </a:stretch>
      </xdr:blipFill>
      <xdr:spPr>
        <a:xfrm>
          <a:off x="1058334" y="21630316"/>
          <a:ext cx="541262" cy="588646"/>
        </a:xfrm>
        <a:prstGeom prst="rect">
          <a:avLst/>
        </a:prstGeom>
      </xdr:spPr>
    </xdr:pic>
    <xdr:clientData/>
  </xdr:twoCellAnchor>
  <xdr:twoCellAnchor>
    <xdr:from>
      <xdr:col>1</xdr:col>
      <xdr:colOff>443492</xdr:colOff>
      <xdr:row>35</xdr:row>
      <xdr:rowOff>40316</xdr:rowOff>
    </xdr:from>
    <xdr:to>
      <xdr:col>1</xdr:col>
      <xdr:colOff>1048254</xdr:colOff>
      <xdr:row>35</xdr:row>
      <xdr:rowOff>873907</xdr:rowOff>
    </xdr:to>
    <xdr:pic>
      <xdr:nvPicPr>
        <xdr:cNvPr id="46" name="Picture 45">
          <a:extLst>
            <a:ext uri="{FF2B5EF4-FFF2-40B4-BE49-F238E27FC236}">
              <a16:creationId xmlns:a16="http://schemas.microsoft.com/office/drawing/2014/main" id="{B446FD27-F8A4-9049-B56B-8419E355FB38}"/>
            </a:ext>
          </a:extLst>
        </xdr:cNvPr>
        <xdr:cNvPicPr>
          <a:picLocks noChangeAspect="1"/>
        </xdr:cNvPicPr>
      </xdr:nvPicPr>
      <xdr:blipFill>
        <a:blip xmlns:r="http://schemas.openxmlformats.org/officeDocument/2006/relationships" r:embed="rId20"/>
        <a:stretch>
          <a:fillRect/>
        </a:stretch>
      </xdr:blipFill>
      <xdr:spPr>
        <a:xfrm>
          <a:off x="1078492" y="22265316"/>
          <a:ext cx="515862" cy="592291"/>
        </a:xfrm>
        <a:prstGeom prst="rect">
          <a:avLst/>
        </a:prstGeom>
      </xdr:spPr>
    </xdr:pic>
    <xdr:clientData/>
  </xdr:twoCellAnchor>
  <xdr:twoCellAnchor>
    <xdr:from>
      <xdr:col>1</xdr:col>
      <xdr:colOff>443491</xdr:colOff>
      <xdr:row>36</xdr:row>
      <xdr:rowOff>3184</xdr:rowOff>
    </xdr:from>
    <xdr:to>
      <xdr:col>1</xdr:col>
      <xdr:colOff>1107520</xdr:colOff>
      <xdr:row>37</xdr:row>
      <xdr:rowOff>1</xdr:rowOff>
    </xdr:to>
    <xdr:pic>
      <xdr:nvPicPr>
        <xdr:cNvPr id="47" name="Picture 46">
          <a:extLst>
            <a:ext uri="{FF2B5EF4-FFF2-40B4-BE49-F238E27FC236}">
              <a16:creationId xmlns:a16="http://schemas.microsoft.com/office/drawing/2014/main" id="{6C3BF2E4-E90F-C242-B4BB-6A22B526A85E}"/>
            </a:ext>
          </a:extLst>
        </xdr:cNvPr>
        <xdr:cNvPicPr>
          <a:picLocks noChangeAspect="1"/>
        </xdr:cNvPicPr>
      </xdr:nvPicPr>
      <xdr:blipFill>
        <a:blip xmlns:r="http://schemas.openxmlformats.org/officeDocument/2006/relationships" r:embed="rId21"/>
        <a:stretch>
          <a:fillRect/>
        </a:stretch>
      </xdr:blipFill>
      <xdr:spPr>
        <a:xfrm>
          <a:off x="1078491" y="22863184"/>
          <a:ext cx="524329" cy="631817"/>
        </a:xfrm>
        <a:prstGeom prst="rect">
          <a:avLst/>
        </a:prstGeom>
      </xdr:spPr>
    </xdr:pic>
    <xdr:clientData/>
  </xdr:twoCellAnchor>
  <xdr:twoCellAnchor>
    <xdr:from>
      <xdr:col>1</xdr:col>
      <xdr:colOff>443491</xdr:colOff>
      <xdr:row>37</xdr:row>
      <xdr:rowOff>3184</xdr:rowOff>
    </xdr:from>
    <xdr:to>
      <xdr:col>1</xdr:col>
      <xdr:colOff>1107520</xdr:colOff>
      <xdr:row>37</xdr:row>
      <xdr:rowOff>876906</xdr:rowOff>
    </xdr:to>
    <xdr:pic>
      <xdr:nvPicPr>
        <xdr:cNvPr id="48" name="Picture 47">
          <a:extLst>
            <a:ext uri="{FF2B5EF4-FFF2-40B4-BE49-F238E27FC236}">
              <a16:creationId xmlns:a16="http://schemas.microsoft.com/office/drawing/2014/main" id="{6D8DF991-53CE-3647-BC28-25248D5C47C4}"/>
            </a:ext>
          </a:extLst>
        </xdr:cNvPr>
        <xdr:cNvPicPr>
          <a:picLocks noChangeAspect="1"/>
        </xdr:cNvPicPr>
      </xdr:nvPicPr>
      <xdr:blipFill>
        <a:blip xmlns:r="http://schemas.openxmlformats.org/officeDocument/2006/relationships" r:embed="rId21"/>
        <a:stretch>
          <a:fillRect/>
        </a:stretch>
      </xdr:blipFill>
      <xdr:spPr>
        <a:xfrm>
          <a:off x="1078491" y="23498184"/>
          <a:ext cx="524329" cy="632422"/>
        </a:xfrm>
        <a:prstGeom prst="rect">
          <a:avLst/>
        </a:prstGeom>
      </xdr:spPr>
    </xdr:pic>
    <xdr:clientData/>
  </xdr:twoCellAnchor>
  <xdr:twoCellAnchor>
    <xdr:from>
      <xdr:col>1</xdr:col>
      <xdr:colOff>423334</xdr:colOff>
      <xdr:row>38</xdr:row>
      <xdr:rowOff>16889</xdr:rowOff>
    </xdr:from>
    <xdr:to>
      <xdr:col>1</xdr:col>
      <xdr:colOff>1068413</xdr:colOff>
      <xdr:row>39</xdr:row>
      <xdr:rowOff>1633</xdr:rowOff>
    </xdr:to>
    <xdr:pic>
      <xdr:nvPicPr>
        <xdr:cNvPr id="49" name="Picture 48">
          <a:extLst>
            <a:ext uri="{FF2B5EF4-FFF2-40B4-BE49-F238E27FC236}">
              <a16:creationId xmlns:a16="http://schemas.microsoft.com/office/drawing/2014/main" id="{BBE1894E-15A8-2643-A97D-57038375A224}"/>
            </a:ext>
          </a:extLst>
        </xdr:cNvPr>
        <xdr:cNvPicPr>
          <a:picLocks noChangeAspect="1"/>
        </xdr:cNvPicPr>
      </xdr:nvPicPr>
      <xdr:blipFill>
        <a:blip xmlns:r="http://schemas.openxmlformats.org/officeDocument/2006/relationships" r:embed="rId22"/>
        <a:stretch>
          <a:fillRect/>
        </a:stretch>
      </xdr:blipFill>
      <xdr:spPr>
        <a:xfrm>
          <a:off x="1058334" y="24146889"/>
          <a:ext cx="543479" cy="619744"/>
        </a:xfrm>
        <a:prstGeom prst="rect">
          <a:avLst/>
        </a:prstGeom>
      </xdr:spPr>
    </xdr:pic>
    <xdr:clientData/>
  </xdr:twoCellAnchor>
  <xdr:twoCellAnchor>
    <xdr:from>
      <xdr:col>1</xdr:col>
      <xdr:colOff>423334</xdr:colOff>
      <xdr:row>39</xdr:row>
      <xdr:rowOff>16889</xdr:rowOff>
    </xdr:from>
    <xdr:to>
      <xdr:col>1</xdr:col>
      <xdr:colOff>1068413</xdr:colOff>
      <xdr:row>39</xdr:row>
      <xdr:rowOff>888617</xdr:rowOff>
    </xdr:to>
    <xdr:pic>
      <xdr:nvPicPr>
        <xdr:cNvPr id="50" name="Picture 49">
          <a:extLst>
            <a:ext uri="{FF2B5EF4-FFF2-40B4-BE49-F238E27FC236}">
              <a16:creationId xmlns:a16="http://schemas.microsoft.com/office/drawing/2014/main" id="{21BE462F-27F6-A043-8141-5DCCF4D95951}"/>
            </a:ext>
          </a:extLst>
        </xdr:cNvPr>
        <xdr:cNvPicPr>
          <a:picLocks noChangeAspect="1"/>
        </xdr:cNvPicPr>
      </xdr:nvPicPr>
      <xdr:blipFill>
        <a:blip xmlns:r="http://schemas.openxmlformats.org/officeDocument/2006/relationships" r:embed="rId22"/>
        <a:stretch>
          <a:fillRect/>
        </a:stretch>
      </xdr:blipFill>
      <xdr:spPr>
        <a:xfrm>
          <a:off x="1058334" y="24781889"/>
          <a:ext cx="543479" cy="617728"/>
        </a:xfrm>
        <a:prstGeom prst="rect">
          <a:avLst/>
        </a:prstGeom>
      </xdr:spPr>
    </xdr:pic>
    <xdr:clientData/>
  </xdr:twoCellAnchor>
  <xdr:twoCellAnchor>
    <xdr:from>
      <xdr:col>1</xdr:col>
      <xdr:colOff>414462</xdr:colOff>
      <xdr:row>40</xdr:row>
      <xdr:rowOff>27818</xdr:rowOff>
    </xdr:from>
    <xdr:to>
      <xdr:col>1</xdr:col>
      <xdr:colOff>1059542</xdr:colOff>
      <xdr:row>40</xdr:row>
      <xdr:rowOff>898676</xdr:rowOff>
    </xdr:to>
    <xdr:pic>
      <xdr:nvPicPr>
        <xdr:cNvPr id="51" name="Picture 50">
          <a:extLst>
            <a:ext uri="{FF2B5EF4-FFF2-40B4-BE49-F238E27FC236}">
              <a16:creationId xmlns:a16="http://schemas.microsoft.com/office/drawing/2014/main" id="{130BC7EB-B160-3B46-81D6-41E4A0EEA13E}"/>
            </a:ext>
          </a:extLst>
        </xdr:cNvPr>
        <xdr:cNvPicPr>
          <a:picLocks noChangeAspect="1"/>
        </xdr:cNvPicPr>
      </xdr:nvPicPr>
      <xdr:blipFill>
        <a:blip xmlns:r="http://schemas.openxmlformats.org/officeDocument/2006/relationships" r:embed="rId1"/>
        <a:stretch>
          <a:fillRect/>
        </a:stretch>
      </xdr:blipFill>
      <xdr:spPr>
        <a:xfrm>
          <a:off x="1049462" y="25427818"/>
          <a:ext cx="556180" cy="604158"/>
        </a:xfrm>
        <a:prstGeom prst="rect">
          <a:avLst/>
        </a:prstGeom>
      </xdr:spPr>
    </xdr:pic>
    <xdr:clientData/>
  </xdr:twoCellAnchor>
  <xdr:twoCellAnchor>
    <xdr:from>
      <xdr:col>1</xdr:col>
      <xdr:colOff>403175</xdr:colOff>
      <xdr:row>41</xdr:row>
      <xdr:rowOff>40317</xdr:rowOff>
    </xdr:from>
    <xdr:to>
      <xdr:col>1</xdr:col>
      <xdr:colOff>987779</xdr:colOff>
      <xdr:row>42</xdr:row>
      <xdr:rowOff>5184</xdr:rowOff>
    </xdr:to>
    <xdr:pic>
      <xdr:nvPicPr>
        <xdr:cNvPr id="52" name="Picture 51">
          <a:extLst>
            <a:ext uri="{FF2B5EF4-FFF2-40B4-BE49-F238E27FC236}">
              <a16:creationId xmlns:a16="http://schemas.microsoft.com/office/drawing/2014/main" id="{5B9B0D67-DFFD-7745-8EC0-D0F65F82E803}"/>
            </a:ext>
          </a:extLst>
        </xdr:cNvPr>
        <xdr:cNvPicPr>
          <a:picLocks noChangeAspect="1"/>
        </xdr:cNvPicPr>
      </xdr:nvPicPr>
      <xdr:blipFill>
        <a:blip xmlns:r="http://schemas.openxmlformats.org/officeDocument/2006/relationships" r:embed="rId23"/>
        <a:stretch>
          <a:fillRect/>
        </a:stretch>
      </xdr:blipFill>
      <xdr:spPr>
        <a:xfrm>
          <a:off x="1038175" y="26075317"/>
          <a:ext cx="559204" cy="599867"/>
        </a:xfrm>
        <a:prstGeom prst="rect">
          <a:avLst/>
        </a:prstGeom>
      </xdr:spPr>
    </xdr:pic>
    <xdr:clientData/>
  </xdr:twoCellAnchor>
  <xdr:twoCellAnchor>
    <xdr:from>
      <xdr:col>1</xdr:col>
      <xdr:colOff>302381</xdr:colOff>
      <xdr:row>42</xdr:row>
      <xdr:rowOff>36384</xdr:rowOff>
    </xdr:from>
    <xdr:to>
      <xdr:col>1</xdr:col>
      <xdr:colOff>987778</xdr:colOff>
      <xdr:row>42</xdr:row>
      <xdr:rowOff>872234</xdr:rowOff>
    </xdr:to>
    <xdr:pic>
      <xdr:nvPicPr>
        <xdr:cNvPr id="53" name="Picture 52">
          <a:extLst>
            <a:ext uri="{FF2B5EF4-FFF2-40B4-BE49-F238E27FC236}">
              <a16:creationId xmlns:a16="http://schemas.microsoft.com/office/drawing/2014/main" id="{D415F054-0FEC-AF42-A74B-001949EF0C2B}"/>
            </a:ext>
          </a:extLst>
        </xdr:cNvPr>
        <xdr:cNvPicPr>
          <a:picLocks noChangeAspect="1"/>
        </xdr:cNvPicPr>
      </xdr:nvPicPr>
      <xdr:blipFill>
        <a:blip xmlns:r="http://schemas.openxmlformats.org/officeDocument/2006/relationships" r:embed="rId24"/>
        <a:stretch>
          <a:fillRect/>
        </a:stretch>
      </xdr:blipFill>
      <xdr:spPr>
        <a:xfrm>
          <a:off x="937381" y="26706384"/>
          <a:ext cx="659997" cy="594550"/>
        </a:xfrm>
        <a:prstGeom prst="rect">
          <a:avLst/>
        </a:prstGeom>
      </xdr:spPr>
    </xdr:pic>
    <xdr:clientData/>
  </xdr:twoCellAnchor>
  <xdr:twoCellAnchor>
    <xdr:from>
      <xdr:col>1</xdr:col>
      <xdr:colOff>302381</xdr:colOff>
      <xdr:row>42</xdr:row>
      <xdr:rowOff>859398</xdr:rowOff>
    </xdr:from>
    <xdr:to>
      <xdr:col>1</xdr:col>
      <xdr:colOff>946251</xdr:colOff>
      <xdr:row>44</xdr:row>
      <xdr:rowOff>402</xdr:rowOff>
    </xdr:to>
    <xdr:pic>
      <xdr:nvPicPr>
        <xdr:cNvPr id="54" name="Picture 53">
          <a:extLst>
            <a:ext uri="{FF2B5EF4-FFF2-40B4-BE49-F238E27FC236}">
              <a16:creationId xmlns:a16="http://schemas.microsoft.com/office/drawing/2014/main" id="{5E7C254D-3DD3-594C-8681-2E1084BC3C2B}"/>
            </a:ext>
          </a:extLst>
        </xdr:cNvPr>
        <xdr:cNvPicPr>
          <a:picLocks noChangeAspect="1"/>
        </xdr:cNvPicPr>
      </xdr:nvPicPr>
      <xdr:blipFill>
        <a:blip xmlns:r="http://schemas.openxmlformats.org/officeDocument/2006/relationships" r:embed="rId25"/>
        <a:stretch>
          <a:fillRect/>
        </a:stretch>
      </xdr:blipFill>
      <xdr:spPr>
        <a:xfrm>
          <a:off x="937381" y="27300798"/>
          <a:ext cx="643870" cy="639604"/>
        </a:xfrm>
        <a:prstGeom prst="rect">
          <a:avLst/>
        </a:prstGeom>
      </xdr:spPr>
    </xdr:pic>
    <xdr:clientData/>
  </xdr:twoCellAnchor>
  <xdr:twoCellAnchor>
    <xdr:from>
      <xdr:col>1</xdr:col>
      <xdr:colOff>362857</xdr:colOff>
      <xdr:row>44</xdr:row>
      <xdr:rowOff>57115</xdr:rowOff>
    </xdr:from>
    <xdr:to>
      <xdr:col>1</xdr:col>
      <xdr:colOff>941009</xdr:colOff>
      <xdr:row>44</xdr:row>
      <xdr:rowOff>844044</xdr:rowOff>
    </xdr:to>
    <xdr:pic>
      <xdr:nvPicPr>
        <xdr:cNvPr id="55" name="Picture 54">
          <a:extLst>
            <a:ext uri="{FF2B5EF4-FFF2-40B4-BE49-F238E27FC236}">
              <a16:creationId xmlns:a16="http://schemas.microsoft.com/office/drawing/2014/main" id="{98F4CC02-0189-0F41-A9E9-EEE2EF75E618}"/>
            </a:ext>
          </a:extLst>
        </xdr:cNvPr>
        <xdr:cNvPicPr>
          <a:picLocks noChangeAspect="1"/>
        </xdr:cNvPicPr>
      </xdr:nvPicPr>
      <xdr:blipFill>
        <a:blip xmlns:r="http://schemas.openxmlformats.org/officeDocument/2006/relationships" r:embed="rId26"/>
        <a:stretch>
          <a:fillRect/>
        </a:stretch>
      </xdr:blipFill>
      <xdr:spPr>
        <a:xfrm>
          <a:off x="997857" y="27997115"/>
          <a:ext cx="578152" cy="583729"/>
        </a:xfrm>
        <a:prstGeom prst="rect">
          <a:avLst/>
        </a:prstGeom>
      </xdr:spPr>
    </xdr:pic>
    <xdr:clientData/>
  </xdr:twoCellAnchor>
  <xdr:twoCellAnchor>
    <xdr:from>
      <xdr:col>1</xdr:col>
      <xdr:colOff>322539</xdr:colOff>
      <xdr:row>45</xdr:row>
      <xdr:rowOff>40313</xdr:rowOff>
    </xdr:from>
    <xdr:to>
      <xdr:col>1</xdr:col>
      <xdr:colOff>947461</xdr:colOff>
      <xdr:row>46</xdr:row>
      <xdr:rowOff>14707</xdr:rowOff>
    </xdr:to>
    <xdr:pic>
      <xdr:nvPicPr>
        <xdr:cNvPr id="56" name="Picture 55">
          <a:extLst>
            <a:ext uri="{FF2B5EF4-FFF2-40B4-BE49-F238E27FC236}">
              <a16:creationId xmlns:a16="http://schemas.microsoft.com/office/drawing/2014/main" id="{22F4AD5A-DE14-4A47-8B3F-C006B12D1626}"/>
            </a:ext>
          </a:extLst>
        </xdr:cNvPr>
        <xdr:cNvPicPr>
          <a:picLocks noChangeAspect="1"/>
        </xdr:cNvPicPr>
      </xdr:nvPicPr>
      <xdr:blipFill>
        <a:blip xmlns:r="http://schemas.openxmlformats.org/officeDocument/2006/relationships" r:embed="rId27"/>
        <a:stretch>
          <a:fillRect/>
        </a:stretch>
      </xdr:blipFill>
      <xdr:spPr>
        <a:xfrm>
          <a:off x="957539" y="28615313"/>
          <a:ext cx="624922" cy="609394"/>
        </a:xfrm>
        <a:prstGeom prst="rect">
          <a:avLst/>
        </a:prstGeom>
      </xdr:spPr>
    </xdr:pic>
    <xdr:clientData/>
  </xdr:twoCellAnchor>
  <xdr:twoCellAnchor>
    <xdr:from>
      <xdr:col>1</xdr:col>
      <xdr:colOff>383014</xdr:colOff>
      <xdr:row>46</xdr:row>
      <xdr:rowOff>51210</xdr:rowOff>
    </xdr:from>
    <xdr:to>
      <xdr:col>1</xdr:col>
      <xdr:colOff>994025</xdr:colOff>
      <xdr:row>46</xdr:row>
      <xdr:rowOff>876901</xdr:rowOff>
    </xdr:to>
    <xdr:pic>
      <xdr:nvPicPr>
        <xdr:cNvPr id="57" name="Picture 56">
          <a:extLst>
            <a:ext uri="{FF2B5EF4-FFF2-40B4-BE49-F238E27FC236}">
              <a16:creationId xmlns:a16="http://schemas.microsoft.com/office/drawing/2014/main" id="{2B8192C8-E1F4-3948-A330-9859D22C0C83}"/>
            </a:ext>
          </a:extLst>
        </xdr:cNvPr>
        <xdr:cNvPicPr>
          <a:picLocks noChangeAspect="1"/>
        </xdr:cNvPicPr>
      </xdr:nvPicPr>
      <xdr:blipFill>
        <a:blip xmlns:r="http://schemas.openxmlformats.org/officeDocument/2006/relationships" r:embed="rId28"/>
        <a:stretch>
          <a:fillRect/>
        </a:stretch>
      </xdr:blipFill>
      <xdr:spPr>
        <a:xfrm>
          <a:off x="1018014" y="29261210"/>
          <a:ext cx="585611" cy="584391"/>
        </a:xfrm>
        <a:prstGeom prst="rect">
          <a:avLst/>
        </a:prstGeom>
      </xdr:spPr>
    </xdr:pic>
    <xdr:clientData/>
  </xdr:twoCellAnchor>
  <xdr:twoCellAnchor>
    <xdr:from>
      <xdr:col>1</xdr:col>
      <xdr:colOff>383016</xdr:colOff>
      <xdr:row>47</xdr:row>
      <xdr:rowOff>57118</xdr:rowOff>
    </xdr:from>
    <xdr:to>
      <xdr:col>1</xdr:col>
      <xdr:colOff>961168</xdr:colOff>
      <xdr:row>47</xdr:row>
      <xdr:rowOff>844047</xdr:rowOff>
    </xdr:to>
    <xdr:pic>
      <xdr:nvPicPr>
        <xdr:cNvPr id="58" name="Picture 57">
          <a:extLst>
            <a:ext uri="{FF2B5EF4-FFF2-40B4-BE49-F238E27FC236}">
              <a16:creationId xmlns:a16="http://schemas.microsoft.com/office/drawing/2014/main" id="{4942EE14-9C35-A94E-85B4-A705A708945A}"/>
            </a:ext>
          </a:extLst>
        </xdr:cNvPr>
        <xdr:cNvPicPr>
          <a:picLocks noChangeAspect="1"/>
        </xdr:cNvPicPr>
      </xdr:nvPicPr>
      <xdr:blipFill>
        <a:blip xmlns:r="http://schemas.openxmlformats.org/officeDocument/2006/relationships" r:embed="rId29"/>
        <a:stretch>
          <a:fillRect/>
        </a:stretch>
      </xdr:blipFill>
      <xdr:spPr>
        <a:xfrm>
          <a:off x="1018016" y="29902118"/>
          <a:ext cx="578152" cy="583729"/>
        </a:xfrm>
        <a:prstGeom prst="rect">
          <a:avLst/>
        </a:prstGeom>
      </xdr:spPr>
    </xdr:pic>
    <xdr:clientData/>
  </xdr:twoCellAnchor>
  <xdr:twoCellAnchor>
    <xdr:from>
      <xdr:col>1</xdr:col>
      <xdr:colOff>351862</xdr:colOff>
      <xdr:row>48</xdr:row>
      <xdr:rowOff>60477</xdr:rowOff>
    </xdr:from>
    <xdr:to>
      <xdr:col>1</xdr:col>
      <xdr:colOff>941010</xdr:colOff>
      <xdr:row>48</xdr:row>
      <xdr:rowOff>780547</xdr:rowOff>
    </xdr:to>
    <xdr:pic>
      <xdr:nvPicPr>
        <xdr:cNvPr id="59" name="Picture 58">
          <a:extLst>
            <a:ext uri="{FF2B5EF4-FFF2-40B4-BE49-F238E27FC236}">
              <a16:creationId xmlns:a16="http://schemas.microsoft.com/office/drawing/2014/main" id="{ABBACB0C-D7F3-E543-AD31-2FB70035E21A}"/>
            </a:ext>
          </a:extLst>
        </xdr:cNvPr>
        <xdr:cNvPicPr>
          <a:picLocks noChangeAspect="1"/>
        </xdr:cNvPicPr>
      </xdr:nvPicPr>
      <xdr:blipFill>
        <a:blip xmlns:r="http://schemas.openxmlformats.org/officeDocument/2006/relationships" r:embed="rId30"/>
        <a:stretch>
          <a:fillRect/>
        </a:stretch>
      </xdr:blipFill>
      <xdr:spPr>
        <a:xfrm>
          <a:off x="986862" y="30540477"/>
          <a:ext cx="589148" cy="580370"/>
        </a:xfrm>
        <a:prstGeom prst="rect">
          <a:avLst/>
        </a:prstGeom>
      </xdr:spPr>
    </xdr:pic>
    <xdr:clientData/>
  </xdr:twoCellAnchor>
  <xdr:twoCellAnchor>
    <xdr:from>
      <xdr:col>1</xdr:col>
      <xdr:colOff>383016</xdr:colOff>
      <xdr:row>49</xdr:row>
      <xdr:rowOff>25918</xdr:rowOff>
    </xdr:from>
    <xdr:to>
      <xdr:col>1</xdr:col>
      <xdr:colOff>967619</xdr:colOff>
      <xdr:row>49</xdr:row>
      <xdr:rowOff>861065</xdr:rowOff>
    </xdr:to>
    <xdr:pic>
      <xdr:nvPicPr>
        <xdr:cNvPr id="60" name="Picture 59">
          <a:extLst>
            <a:ext uri="{FF2B5EF4-FFF2-40B4-BE49-F238E27FC236}">
              <a16:creationId xmlns:a16="http://schemas.microsoft.com/office/drawing/2014/main" id="{7F841403-65BD-3341-AC71-D597B525C4DD}"/>
            </a:ext>
          </a:extLst>
        </xdr:cNvPr>
        <xdr:cNvPicPr>
          <a:picLocks noChangeAspect="1"/>
        </xdr:cNvPicPr>
      </xdr:nvPicPr>
      <xdr:blipFill>
        <a:blip xmlns:r="http://schemas.openxmlformats.org/officeDocument/2006/relationships" r:embed="rId31"/>
        <a:stretch>
          <a:fillRect/>
        </a:stretch>
      </xdr:blipFill>
      <xdr:spPr>
        <a:xfrm>
          <a:off x="1018016" y="31140918"/>
          <a:ext cx="584603" cy="606547"/>
        </a:xfrm>
        <a:prstGeom prst="rect">
          <a:avLst/>
        </a:prstGeom>
      </xdr:spPr>
    </xdr:pic>
    <xdr:clientData/>
  </xdr:twoCellAnchor>
  <xdr:twoCellAnchor>
    <xdr:from>
      <xdr:col>1</xdr:col>
      <xdr:colOff>403174</xdr:colOff>
      <xdr:row>50</xdr:row>
      <xdr:rowOff>20159</xdr:rowOff>
    </xdr:from>
    <xdr:to>
      <xdr:col>1</xdr:col>
      <xdr:colOff>1007936</xdr:colOff>
      <xdr:row>50</xdr:row>
      <xdr:rowOff>849547</xdr:rowOff>
    </xdr:to>
    <xdr:pic>
      <xdr:nvPicPr>
        <xdr:cNvPr id="61" name="Picture 60">
          <a:extLst>
            <a:ext uri="{FF2B5EF4-FFF2-40B4-BE49-F238E27FC236}">
              <a16:creationId xmlns:a16="http://schemas.microsoft.com/office/drawing/2014/main" id="{50CD4515-4E9A-7E45-9A54-684D73DD2BCD}"/>
            </a:ext>
          </a:extLst>
        </xdr:cNvPr>
        <xdr:cNvPicPr>
          <a:picLocks noChangeAspect="1"/>
        </xdr:cNvPicPr>
      </xdr:nvPicPr>
      <xdr:blipFill>
        <a:blip xmlns:r="http://schemas.openxmlformats.org/officeDocument/2006/relationships" r:embed="rId32"/>
        <a:stretch>
          <a:fillRect/>
        </a:stretch>
      </xdr:blipFill>
      <xdr:spPr>
        <a:xfrm>
          <a:off x="1038174" y="31770159"/>
          <a:ext cx="566662" cy="613488"/>
        </a:xfrm>
        <a:prstGeom prst="rect">
          <a:avLst/>
        </a:prstGeom>
      </xdr:spPr>
    </xdr:pic>
    <xdr:clientData/>
  </xdr:twoCellAnchor>
  <xdr:twoCellAnchor>
    <xdr:from>
      <xdr:col>1</xdr:col>
      <xdr:colOff>362858</xdr:colOff>
      <xdr:row>51</xdr:row>
      <xdr:rowOff>24593</xdr:rowOff>
    </xdr:from>
    <xdr:to>
      <xdr:col>1</xdr:col>
      <xdr:colOff>1048256</xdr:colOff>
      <xdr:row>51</xdr:row>
      <xdr:rowOff>864205</xdr:rowOff>
    </xdr:to>
    <xdr:pic>
      <xdr:nvPicPr>
        <xdr:cNvPr id="62" name="Picture 61">
          <a:extLst>
            <a:ext uri="{FF2B5EF4-FFF2-40B4-BE49-F238E27FC236}">
              <a16:creationId xmlns:a16="http://schemas.microsoft.com/office/drawing/2014/main" id="{6A59482B-F67E-6643-86A5-0B069CE47786}"/>
            </a:ext>
          </a:extLst>
        </xdr:cNvPr>
        <xdr:cNvPicPr>
          <a:picLocks noChangeAspect="1"/>
        </xdr:cNvPicPr>
      </xdr:nvPicPr>
      <xdr:blipFill>
        <a:blip xmlns:r="http://schemas.openxmlformats.org/officeDocument/2006/relationships" r:embed="rId33"/>
        <a:stretch>
          <a:fillRect/>
        </a:stretch>
      </xdr:blipFill>
      <xdr:spPr>
        <a:xfrm>
          <a:off x="997858" y="32409593"/>
          <a:ext cx="596498" cy="611012"/>
        </a:xfrm>
        <a:prstGeom prst="rect">
          <a:avLst/>
        </a:prstGeom>
      </xdr:spPr>
    </xdr:pic>
    <xdr:clientData/>
  </xdr:twoCellAnchor>
  <xdr:twoCellAnchor>
    <xdr:from>
      <xdr:col>1</xdr:col>
      <xdr:colOff>403175</xdr:colOff>
      <xdr:row>52</xdr:row>
      <xdr:rowOff>28222</xdr:rowOff>
    </xdr:from>
    <xdr:to>
      <xdr:col>1</xdr:col>
      <xdr:colOff>1028095</xdr:colOff>
      <xdr:row>53</xdr:row>
      <xdr:rowOff>2451</xdr:rowOff>
    </xdr:to>
    <xdr:pic>
      <xdr:nvPicPr>
        <xdr:cNvPr id="63" name="Picture 62">
          <a:extLst>
            <a:ext uri="{FF2B5EF4-FFF2-40B4-BE49-F238E27FC236}">
              <a16:creationId xmlns:a16="http://schemas.microsoft.com/office/drawing/2014/main" id="{252D5F7E-4C14-9C40-9A73-6D1907096DC2}"/>
            </a:ext>
          </a:extLst>
        </xdr:cNvPr>
        <xdr:cNvPicPr>
          <a:picLocks noChangeAspect="1"/>
        </xdr:cNvPicPr>
      </xdr:nvPicPr>
      <xdr:blipFill>
        <a:blip xmlns:r="http://schemas.openxmlformats.org/officeDocument/2006/relationships" r:embed="rId34"/>
        <a:stretch>
          <a:fillRect/>
        </a:stretch>
      </xdr:blipFill>
      <xdr:spPr>
        <a:xfrm>
          <a:off x="1038175" y="33048222"/>
          <a:ext cx="561420" cy="609229"/>
        </a:xfrm>
        <a:prstGeom prst="rect">
          <a:avLst/>
        </a:prstGeom>
      </xdr:spPr>
    </xdr:pic>
    <xdr:clientData/>
  </xdr:twoCellAnchor>
  <xdr:twoCellAnchor>
    <xdr:from>
      <xdr:col>1</xdr:col>
      <xdr:colOff>403175</xdr:colOff>
      <xdr:row>53</xdr:row>
      <xdr:rowOff>28222</xdr:rowOff>
    </xdr:from>
    <xdr:to>
      <xdr:col>1</xdr:col>
      <xdr:colOff>1028095</xdr:colOff>
      <xdr:row>53</xdr:row>
      <xdr:rowOff>885256</xdr:rowOff>
    </xdr:to>
    <xdr:pic>
      <xdr:nvPicPr>
        <xdr:cNvPr id="64" name="Picture 63">
          <a:extLst>
            <a:ext uri="{FF2B5EF4-FFF2-40B4-BE49-F238E27FC236}">
              <a16:creationId xmlns:a16="http://schemas.microsoft.com/office/drawing/2014/main" id="{D5B5E379-DD23-2D45-AC9D-3880630D6040}"/>
            </a:ext>
          </a:extLst>
        </xdr:cNvPr>
        <xdr:cNvPicPr>
          <a:picLocks noChangeAspect="1"/>
        </xdr:cNvPicPr>
      </xdr:nvPicPr>
      <xdr:blipFill>
        <a:blip xmlns:r="http://schemas.openxmlformats.org/officeDocument/2006/relationships" r:embed="rId34"/>
        <a:stretch>
          <a:fillRect/>
        </a:stretch>
      </xdr:blipFill>
      <xdr:spPr>
        <a:xfrm>
          <a:off x="1038175" y="33683222"/>
          <a:ext cx="561420" cy="603034"/>
        </a:xfrm>
        <a:prstGeom prst="rect">
          <a:avLst/>
        </a:prstGeom>
      </xdr:spPr>
    </xdr:pic>
    <xdr:clientData/>
  </xdr:twoCellAnchor>
  <xdr:twoCellAnchor>
    <xdr:from>
      <xdr:col>1</xdr:col>
      <xdr:colOff>443493</xdr:colOff>
      <xdr:row>54</xdr:row>
      <xdr:rowOff>32255</xdr:rowOff>
    </xdr:from>
    <xdr:to>
      <xdr:col>1</xdr:col>
      <xdr:colOff>1007937</xdr:colOff>
      <xdr:row>54</xdr:row>
      <xdr:rowOff>870857</xdr:rowOff>
    </xdr:to>
    <xdr:pic>
      <xdr:nvPicPr>
        <xdr:cNvPr id="65" name="Picture 64">
          <a:extLst>
            <a:ext uri="{FF2B5EF4-FFF2-40B4-BE49-F238E27FC236}">
              <a16:creationId xmlns:a16="http://schemas.microsoft.com/office/drawing/2014/main" id="{703DF262-7422-F24E-B554-1EAD12D9F004}"/>
            </a:ext>
          </a:extLst>
        </xdr:cNvPr>
        <xdr:cNvPicPr>
          <a:picLocks noChangeAspect="1"/>
        </xdr:cNvPicPr>
      </xdr:nvPicPr>
      <xdr:blipFill>
        <a:blip xmlns:r="http://schemas.openxmlformats.org/officeDocument/2006/relationships" r:embed="rId35"/>
        <a:stretch>
          <a:fillRect/>
        </a:stretch>
      </xdr:blipFill>
      <xdr:spPr>
        <a:xfrm>
          <a:off x="1078493" y="34322255"/>
          <a:ext cx="526344" cy="597302"/>
        </a:xfrm>
        <a:prstGeom prst="rect">
          <a:avLst/>
        </a:prstGeom>
      </xdr:spPr>
    </xdr:pic>
    <xdr:clientData/>
  </xdr:twoCellAnchor>
  <xdr:twoCellAnchor>
    <xdr:from>
      <xdr:col>1</xdr:col>
      <xdr:colOff>403175</xdr:colOff>
      <xdr:row>55</xdr:row>
      <xdr:rowOff>88263</xdr:rowOff>
    </xdr:from>
    <xdr:to>
      <xdr:col>1</xdr:col>
      <xdr:colOff>973868</xdr:colOff>
      <xdr:row>55</xdr:row>
      <xdr:rowOff>844046</xdr:rowOff>
    </xdr:to>
    <xdr:pic>
      <xdr:nvPicPr>
        <xdr:cNvPr id="66" name="Picture 65">
          <a:extLst>
            <a:ext uri="{FF2B5EF4-FFF2-40B4-BE49-F238E27FC236}">
              <a16:creationId xmlns:a16="http://schemas.microsoft.com/office/drawing/2014/main" id="{E84DBB73-5EBF-2243-B28F-5E30308AF4B2}"/>
            </a:ext>
          </a:extLst>
        </xdr:cNvPr>
        <xdr:cNvPicPr>
          <a:picLocks noChangeAspect="1"/>
        </xdr:cNvPicPr>
      </xdr:nvPicPr>
      <xdr:blipFill>
        <a:blip xmlns:r="http://schemas.openxmlformats.org/officeDocument/2006/relationships" r:embed="rId36"/>
        <a:stretch>
          <a:fillRect/>
        </a:stretch>
      </xdr:blipFill>
      <xdr:spPr>
        <a:xfrm>
          <a:off x="1038175" y="35013263"/>
          <a:ext cx="557993" cy="552583"/>
        </a:xfrm>
        <a:prstGeom prst="rect">
          <a:avLst/>
        </a:prstGeom>
      </xdr:spPr>
    </xdr:pic>
    <xdr:clientData/>
  </xdr:twoCellAnchor>
  <xdr:twoCellAnchor>
    <xdr:from>
      <xdr:col>1</xdr:col>
      <xdr:colOff>362856</xdr:colOff>
      <xdr:row>56</xdr:row>
      <xdr:rowOff>26875</xdr:rowOff>
    </xdr:from>
    <xdr:to>
      <xdr:col>1</xdr:col>
      <xdr:colOff>987777</xdr:colOff>
      <xdr:row>56</xdr:row>
      <xdr:rowOff>860103</xdr:rowOff>
    </xdr:to>
    <xdr:pic>
      <xdr:nvPicPr>
        <xdr:cNvPr id="67" name="Picture 66">
          <a:extLst>
            <a:ext uri="{FF2B5EF4-FFF2-40B4-BE49-F238E27FC236}">
              <a16:creationId xmlns:a16="http://schemas.microsoft.com/office/drawing/2014/main" id="{3D298E1B-9C21-7B4A-8603-0465E8C30EE7}"/>
            </a:ext>
          </a:extLst>
        </xdr:cNvPr>
        <xdr:cNvPicPr>
          <a:picLocks noChangeAspect="1"/>
        </xdr:cNvPicPr>
      </xdr:nvPicPr>
      <xdr:blipFill>
        <a:blip xmlns:r="http://schemas.openxmlformats.org/officeDocument/2006/relationships" r:embed="rId37"/>
        <a:stretch>
          <a:fillRect/>
        </a:stretch>
      </xdr:blipFill>
      <xdr:spPr>
        <a:xfrm>
          <a:off x="997856" y="35586875"/>
          <a:ext cx="599521" cy="604628"/>
        </a:xfrm>
        <a:prstGeom prst="rect">
          <a:avLst/>
        </a:prstGeom>
      </xdr:spPr>
    </xdr:pic>
    <xdr:clientData/>
  </xdr:twoCellAnchor>
  <xdr:twoCellAnchor>
    <xdr:from>
      <xdr:col>1</xdr:col>
      <xdr:colOff>362856</xdr:colOff>
      <xdr:row>57</xdr:row>
      <xdr:rowOff>26875</xdr:rowOff>
    </xdr:from>
    <xdr:to>
      <xdr:col>1</xdr:col>
      <xdr:colOff>987777</xdr:colOff>
      <xdr:row>57</xdr:row>
      <xdr:rowOff>860103</xdr:rowOff>
    </xdr:to>
    <xdr:pic>
      <xdr:nvPicPr>
        <xdr:cNvPr id="68" name="Picture 67">
          <a:extLst>
            <a:ext uri="{FF2B5EF4-FFF2-40B4-BE49-F238E27FC236}">
              <a16:creationId xmlns:a16="http://schemas.microsoft.com/office/drawing/2014/main" id="{3ADC49BF-15BB-944A-A6F9-D1584145C046}"/>
            </a:ext>
          </a:extLst>
        </xdr:cNvPr>
        <xdr:cNvPicPr>
          <a:picLocks noChangeAspect="1"/>
        </xdr:cNvPicPr>
      </xdr:nvPicPr>
      <xdr:blipFill>
        <a:blip xmlns:r="http://schemas.openxmlformats.org/officeDocument/2006/relationships" r:embed="rId37"/>
        <a:stretch>
          <a:fillRect/>
        </a:stretch>
      </xdr:blipFill>
      <xdr:spPr>
        <a:xfrm>
          <a:off x="997856" y="36221875"/>
          <a:ext cx="599521" cy="604628"/>
        </a:xfrm>
        <a:prstGeom prst="rect">
          <a:avLst/>
        </a:prstGeom>
      </xdr:spPr>
    </xdr:pic>
    <xdr:clientData/>
  </xdr:twoCellAnchor>
  <xdr:twoCellAnchor>
    <xdr:from>
      <xdr:col>1</xdr:col>
      <xdr:colOff>355600</xdr:colOff>
      <xdr:row>58</xdr:row>
      <xdr:rowOff>28829</xdr:rowOff>
    </xdr:from>
    <xdr:to>
      <xdr:col>1</xdr:col>
      <xdr:colOff>980521</xdr:colOff>
      <xdr:row>58</xdr:row>
      <xdr:rowOff>862057</xdr:rowOff>
    </xdr:to>
    <xdr:pic>
      <xdr:nvPicPr>
        <xdr:cNvPr id="69" name="Picture 68">
          <a:extLst>
            <a:ext uri="{FF2B5EF4-FFF2-40B4-BE49-F238E27FC236}">
              <a16:creationId xmlns:a16="http://schemas.microsoft.com/office/drawing/2014/main" id="{5BA33AC5-90F0-114D-89BA-306DF39A23C3}"/>
            </a:ext>
          </a:extLst>
        </xdr:cNvPr>
        <xdr:cNvPicPr>
          <a:picLocks noChangeAspect="1"/>
        </xdr:cNvPicPr>
      </xdr:nvPicPr>
      <xdr:blipFill>
        <a:blip xmlns:r="http://schemas.openxmlformats.org/officeDocument/2006/relationships" r:embed="rId37"/>
        <a:stretch>
          <a:fillRect/>
        </a:stretch>
      </xdr:blipFill>
      <xdr:spPr>
        <a:xfrm>
          <a:off x="990600" y="36858829"/>
          <a:ext cx="612221" cy="604628"/>
        </a:xfrm>
        <a:prstGeom prst="rect">
          <a:avLst/>
        </a:prstGeom>
      </xdr:spPr>
    </xdr:pic>
    <xdr:clientData/>
  </xdr:twoCellAnchor>
  <xdr:twoCellAnchor>
    <xdr:from>
      <xdr:col>1</xdr:col>
      <xdr:colOff>355600</xdr:colOff>
      <xdr:row>59</xdr:row>
      <xdr:rowOff>28829</xdr:rowOff>
    </xdr:from>
    <xdr:to>
      <xdr:col>1</xdr:col>
      <xdr:colOff>980521</xdr:colOff>
      <xdr:row>59</xdr:row>
      <xdr:rowOff>862057</xdr:rowOff>
    </xdr:to>
    <xdr:pic>
      <xdr:nvPicPr>
        <xdr:cNvPr id="70" name="Picture 69">
          <a:extLst>
            <a:ext uri="{FF2B5EF4-FFF2-40B4-BE49-F238E27FC236}">
              <a16:creationId xmlns:a16="http://schemas.microsoft.com/office/drawing/2014/main" id="{EBB8A3ED-5C17-BE4B-8F8E-687B0056A884}"/>
            </a:ext>
          </a:extLst>
        </xdr:cNvPr>
        <xdr:cNvPicPr>
          <a:picLocks noChangeAspect="1"/>
        </xdr:cNvPicPr>
      </xdr:nvPicPr>
      <xdr:blipFill>
        <a:blip xmlns:r="http://schemas.openxmlformats.org/officeDocument/2006/relationships" r:embed="rId37"/>
        <a:stretch>
          <a:fillRect/>
        </a:stretch>
      </xdr:blipFill>
      <xdr:spPr>
        <a:xfrm>
          <a:off x="990600" y="37493829"/>
          <a:ext cx="612221" cy="604628"/>
        </a:xfrm>
        <a:prstGeom prst="rect">
          <a:avLst/>
        </a:prstGeom>
      </xdr:spPr>
    </xdr:pic>
    <xdr:clientData/>
  </xdr:twoCellAnchor>
  <xdr:twoCellAnchor>
    <xdr:from>
      <xdr:col>1</xdr:col>
      <xdr:colOff>330604</xdr:colOff>
      <xdr:row>60</xdr:row>
      <xdr:rowOff>40317</xdr:rowOff>
    </xdr:from>
    <xdr:to>
      <xdr:col>1</xdr:col>
      <xdr:colOff>966410</xdr:colOff>
      <xdr:row>60</xdr:row>
      <xdr:rowOff>884766</xdr:rowOff>
    </xdr:to>
    <xdr:pic>
      <xdr:nvPicPr>
        <xdr:cNvPr id="71" name="Picture 70">
          <a:extLst>
            <a:ext uri="{FF2B5EF4-FFF2-40B4-BE49-F238E27FC236}">
              <a16:creationId xmlns:a16="http://schemas.microsoft.com/office/drawing/2014/main" id="{DE6A3E19-5A51-EA4F-ABFC-A1F9216B8950}"/>
            </a:ext>
          </a:extLst>
        </xdr:cNvPr>
        <xdr:cNvPicPr>
          <a:picLocks noChangeAspect="1"/>
        </xdr:cNvPicPr>
      </xdr:nvPicPr>
      <xdr:blipFill>
        <a:blip xmlns:r="http://schemas.openxmlformats.org/officeDocument/2006/relationships" r:embed="rId38"/>
        <a:stretch>
          <a:fillRect/>
        </a:stretch>
      </xdr:blipFill>
      <xdr:spPr>
        <a:xfrm>
          <a:off x="965604" y="38140317"/>
          <a:ext cx="635806" cy="590449"/>
        </a:xfrm>
        <a:prstGeom prst="rect">
          <a:avLst/>
        </a:prstGeom>
      </xdr:spPr>
    </xdr:pic>
    <xdr:clientData/>
  </xdr:twoCellAnchor>
  <xdr:twoCellAnchor>
    <xdr:from>
      <xdr:col>1</xdr:col>
      <xdr:colOff>342697</xdr:colOff>
      <xdr:row>61</xdr:row>
      <xdr:rowOff>60475</xdr:rowOff>
    </xdr:from>
    <xdr:to>
      <xdr:col>1</xdr:col>
      <xdr:colOff>927300</xdr:colOff>
      <xdr:row>62</xdr:row>
      <xdr:rowOff>8638</xdr:rowOff>
    </xdr:to>
    <xdr:pic>
      <xdr:nvPicPr>
        <xdr:cNvPr id="72" name="Picture 71">
          <a:extLst>
            <a:ext uri="{FF2B5EF4-FFF2-40B4-BE49-F238E27FC236}">
              <a16:creationId xmlns:a16="http://schemas.microsoft.com/office/drawing/2014/main" id="{51ED94A9-F28D-3E4E-BB2C-F775DCEA00C5}"/>
            </a:ext>
          </a:extLst>
        </xdr:cNvPr>
        <xdr:cNvPicPr>
          <a:picLocks noChangeAspect="1"/>
        </xdr:cNvPicPr>
      </xdr:nvPicPr>
      <xdr:blipFill>
        <a:blip xmlns:r="http://schemas.openxmlformats.org/officeDocument/2006/relationships" r:embed="rId39"/>
        <a:stretch>
          <a:fillRect/>
        </a:stretch>
      </xdr:blipFill>
      <xdr:spPr>
        <a:xfrm>
          <a:off x="977697" y="38795475"/>
          <a:ext cx="584603" cy="583163"/>
        </a:xfrm>
        <a:prstGeom prst="rect">
          <a:avLst/>
        </a:prstGeom>
      </xdr:spPr>
    </xdr:pic>
    <xdr:clientData/>
  </xdr:twoCellAnchor>
  <xdr:twoCellAnchor>
    <xdr:from>
      <xdr:col>1</xdr:col>
      <xdr:colOff>302379</xdr:colOff>
      <xdr:row>62</xdr:row>
      <xdr:rowOff>40318</xdr:rowOff>
    </xdr:from>
    <xdr:to>
      <xdr:col>1</xdr:col>
      <xdr:colOff>967618</xdr:colOff>
      <xdr:row>63</xdr:row>
      <xdr:rowOff>3715</xdr:rowOff>
    </xdr:to>
    <xdr:pic>
      <xdr:nvPicPr>
        <xdr:cNvPr id="73" name="Picture 72">
          <a:extLst>
            <a:ext uri="{FF2B5EF4-FFF2-40B4-BE49-F238E27FC236}">
              <a16:creationId xmlns:a16="http://schemas.microsoft.com/office/drawing/2014/main" id="{2A37A4C5-AE22-644A-9CC4-232BBF441A6D}"/>
            </a:ext>
          </a:extLst>
        </xdr:cNvPr>
        <xdr:cNvPicPr>
          <a:picLocks noChangeAspect="1"/>
        </xdr:cNvPicPr>
      </xdr:nvPicPr>
      <xdr:blipFill>
        <a:blip xmlns:r="http://schemas.openxmlformats.org/officeDocument/2006/relationships" r:embed="rId40"/>
        <a:stretch>
          <a:fillRect/>
        </a:stretch>
      </xdr:blipFill>
      <xdr:spPr>
        <a:xfrm>
          <a:off x="937379" y="39410318"/>
          <a:ext cx="665239" cy="598397"/>
        </a:xfrm>
        <a:prstGeom prst="rect">
          <a:avLst/>
        </a:prstGeom>
      </xdr:spPr>
    </xdr:pic>
    <xdr:clientData/>
  </xdr:twoCellAnchor>
  <xdr:twoCellAnchor>
    <xdr:from>
      <xdr:col>1</xdr:col>
      <xdr:colOff>362857</xdr:colOff>
      <xdr:row>62</xdr:row>
      <xdr:rowOff>886373</xdr:rowOff>
    </xdr:from>
    <xdr:to>
      <xdr:col>1</xdr:col>
      <xdr:colOff>923068</xdr:colOff>
      <xdr:row>64</xdr:row>
      <xdr:rowOff>5242</xdr:rowOff>
    </xdr:to>
    <xdr:pic>
      <xdr:nvPicPr>
        <xdr:cNvPr id="74" name="Picture 73">
          <a:extLst>
            <a:ext uri="{FF2B5EF4-FFF2-40B4-BE49-F238E27FC236}">
              <a16:creationId xmlns:a16="http://schemas.microsoft.com/office/drawing/2014/main" id="{870874A7-181B-6E4F-8E5A-E7E1662F94C6}"/>
            </a:ext>
          </a:extLst>
        </xdr:cNvPr>
        <xdr:cNvPicPr>
          <a:picLocks noChangeAspect="1"/>
        </xdr:cNvPicPr>
      </xdr:nvPicPr>
      <xdr:blipFill>
        <a:blip xmlns:r="http://schemas.openxmlformats.org/officeDocument/2006/relationships" r:embed="rId41"/>
        <a:stretch>
          <a:fillRect/>
        </a:stretch>
      </xdr:blipFill>
      <xdr:spPr>
        <a:xfrm>
          <a:off x="997857" y="40002373"/>
          <a:ext cx="560211" cy="642869"/>
        </a:xfrm>
        <a:prstGeom prst="rect">
          <a:avLst/>
        </a:prstGeom>
      </xdr:spPr>
    </xdr:pic>
    <xdr:clientData/>
  </xdr:twoCellAnchor>
  <xdr:twoCellAnchor>
    <xdr:from>
      <xdr:col>1</xdr:col>
      <xdr:colOff>383015</xdr:colOff>
      <xdr:row>64</xdr:row>
      <xdr:rowOff>40317</xdr:rowOff>
    </xdr:from>
    <xdr:to>
      <xdr:col>1</xdr:col>
      <xdr:colOff>967619</xdr:colOff>
      <xdr:row>64</xdr:row>
      <xdr:rowOff>868506</xdr:rowOff>
    </xdr:to>
    <xdr:pic>
      <xdr:nvPicPr>
        <xdr:cNvPr id="75" name="Picture 74">
          <a:extLst>
            <a:ext uri="{FF2B5EF4-FFF2-40B4-BE49-F238E27FC236}">
              <a16:creationId xmlns:a16="http://schemas.microsoft.com/office/drawing/2014/main" id="{12A1FB35-1308-A044-9642-EC3C81BE953D}"/>
            </a:ext>
          </a:extLst>
        </xdr:cNvPr>
        <xdr:cNvPicPr>
          <a:picLocks noChangeAspect="1"/>
        </xdr:cNvPicPr>
      </xdr:nvPicPr>
      <xdr:blipFill>
        <a:blip xmlns:r="http://schemas.openxmlformats.org/officeDocument/2006/relationships" r:embed="rId42"/>
        <a:stretch>
          <a:fillRect/>
        </a:stretch>
      </xdr:blipFill>
      <xdr:spPr>
        <a:xfrm>
          <a:off x="1018015" y="40680317"/>
          <a:ext cx="584604" cy="599589"/>
        </a:xfrm>
        <a:prstGeom prst="rect">
          <a:avLst/>
        </a:prstGeom>
      </xdr:spPr>
    </xdr:pic>
    <xdr:clientData/>
  </xdr:twoCellAnchor>
  <xdr:twoCellAnchor>
    <xdr:from>
      <xdr:col>1</xdr:col>
      <xdr:colOff>383015</xdr:colOff>
      <xdr:row>65</xdr:row>
      <xdr:rowOff>20157</xdr:rowOff>
    </xdr:from>
    <xdr:to>
      <xdr:col>1</xdr:col>
      <xdr:colOff>1048254</xdr:colOff>
      <xdr:row>66</xdr:row>
      <xdr:rowOff>3101</xdr:rowOff>
    </xdr:to>
    <xdr:pic>
      <xdr:nvPicPr>
        <xdr:cNvPr id="76" name="Picture 75">
          <a:extLst>
            <a:ext uri="{FF2B5EF4-FFF2-40B4-BE49-F238E27FC236}">
              <a16:creationId xmlns:a16="http://schemas.microsoft.com/office/drawing/2014/main" id="{14642FD3-A6D3-B54C-B605-BA0876A69B87}"/>
            </a:ext>
          </a:extLst>
        </xdr:cNvPr>
        <xdr:cNvPicPr>
          <a:picLocks noChangeAspect="1"/>
        </xdr:cNvPicPr>
      </xdr:nvPicPr>
      <xdr:blipFill>
        <a:blip xmlns:r="http://schemas.openxmlformats.org/officeDocument/2006/relationships" r:embed="rId43"/>
        <a:stretch>
          <a:fillRect/>
        </a:stretch>
      </xdr:blipFill>
      <xdr:spPr>
        <a:xfrm>
          <a:off x="1018015" y="41295157"/>
          <a:ext cx="576339" cy="617944"/>
        </a:xfrm>
        <a:prstGeom prst="rect">
          <a:avLst/>
        </a:prstGeom>
      </xdr:spPr>
    </xdr:pic>
    <xdr:clientData/>
  </xdr:twoCellAnchor>
  <xdr:twoCellAnchor>
    <xdr:from>
      <xdr:col>1</xdr:col>
      <xdr:colOff>383015</xdr:colOff>
      <xdr:row>66</xdr:row>
      <xdr:rowOff>28645</xdr:rowOff>
    </xdr:from>
    <xdr:to>
      <xdr:col>1</xdr:col>
      <xdr:colOff>1007936</xdr:colOff>
      <xdr:row>66</xdr:row>
      <xdr:rowOff>850910</xdr:rowOff>
    </xdr:to>
    <xdr:pic>
      <xdr:nvPicPr>
        <xdr:cNvPr id="77" name="Picture 76">
          <a:extLst>
            <a:ext uri="{FF2B5EF4-FFF2-40B4-BE49-F238E27FC236}">
              <a16:creationId xmlns:a16="http://schemas.microsoft.com/office/drawing/2014/main" id="{AC4EAC66-E711-D648-B258-DD3CA6ADA198}"/>
            </a:ext>
          </a:extLst>
        </xdr:cNvPr>
        <xdr:cNvPicPr>
          <a:picLocks noChangeAspect="1"/>
        </xdr:cNvPicPr>
      </xdr:nvPicPr>
      <xdr:blipFill>
        <a:blip xmlns:r="http://schemas.openxmlformats.org/officeDocument/2006/relationships" r:embed="rId44"/>
        <a:stretch>
          <a:fillRect/>
        </a:stretch>
      </xdr:blipFill>
      <xdr:spPr>
        <a:xfrm>
          <a:off x="1018015" y="41938645"/>
          <a:ext cx="586821" cy="606365"/>
        </a:xfrm>
        <a:prstGeom prst="rect">
          <a:avLst/>
        </a:prstGeom>
      </xdr:spPr>
    </xdr:pic>
    <xdr:clientData/>
  </xdr:twoCellAnchor>
  <xdr:twoCellAnchor>
    <xdr:from>
      <xdr:col>1</xdr:col>
      <xdr:colOff>403175</xdr:colOff>
      <xdr:row>67</xdr:row>
      <xdr:rowOff>5929</xdr:rowOff>
    </xdr:from>
    <xdr:to>
      <xdr:col>1</xdr:col>
      <xdr:colOff>976086</xdr:colOff>
      <xdr:row>68</xdr:row>
      <xdr:rowOff>5242</xdr:rowOff>
    </xdr:to>
    <xdr:pic>
      <xdr:nvPicPr>
        <xdr:cNvPr id="78" name="Picture 77">
          <a:extLst>
            <a:ext uri="{FF2B5EF4-FFF2-40B4-BE49-F238E27FC236}">
              <a16:creationId xmlns:a16="http://schemas.microsoft.com/office/drawing/2014/main" id="{4389B4E1-CE94-E249-9C41-75F2B2F9E4EB}"/>
            </a:ext>
          </a:extLst>
        </xdr:cNvPr>
        <xdr:cNvPicPr>
          <a:picLocks noChangeAspect="1"/>
        </xdr:cNvPicPr>
      </xdr:nvPicPr>
      <xdr:blipFill>
        <a:blip xmlns:r="http://schemas.openxmlformats.org/officeDocument/2006/relationships" r:embed="rId45"/>
        <a:stretch>
          <a:fillRect/>
        </a:stretch>
      </xdr:blipFill>
      <xdr:spPr>
        <a:xfrm>
          <a:off x="1038175" y="42550929"/>
          <a:ext cx="560211" cy="634313"/>
        </a:xfrm>
        <a:prstGeom prst="rect">
          <a:avLst/>
        </a:prstGeom>
      </xdr:spPr>
    </xdr:pic>
    <xdr:clientData/>
  </xdr:twoCellAnchor>
  <xdr:twoCellAnchor>
    <xdr:from>
      <xdr:col>1</xdr:col>
      <xdr:colOff>403174</xdr:colOff>
      <xdr:row>68</xdr:row>
      <xdr:rowOff>60476</xdr:rowOff>
    </xdr:from>
    <xdr:to>
      <xdr:col>1</xdr:col>
      <xdr:colOff>1012051</xdr:colOff>
      <xdr:row>68</xdr:row>
      <xdr:rowOff>866826</xdr:rowOff>
    </xdr:to>
    <xdr:pic>
      <xdr:nvPicPr>
        <xdr:cNvPr id="79" name="Picture 78">
          <a:extLst>
            <a:ext uri="{FF2B5EF4-FFF2-40B4-BE49-F238E27FC236}">
              <a16:creationId xmlns:a16="http://schemas.microsoft.com/office/drawing/2014/main" id="{BBAAC0D3-1CA1-5642-B76F-3385C1640F0F}"/>
            </a:ext>
          </a:extLst>
        </xdr:cNvPr>
        <xdr:cNvPicPr>
          <a:picLocks noChangeAspect="1"/>
        </xdr:cNvPicPr>
      </xdr:nvPicPr>
      <xdr:blipFill>
        <a:blip xmlns:r="http://schemas.openxmlformats.org/officeDocument/2006/relationships" r:embed="rId46"/>
        <a:stretch>
          <a:fillRect/>
        </a:stretch>
      </xdr:blipFill>
      <xdr:spPr>
        <a:xfrm>
          <a:off x="1038174" y="43240476"/>
          <a:ext cx="558077" cy="577750"/>
        </a:xfrm>
        <a:prstGeom prst="rect">
          <a:avLst/>
        </a:prstGeom>
      </xdr:spPr>
    </xdr:pic>
    <xdr:clientData/>
  </xdr:twoCellAnchor>
  <xdr:twoCellAnchor>
    <xdr:from>
      <xdr:col>1</xdr:col>
      <xdr:colOff>403174</xdr:colOff>
      <xdr:row>69</xdr:row>
      <xdr:rowOff>60476</xdr:rowOff>
    </xdr:from>
    <xdr:to>
      <xdr:col>1</xdr:col>
      <xdr:colOff>1012051</xdr:colOff>
      <xdr:row>69</xdr:row>
      <xdr:rowOff>866826</xdr:rowOff>
    </xdr:to>
    <xdr:pic>
      <xdr:nvPicPr>
        <xdr:cNvPr id="80" name="Picture 79">
          <a:extLst>
            <a:ext uri="{FF2B5EF4-FFF2-40B4-BE49-F238E27FC236}">
              <a16:creationId xmlns:a16="http://schemas.microsoft.com/office/drawing/2014/main" id="{2EE71F35-0E6B-2E42-9FF8-6768533FBD8E}"/>
            </a:ext>
          </a:extLst>
        </xdr:cNvPr>
        <xdr:cNvPicPr>
          <a:picLocks noChangeAspect="1"/>
        </xdr:cNvPicPr>
      </xdr:nvPicPr>
      <xdr:blipFill>
        <a:blip xmlns:r="http://schemas.openxmlformats.org/officeDocument/2006/relationships" r:embed="rId46"/>
        <a:stretch>
          <a:fillRect/>
        </a:stretch>
      </xdr:blipFill>
      <xdr:spPr>
        <a:xfrm>
          <a:off x="1038174" y="43875476"/>
          <a:ext cx="558077" cy="577750"/>
        </a:xfrm>
        <a:prstGeom prst="rect">
          <a:avLst/>
        </a:prstGeom>
      </xdr:spPr>
    </xdr:pic>
    <xdr:clientData/>
  </xdr:twoCellAnchor>
  <xdr:twoCellAnchor>
    <xdr:from>
      <xdr:col>1</xdr:col>
      <xdr:colOff>403175</xdr:colOff>
      <xdr:row>70</xdr:row>
      <xdr:rowOff>49278</xdr:rowOff>
    </xdr:from>
    <xdr:to>
      <xdr:col>1</xdr:col>
      <xdr:colOff>1028095</xdr:colOff>
      <xdr:row>71</xdr:row>
      <xdr:rowOff>30238</xdr:rowOff>
    </xdr:to>
    <xdr:pic>
      <xdr:nvPicPr>
        <xdr:cNvPr id="81" name="Picture 80">
          <a:extLst>
            <a:ext uri="{FF2B5EF4-FFF2-40B4-BE49-F238E27FC236}">
              <a16:creationId xmlns:a16="http://schemas.microsoft.com/office/drawing/2014/main" id="{E26A2D35-F1DF-E143-B2E1-DB9096DAAB51}"/>
            </a:ext>
          </a:extLst>
        </xdr:cNvPr>
        <xdr:cNvPicPr>
          <a:picLocks noChangeAspect="1"/>
        </xdr:cNvPicPr>
      </xdr:nvPicPr>
      <xdr:blipFill>
        <a:blip xmlns:r="http://schemas.openxmlformats.org/officeDocument/2006/relationships" r:embed="rId47"/>
        <a:stretch>
          <a:fillRect/>
        </a:stretch>
      </xdr:blipFill>
      <xdr:spPr>
        <a:xfrm>
          <a:off x="1038175" y="44499278"/>
          <a:ext cx="561420" cy="615960"/>
        </a:xfrm>
        <a:prstGeom prst="rect">
          <a:avLst/>
        </a:prstGeom>
      </xdr:spPr>
    </xdr:pic>
    <xdr:clientData/>
  </xdr:twoCellAnchor>
  <xdr:twoCellAnchor>
    <xdr:from>
      <xdr:col>1</xdr:col>
      <xdr:colOff>403175</xdr:colOff>
      <xdr:row>71</xdr:row>
      <xdr:rowOff>49278</xdr:rowOff>
    </xdr:from>
    <xdr:to>
      <xdr:col>1</xdr:col>
      <xdr:colOff>1028095</xdr:colOff>
      <xdr:row>72</xdr:row>
      <xdr:rowOff>28222</xdr:rowOff>
    </xdr:to>
    <xdr:pic>
      <xdr:nvPicPr>
        <xdr:cNvPr id="82" name="Picture 81">
          <a:extLst>
            <a:ext uri="{FF2B5EF4-FFF2-40B4-BE49-F238E27FC236}">
              <a16:creationId xmlns:a16="http://schemas.microsoft.com/office/drawing/2014/main" id="{AEF21F1F-2A4A-1643-9B10-3B62B5F554A3}"/>
            </a:ext>
          </a:extLst>
        </xdr:cNvPr>
        <xdr:cNvPicPr>
          <a:picLocks noChangeAspect="1"/>
        </xdr:cNvPicPr>
      </xdr:nvPicPr>
      <xdr:blipFill>
        <a:blip xmlns:r="http://schemas.openxmlformats.org/officeDocument/2006/relationships" r:embed="rId47"/>
        <a:stretch>
          <a:fillRect/>
        </a:stretch>
      </xdr:blipFill>
      <xdr:spPr>
        <a:xfrm>
          <a:off x="1038175" y="45134278"/>
          <a:ext cx="561420" cy="613944"/>
        </a:xfrm>
        <a:prstGeom prst="rect">
          <a:avLst/>
        </a:prstGeom>
      </xdr:spPr>
    </xdr:pic>
    <xdr:clientData/>
  </xdr:twoCellAnchor>
  <xdr:twoCellAnchor>
    <xdr:from>
      <xdr:col>1</xdr:col>
      <xdr:colOff>393700</xdr:colOff>
      <xdr:row>71</xdr:row>
      <xdr:rowOff>882954</xdr:rowOff>
    </xdr:from>
    <xdr:to>
      <xdr:col>1</xdr:col>
      <xdr:colOff>1018620</xdr:colOff>
      <xdr:row>72</xdr:row>
      <xdr:rowOff>863914</xdr:rowOff>
    </xdr:to>
    <xdr:pic>
      <xdr:nvPicPr>
        <xdr:cNvPr id="83" name="Picture 82">
          <a:extLst>
            <a:ext uri="{FF2B5EF4-FFF2-40B4-BE49-F238E27FC236}">
              <a16:creationId xmlns:a16="http://schemas.microsoft.com/office/drawing/2014/main" id="{90CCC397-9168-5941-90F1-D073DA7FEE74}"/>
            </a:ext>
          </a:extLst>
        </xdr:cNvPr>
        <xdr:cNvPicPr>
          <a:picLocks noChangeAspect="1"/>
        </xdr:cNvPicPr>
      </xdr:nvPicPr>
      <xdr:blipFill>
        <a:blip xmlns:r="http://schemas.openxmlformats.org/officeDocument/2006/relationships" r:embed="rId47"/>
        <a:stretch>
          <a:fillRect/>
        </a:stretch>
      </xdr:blipFill>
      <xdr:spPr>
        <a:xfrm>
          <a:off x="1028700" y="45713954"/>
          <a:ext cx="574120" cy="641360"/>
        </a:xfrm>
        <a:prstGeom prst="rect">
          <a:avLst/>
        </a:prstGeom>
      </xdr:spPr>
    </xdr:pic>
    <xdr:clientData/>
  </xdr:twoCellAnchor>
  <xdr:twoCellAnchor>
    <xdr:from>
      <xdr:col>1</xdr:col>
      <xdr:colOff>403175</xdr:colOff>
      <xdr:row>72</xdr:row>
      <xdr:rowOff>886983</xdr:rowOff>
    </xdr:from>
    <xdr:to>
      <xdr:col>1</xdr:col>
      <xdr:colOff>1007937</xdr:colOff>
      <xdr:row>73</xdr:row>
      <xdr:rowOff>839946</xdr:rowOff>
    </xdr:to>
    <xdr:pic>
      <xdr:nvPicPr>
        <xdr:cNvPr id="84" name="Picture 83">
          <a:extLst>
            <a:ext uri="{FF2B5EF4-FFF2-40B4-BE49-F238E27FC236}">
              <a16:creationId xmlns:a16="http://schemas.microsoft.com/office/drawing/2014/main" id="{355FD6B9-87E4-AD42-8DD9-7E4D09A0E888}"/>
            </a:ext>
          </a:extLst>
        </xdr:cNvPr>
        <xdr:cNvPicPr>
          <a:picLocks noChangeAspect="1"/>
        </xdr:cNvPicPr>
      </xdr:nvPicPr>
      <xdr:blipFill>
        <a:blip xmlns:r="http://schemas.openxmlformats.org/officeDocument/2006/relationships" r:embed="rId48"/>
        <a:stretch>
          <a:fillRect/>
        </a:stretch>
      </xdr:blipFill>
      <xdr:spPr>
        <a:xfrm>
          <a:off x="1038175" y="46352983"/>
          <a:ext cx="566662" cy="638763"/>
        </a:xfrm>
        <a:prstGeom prst="rect">
          <a:avLst/>
        </a:prstGeom>
      </xdr:spPr>
    </xdr:pic>
    <xdr:clientData/>
  </xdr:twoCellAnchor>
  <xdr:twoCellAnchor>
    <xdr:from>
      <xdr:col>1</xdr:col>
      <xdr:colOff>403175</xdr:colOff>
      <xdr:row>73</xdr:row>
      <xdr:rowOff>886983</xdr:rowOff>
    </xdr:from>
    <xdr:to>
      <xdr:col>1</xdr:col>
      <xdr:colOff>1007937</xdr:colOff>
      <xdr:row>74</xdr:row>
      <xdr:rowOff>837930</xdr:rowOff>
    </xdr:to>
    <xdr:pic>
      <xdr:nvPicPr>
        <xdr:cNvPr id="85" name="Picture 84">
          <a:extLst>
            <a:ext uri="{FF2B5EF4-FFF2-40B4-BE49-F238E27FC236}">
              <a16:creationId xmlns:a16="http://schemas.microsoft.com/office/drawing/2014/main" id="{3E4311FB-78E5-944A-9CFD-D6C748996B5C}"/>
            </a:ext>
          </a:extLst>
        </xdr:cNvPr>
        <xdr:cNvPicPr>
          <a:picLocks noChangeAspect="1"/>
        </xdr:cNvPicPr>
      </xdr:nvPicPr>
      <xdr:blipFill>
        <a:blip xmlns:r="http://schemas.openxmlformats.org/officeDocument/2006/relationships" r:embed="rId48"/>
        <a:stretch>
          <a:fillRect/>
        </a:stretch>
      </xdr:blipFill>
      <xdr:spPr>
        <a:xfrm>
          <a:off x="1038175" y="46987983"/>
          <a:ext cx="566662" cy="636747"/>
        </a:xfrm>
        <a:prstGeom prst="rect">
          <a:avLst/>
        </a:prstGeom>
      </xdr:spPr>
    </xdr:pic>
    <xdr:clientData/>
  </xdr:twoCellAnchor>
  <xdr:twoCellAnchor>
    <xdr:from>
      <xdr:col>1</xdr:col>
      <xdr:colOff>443492</xdr:colOff>
      <xdr:row>75</xdr:row>
      <xdr:rowOff>40318</xdr:rowOff>
    </xdr:from>
    <xdr:to>
      <xdr:col>1</xdr:col>
      <xdr:colOff>1048254</xdr:colOff>
      <xdr:row>76</xdr:row>
      <xdr:rowOff>17279</xdr:rowOff>
    </xdr:to>
    <xdr:pic>
      <xdr:nvPicPr>
        <xdr:cNvPr id="86" name="Picture 85">
          <a:extLst>
            <a:ext uri="{FF2B5EF4-FFF2-40B4-BE49-F238E27FC236}">
              <a16:creationId xmlns:a16="http://schemas.microsoft.com/office/drawing/2014/main" id="{E96E00D7-ACD9-1E44-BE2C-415BF6DFD431}"/>
            </a:ext>
          </a:extLst>
        </xdr:cNvPr>
        <xdr:cNvPicPr>
          <a:picLocks noChangeAspect="1"/>
        </xdr:cNvPicPr>
      </xdr:nvPicPr>
      <xdr:blipFill>
        <a:blip xmlns:r="http://schemas.openxmlformats.org/officeDocument/2006/relationships" r:embed="rId49"/>
        <a:stretch>
          <a:fillRect/>
        </a:stretch>
      </xdr:blipFill>
      <xdr:spPr>
        <a:xfrm>
          <a:off x="1078492" y="47665318"/>
          <a:ext cx="515862" cy="611961"/>
        </a:xfrm>
        <a:prstGeom prst="rect">
          <a:avLst/>
        </a:prstGeom>
      </xdr:spPr>
    </xdr:pic>
    <xdr:clientData/>
  </xdr:twoCellAnchor>
  <xdr:twoCellAnchor>
    <xdr:from>
      <xdr:col>1</xdr:col>
      <xdr:colOff>443492</xdr:colOff>
      <xdr:row>76</xdr:row>
      <xdr:rowOff>40318</xdr:rowOff>
    </xdr:from>
    <xdr:to>
      <xdr:col>1</xdr:col>
      <xdr:colOff>1048254</xdr:colOff>
      <xdr:row>77</xdr:row>
      <xdr:rowOff>15264</xdr:rowOff>
    </xdr:to>
    <xdr:pic>
      <xdr:nvPicPr>
        <xdr:cNvPr id="87" name="Picture 86">
          <a:extLst>
            <a:ext uri="{FF2B5EF4-FFF2-40B4-BE49-F238E27FC236}">
              <a16:creationId xmlns:a16="http://schemas.microsoft.com/office/drawing/2014/main" id="{9AA052B7-F5A4-C74D-9820-A449DD717BC2}"/>
            </a:ext>
          </a:extLst>
        </xdr:cNvPr>
        <xdr:cNvPicPr>
          <a:picLocks noChangeAspect="1"/>
        </xdr:cNvPicPr>
      </xdr:nvPicPr>
      <xdr:blipFill>
        <a:blip xmlns:r="http://schemas.openxmlformats.org/officeDocument/2006/relationships" r:embed="rId49"/>
        <a:stretch>
          <a:fillRect/>
        </a:stretch>
      </xdr:blipFill>
      <xdr:spPr>
        <a:xfrm>
          <a:off x="1078492" y="48300318"/>
          <a:ext cx="515862" cy="609946"/>
        </a:xfrm>
        <a:prstGeom prst="rect">
          <a:avLst/>
        </a:prstGeom>
      </xdr:spPr>
    </xdr:pic>
    <xdr:clientData/>
  </xdr:twoCellAnchor>
  <xdr:twoCellAnchor>
    <xdr:from>
      <xdr:col>1</xdr:col>
      <xdr:colOff>443492</xdr:colOff>
      <xdr:row>77</xdr:row>
      <xdr:rowOff>40318</xdr:rowOff>
    </xdr:from>
    <xdr:to>
      <xdr:col>1</xdr:col>
      <xdr:colOff>1048254</xdr:colOff>
      <xdr:row>78</xdr:row>
      <xdr:rowOff>15264</xdr:rowOff>
    </xdr:to>
    <xdr:pic>
      <xdr:nvPicPr>
        <xdr:cNvPr id="88" name="Picture 87">
          <a:extLst>
            <a:ext uri="{FF2B5EF4-FFF2-40B4-BE49-F238E27FC236}">
              <a16:creationId xmlns:a16="http://schemas.microsoft.com/office/drawing/2014/main" id="{E8A43DAF-CD72-144F-AC1A-A6ECEA78E3A1}"/>
            </a:ext>
          </a:extLst>
        </xdr:cNvPr>
        <xdr:cNvPicPr>
          <a:picLocks noChangeAspect="1"/>
        </xdr:cNvPicPr>
      </xdr:nvPicPr>
      <xdr:blipFill>
        <a:blip xmlns:r="http://schemas.openxmlformats.org/officeDocument/2006/relationships" r:embed="rId49"/>
        <a:stretch>
          <a:fillRect/>
        </a:stretch>
      </xdr:blipFill>
      <xdr:spPr>
        <a:xfrm>
          <a:off x="1078492" y="48935318"/>
          <a:ext cx="515862" cy="609946"/>
        </a:xfrm>
        <a:prstGeom prst="rect">
          <a:avLst/>
        </a:prstGeom>
      </xdr:spPr>
    </xdr:pic>
    <xdr:clientData/>
  </xdr:twoCellAnchor>
  <xdr:twoCellAnchor>
    <xdr:from>
      <xdr:col>1</xdr:col>
      <xdr:colOff>443492</xdr:colOff>
      <xdr:row>78</xdr:row>
      <xdr:rowOff>40316</xdr:rowOff>
    </xdr:from>
    <xdr:to>
      <xdr:col>1</xdr:col>
      <xdr:colOff>1048254</xdr:colOff>
      <xdr:row>78</xdr:row>
      <xdr:rowOff>846665</xdr:rowOff>
    </xdr:to>
    <xdr:pic>
      <xdr:nvPicPr>
        <xdr:cNvPr id="89" name="Picture 88">
          <a:extLst>
            <a:ext uri="{FF2B5EF4-FFF2-40B4-BE49-F238E27FC236}">
              <a16:creationId xmlns:a16="http://schemas.microsoft.com/office/drawing/2014/main" id="{BB9560B3-67EB-0D46-9119-E73EAE9E4E9B}"/>
            </a:ext>
          </a:extLst>
        </xdr:cNvPr>
        <xdr:cNvPicPr>
          <a:picLocks noChangeAspect="1"/>
        </xdr:cNvPicPr>
      </xdr:nvPicPr>
      <xdr:blipFill>
        <a:blip xmlns:r="http://schemas.openxmlformats.org/officeDocument/2006/relationships" r:embed="rId50"/>
        <a:stretch>
          <a:fillRect/>
        </a:stretch>
      </xdr:blipFill>
      <xdr:spPr>
        <a:xfrm>
          <a:off x="1078492" y="49570316"/>
          <a:ext cx="515862" cy="590449"/>
        </a:xfrm>
        <a:prstGeom prst="rect">
          <a:avLst/>
        </a:prstGeom>
      </xdr:spPr>
    </xdr:pic>
    <xdr:clientData/>
  </xdr:twoCellAnchor>
  <xdr:twoCellAnchor>
    <xdr:from>
      <xdr:col>1</xdr:col>
      <xdr:colOff>443492</xdr:colOff>
      <xdr:row>79</xdr:row>
      <xdr:rowOff>40316</xdr:rowOff>
    </xdr:from>
    <xdr:to>
      <xdr:col>1</xdr:col>
      <xdr:colOff>1048254</xdr:colOff>
      <xdr:row>79</xdr:row>
      <xdr:rowOff>846665</xdr:rowOff>
    </xdr:to>
    <xdr:pic>
      <xdr:nvPicPr>
        <xdr:cNvPr id="90" name="Picture 89">
          <a:extLst>
            <a:ext uri="{FF2B5EF4-FFF2-40B4-BE49-F238E27FC236}">
              <a16:creationId xmlns:a16="http://schemas.microsoft.com/office/drawing/2014/main" id="{C89067DF-69AD-4F4A-AB58-4BC6113BE411}"/>
            </a:ext>
          </a:extLst>
        </xdr:cNvPr>
        <xdr:cNvPicPr>
          <a:picLocks noChangeAspect="1"/>
        </xdr:cNvPicPr>
      </xdr:nvPicPr>
      <xdr:blipFill>
        <a:blip xmlns:r="http://schemas.openxmlformats.org/officeDocument/2006/relationships" r:embed="rId50"/>
        <a:stretch>
          <a:fillRect/>
        </a:stretch>
      </xdr:blipFill>
      <xdr:spPr>
        <a:xfrm>
          <a:off x="1078492" y="50205316"/>
          <a:ext cx="515862" cy="590449"/>
        </a:xfrm>
        <a:prstGeom prst="rect">
          <a:avLst/>
        </a:prstGeom>
      </xdr:spPr>
    </xdr:pic>
    <xdr:clientData/>
  </xdr:twoCellAnchor>
  <xdr:twoCellAnchor>
    <xdr:from>
      <xdr:col>1</xdr:col>
      <xdr:colOff>463651</xdr:colOff>
      <xdr:row>79</xdr:row>
      <xdr:rowOff>881945</xdr:rowOff>
    </xdr:from>
    <xdr:to>
      <xdr:col>1</xdr:col>
      <xdr:colOff>1068413</xdr:colOff>
      <xdr:row>81</xdr:row>
      <xdr:rowOff>2501</xdr:rowOff>
    </xdr:to>
    <xdr:pic>
      <xdr:nvPicPr>
        <xdr:cNvPr id="91" name="Picture 90">
          <a:extLst>
            <a:ext uri="{FF2B5EF4-FFF2-40B4-BE49-F238E27FC236}">
              <a16:creationId xmlns:a16="http://schemas.microsoft.com/office/drawing/2014/main" id="{26F6DA31-0914-D84F-A5AF-F02BCA31A677}"/>
            </a:ext>
          </a:extLst>
        </xdr:cNvPr>
        <xdr:cNvPicPr>
          <a:picLocks noChangeAspect="1"/>
        </xdr:cNvPicPr>
      </xdr:nvPicPr>
      <xdr:blipFill>
        <a:blip xmlns:r="http://schemas.openxmlformats.org/officeDocument/2006/relationships" r:embed="rId51"/>
        <a:stretch>
          <a:fillRect/>
        </a:stretch>
      </xdr:blipFill>
      <xdr:spPr>
        <a:xfrm>
          <a:off x="1098651" y="50805645"/>
          <a:ext cx="503162" cy="631856"/>
        </a:xfrm>
        <a:prstGeom prst="rect">
          <a:avLst/>
        </a:prstGeom>
      </xdr:spPr>
    </xdr:pic>
    <xdr:clientData/>
  </xdr:twoCellAnchor>
  <xdr:twoCellAnchor>
    <xdr:from>
      <xdr:col>1</xdr:col>
      <xdr:colOff>443492</xdr:colOff>
      <xdr:row>81</xdr:row>
      <xdr:rowOff>8489</xdr:rowOff>
    </xdr:from>
    <xdr:to>
      <xdr:col>1</xdr:col>
      <xdr:colOff>1067203</xdr:colOff>
      <xdr:row>81</xdr:row>
      <xdr:rowOff>861988</xdr:rowOff>
    </xdr:to>
    <xdr:pic>
      <xdr:nvPicPr>
        <xdr:cNvPr id="92" name="Picture 91">
          <a:extLst>
            <a:ext uri="{FF2B5EF4-FFF2-40B4-BE49-F238E27FC236}">
              <a16:creationId xmlns:a16="http://schemas.microsoft.com/office/drawing/2014/main" id="{16B9887D-3065-E842-8B46-5C2C317EEA7E}"/>
            </a:ext>
          </a:extLst>
        </xdr:cNvPr>
        <xdr:cNvPicPr>
          <a:picLocks noChangeAspect="1"/>
        </xdr:cNvPicPr>
      </xdr:nvPicPr>
      <xdr:blipFill>
        <a:blip xmlns:r="http://schemas.openxmlformats.org/officeDocument/2006/relationships" r:embed="rId52"/>
        <a:stretch>
          <a:fillRect/>
        </a:stretch>
      </xdr:blipFill>
      <xdr:spPr>
        <a:xfrm>
          <a:off x="1078492" y="51443489"/>
          <a:ext cx="522111" cy="624899"/>
        </a:xfrm>
        <a:prstGeom prst="rect">
          <a:avLst/>
        </a:prstGeom>
      </xdr:spPr>
    </xdr:pic>
    <xdr:clientData/>
  </xdr:twoCellAnchor>
  <xdr:twoCellAnchor>
    <xdr:from>
      <xdr:col>1</xdr:col>
      <xdr:colOff>443492</xdr:colOff>
      <xdr:row>82</xdr:row>
      <xdr:rowOff>8489</xdr:rowOff>
    </xdr:from>
    <xdr:to>
      <xdr:col>1</xdr:col>
      <xdr:colOff>1067203</xdr:colOff>
      <xdr:row>82</xdr:row>
      <xdr:rowOff>861988</xdr:rowOff>
    </xdr:to>
    <xdr:pic>
      <xdr:nvPicPr>
        <xdr:cNvPr id="93" name="Picture 92">
          <a:extLst>
            <a:ext uri="{FF2B5EF4-FFF2-40B4-BE49-F238E27FC236}">
              <a16:creationId xmlns:a16="http://schemas.microsoft.com/office/drawing/2014/main" id="{9B00CD2E-78DD-1242-9A49-357B03FAC626}"/>
            </a:ext>
          </a:extLst>
        </xdr:cNvPr>
        <xdr:cNvPicPr>
          <a:picLocks noChangeAspect="1"/>
        </xdr:cNvPicPr>
      </xdr:nvPicPr>
      <xdr:blipFill>
        <a:blip xmlns:r="http://schemas.openxmlformats.org/officeDocument/2006/relationships" r:embed="rId52"/>
        <a:stretch>
          <a:fillRect/>
        </a:stretch>
      </xdr:blipFill>
      <xdr:spPr>
        <a:xfrm>
          <a:off x="1078492" y="52078489"/>
          <a:ext cx="522111" cy="624899"/>
        </a:xfrm>
        <a:prstGeom prst="rect">
          <a:avLst/>
        </a:prstGeom>
      </xdr:spPr>
    </xdr:pic>
    <xdr:clientData/>
  </xdr:twoCellAnchor>
  <xdr:twoCellAnchor>
    <xdr:from>
      <xdr:col>1</xdr:col>
      <xdr:colOff>483809</xdr:colOff>
      <xdr:row>83</xdr:row>
      <xdr:rowOff>40317</xdr:rowOff>
    </xdr:from>
    <xdr:to>
      <xdr:col>1</xdr:col>
      <xdr:colOff>1068412</xdr:colOff>
      <xdr:row>83</xdr:row>
      <xdr:rowOff>861921</xdr:rowOff>
    </xdr:to>
    <xdr:pic>
      <xdr:nvPicPr>
        <xdr:cNvPr id="94" name="Picture 93">
          <a:extLst>
            <a:ext uri="{FF2B5EF4-FFF2-40B4-BE49-F238E27FC236}">
              <a16:creationId xmlns:a16="http://schemas.microsoft.com/office/drawing/2014/main" id="{541001B5-E252-324A-8A61-A3D7CD09E576}"/>
            </a:ext>
          </a:extLst>
        </xdr:cNvPr>
        <xdr:cNvPicPr>
          <a:picLocks noChangeAspect="1"/>
        </xdr:cNvPicPr>
      </xdr:nvPicPr>
      <xdr:blipFill>
        <a:blip xmlns:r="http://schemas.openxmlformats.org/officeDocument/2006/relationships" r:embed="rId53"/>
        <a:stretch>
          <a:fillRect/>
        </a:stretch>
      </xdr:blipFill>
      <xdr:spPr>
        <a:xfrm>
          <a:off x="1118809" y="52745317"/>
          <a:ext cx="483003" cy="593004"/>
        </a:xfrm>
        <a:prstGeom prst="rect">
          <a:avLst/>
        </a:prstGeom>
      </xdr:spPr>
    </xdr:pic>
    <xdr:clientData/>
  </xdr:twoCellAnchor>
  <xdr:twoCellAnchor>
    <xdr:from>
      <xdr:col>1</xdr:col>
      <xdr:colOff>483809</xdr:colOff>
      <xdr:row>84</xdr:row>
      <xdr:rowOff>40317</xdr:rowOff>
    </xdr:from>
    <xdr:to>
      <xdr:col>1</xdr:col>
      <xdr:colOff>1068412</xdr:colOff>
      <xdr:row>84</xdr:row>
      <xdr:rowOff>861921</xdr:rowOff>
    </xdr:to>
    <xdr:pic>
      <xdr:nvPicPr>
        <xdr:cNvPr id="95" name="Picture 94">
          <a:extLst>
            <a:ext uri="{FF2B5EF4-FFF2-40B4-BE49-F238E27FC236}">
              <a16:creationId xmlns:a16="http://schemas.microsoft.com/office/drawing/2014/main" id="{590E05C5-A32B-6849-8B1D-763121864AD3}"/>
            </a:ext>
          </a:extLst>
        </xdr:cNvPr>
        <xdr:cNvPicPr>
          <a:picLocks noChangeAspect="1"/>
        </xdr:cNvPicPr>
      </xdr:nvPicPr>
      <xdr:blipFill>
        <a:blip xmlns:r="http://schemas.openxmlformats.org/officeDocument/2006/relationships" r:embed="rId53"/>
        <a:stretch>
          <a:fillRect/>
        </a:stretch>
      </xdr:blipFill>
      <xdr:spPr>
        <a:xfrm>
          <a:off x="1118809" y="53380317"/>
          <a:ext cx="483003" cy="593004"/>
        </a:xfrm>
        <a:prstGeom prst="rect">
          <a:avLst/>
        </a:prstGeom>
      </xdr:spPr>
    </xdr:pic>
    <xdr:clientData/>
  </xdr:twoCellAnchor>
  <xdr:twoCellAnchor>
    <xdr:from>
      <xdr:col>1</xdr:col>
      <xdr:colOff>483809</xdr:colOff>
      <xdr:row>85</xdr:row>
      <xdr:rowOff>40317</xdr:rowOff>
    </xdr:from>
    <xdr:to>
      <xdr:col>1</xdr:col>
      <xdr:colOff>1068412</xdr:colOff>
      <xdr:row>85</xdr:row>
      <xdr:rowOff>861921</xdr:rowOff>
    </xdr:to>
    <xdr:pic>
      <xdr:nvPicPr>
        <xdr:cNvPr id="96" name="Picture 95">
          <a:extLst>
            <a:ext uri="{FF2B5EF4-FFF2-40B4-BE49-F238E27FC236}">
              <a16:creationId xmlns:a16="http://schemas.microsoft.com/office/drawing/2014/main" id="{E12AAC3C-22D2-924C-9A88-92783E15B3C1}"/>
            </a:ext>
          </a:extLst>
        </xdr:cNvPr>
        <xdr:cNvPicPr>
          <a:picLocks noChangeAspect="1"/>
        </xdr:cNvPicPr>
      </xdr:nvPicPr>
      <xdr:blipFill>
        <a:blip xmlns:r="http://schemas.openxmlformats.org/officeDocument/2006/relationships" r:embed="rId53"/>
        <a:stretch>
          <a:fillRect/>
        </a:stretch>
      </xdr:blipFill>
      <xdr:spPr>
        <a:xfrm>
          <a:off x="1118809" y="54015317"/>
          <a:ext cx="483003" cy="593004"/>
        </a:xfrm>
        <a:prstGeom prst="rect">
          <a:avLst/>
        </a:prstGeom>
      </xdr:spPr>
    </xdr:pic>
    <xdr:clientData/>
  </xdr:twoCellAnchor>
  <xdr:twoCellAnchor>
    <xdr:from>
      <xdr:col>1</xdr:col>
      <xdr:colOff>463651</xdr:colOff>
      <xdr:row>86</xdr:row>
      <xdr:rowOff>40316</xdr:rowOff>
    </xdr:from>
    <xdr:to>
      <xdr:col>1</xdr:col>
      <xdr:colOff>1034025</xdr:colOff>
      <xdr:row>86</xdr:row>
      <xdr:rowOff>826507</xdr:rowOff>
    </xdr:to>
    <xdr:pic>
      <xdr:nvPicPr>
        <xdr:cNvPr id="97" name="Picture 96">
          <a:extLst>
            <a:ext uri="{FF2B5EF4-FFF2-40B4-BE49-F238E27FC236}">
              <a16:creationId xmlns:a16="http://schemas.microsoft.com/office/drawing/2014/main" id="{45E054D6-9905-6044-9AF7-618FAA50BB22}"/>
            </a:ext>
          </a:extLst>
        </xdr:cNvPr>
        <xdr:cNvPicPr>
          <a:picLocks noChangeAspect="1"/>
        </xdr:cNvPicPr>
      </xdr:nvPicPr>
      <xdr:blipFill>
        <a:blip xmlns:r="http://schemas.openxmlformats.org/officeDocument/2006/relationships" r:embed="rId54"/>
        <a:stretch>
          <a:fillRect/>
        </a:stretch>
      </xdr:blipFill>
      <xdr:spPr>
        <a:xfrm>
          <a:off x="1098651" y="54650316"/>
          <a:ext cx="506874" cy="595691"/>
        </a:xfrm>
        <a:prstGeom prst="rect">
          <a:avLst/>
        </a:prstGeom>
      </xdr:spPr>
    </xdr:pic>
    <xdr:clientData/>
  </xdr:twoCellAnchor>
  <xdr:twoCellAnchor>
    <xdr:from>
      <xdr:col>1</xdr:col>
      <xdr:colOff>463651</xdr:colOff>
      <xdr:row>87</xdr:row>
      <xdr:rowOff>40316</xdr:rowOff>
    </xdr:from>
    <xdr:to>
      <xdr:col>1</xdr:col>
      <xdr:colOff>1034025</xdr:colOff>
      <xdr:row>87</xdr:row>
      <xdr:rowOff>826507</xdr:rowOff>
    </xdr:to>
    <xdr:pic>
      <xdr:nvPicPr>
        <xdr:cNvPr id="98" name="Picture 97">
          <a:extLst>
            <a:ext uri="{FF2B5EF4-FFF2-40B4-BE49-F238E27FC236}">
              <a16:creationId xmlns:a16="http://schemas.microsoft.com/office/drawing/2014/main" id="{FC7C1ED4-DAB5-C74B-BAA6-34B224A97EBB}"/>
            </a:ext>
          </a:extLst>
        </xdr:cNvPr>
        <xdr:cNvPicPr>
          <a:picLocks noChangeAspect="1"/>
        </xdr:cNvPicPr>
      </xdr:nvPicPr>
      <xdr:blipFill>
        <a:blip xmlns:r="http://schemas.openxmlformats.org/officeDocument/2006/relationships" r:embed="rId54"/>
        <a:stretch>
          <a:fillRect/>
        </a:stretch>
      </xdr:blipFill>
      <xdr:spPr>
        <a:xfrm>
          <a:off x="1098651" y="55285316"/>
          <a:ext cx="506874" cy="595691"/>
        </a:xfrm>
        <a:prstGeom prst="rect">
          <a:avLst/>
        </a:prstGeom>
      </xdr:spPr>
    </xdr:pic>
    <xdr:clientData/>
  </xdr:twoCellAnchor>
  <xdr:twoCellAnchor>
    <xdr:from>
      <xdr:col>1</xdr:col>
      <xdr:colOff>383014</xdr:colOff>
      <xdr:row>88</xdr:row>
      <xdr:rowOff>40317</xdr:rowOff>
    </xdr:from>
    <xdr:to>
      <xdr:col>1</xdr:col>
      <xdr:colOff>1007935</xdr:colOff>
      <xdr:row>88</xdr:row>
      <xdr:rowOff>862581</xdr:rowOff>
    </xdr:to>
    <xdr:pic>
      <xdr:nvPicPr>
        <xdr:cNvPr id="99" name="Picture 98">
          <a:extLst>
            <a:ext uri="{FF2B5EF4-FFF2-40B4-BE49-F238E27FC236}">
              <a16:creationId xmlns:a16="http://schemas.microsoft.com/office/drawing/2014/main" id="{F2124A02-A2A2-264F-8005-E9AF6D58B11C}"/>
            </a:ext>
          </a:extLst>
        </xdr:cNvPr>
        <xdr:cNvPicPr>
          <a:picLocks noChangeAspect="1"/>
        </xdr:cNvPicPr>
      </xdr:nvPicPr>
      <xdr:blipFill>
        <a:blip xmlns:r="http://schemas.openxmlformats.org/officeDocument/2006/relationships" r:embed="rId55"/>
        <a:stretch>
          <a:fillRect/>
        </a:stretch>
      </xdr:blipFill>
      <xdr:spPr>
        <a:xfrm>
          <a:off x="1018014" y="55920317"/>
          <a:ext cx="586821" cy="593664"/>
        </a:xfrm>
        <a:prstGeom prst="rect">
          <a:avLst/>
        </a:prstGeom>
      </xdr:spPr>
    </xdr:pic>
    <xdr:clientData/>
  </xdr:twoCellAnchor>
  <xdr:twoCellAnchor>
    <xdr:from>
      <xdr:col>1</xdr:col>
      <xdr:colOff>403174</xdr:colOff>
      <xdr:row>89</xdr:row>
      <xdr:rowOff>41998</xdr:rowOff>
    </xdr:from>
    <xdr:to>
      <xdr:col>1</xdr:col>
      <xdr:colOff>1001485</xdr:colOff>
      <xdr:row>90</xdr:row>
      <xdr:rowOff>2621</xdr:rowOff>
    </xdr:to>
    <xdr:pic>
      <xdr:nvPicPr>
        <xdr:cNvPr id="100" name="Picture 99">
          <a:extLst>
            <a:ext uri="{FF2B5EF4-FFF2-40B4-BE49-F238E27FC236}">
              <a16:creationId xmlns:a16="http://schemas.microsoft.com/office/drawing/2014/main" id="{39D11570-0A3E-0740-8709-BCD0DA7B45AA}"/>
            </a:ext>
          </a:extLst>
        </xdr:cNvPr>
        <xdr:cNvPicPr>
          <a:picLocks noChangeAspect="1"/>
        </xdr:cNvPicPr>
      </xdr:nvPicPr>
      <xdr:blipFill>
        <a:blip xmlns:r="http://schemas.openxmlformats.org/officeDocument/2006/relationships" r:embed="rId56"/>
        <a:stretch>
          <a:fillRect/>
        </a:stretch>
      </xdr:blipFill>
      <xdr:spPr>
        <a:xfrm>
          <a:off x="1038174" y="56556998"/>
          <a:ext cx="560211" cy="595623"/>
        </a:xfrm>
        <a:prstGeom prst="rect">
          <a:avLst/>
        </a:prstGeom>
      </xdr:spPr>
    </xdr:pic>
    <xdr:clientData/>
  </xdr:twoCellAnchor>
  <xdr:twoCellAnchor>
    <xdr:from>
      <xdr:col>1</xdr:col>
      <xdr:colOff>383015</xdr:colOff>
      <xdr:row>90</xdr:row>
      <xdr:rowOff>1</xdr:rowOff>
    </xdr:from>
    <xdr:to>
      <xdr:col>1</xdr:col>
      <xdr:colOff>1028094</xdr:colOff>
      <xdr:row>91</xdr:row>
      <xdr:rowOff>5836</xdr:rowOff>
    </xdr:to>
    <xdr:pic>
      <xdr:nvPicPr>
        <xdr:cNvPr id="101" name="Picture 100">
          <a:extLst>
            <a:ext uri="{FF2B5EF4-FFF2-40B4-BE49-F238E27FC236}">
              <a16:creationId xmlns:a16="http://schemas.microsoft.com/office/drawing/2014/main" id="{D6F866EA-F64E-8847-A588-08F36B57367E}"/>
            </a:ext>
          </a:extLst>
        </xdr:cNvPr>
        <xdr:cNvPicPr>
          <a:picLocks noChangeAspect="1"/>
        </xdr:cNvPicPr>
      </xdr:nvPicPr>
      <xdr:blipFill>
        <a:blip xmlns:r="http://schemas.openxmlformats.org/officeDocument/2006/relationships" r:embed="rId57"/>
        <a:stretch>
          <a:fillRect/>
        </a:stretch>
      </xdr:blipFill>
      <xdr:spPr>
        <a:xfrm>
          <a:off x="1018015" y="57150001"/>
          <a:ext cx="581579" cy="640835"/>
        </a:xfrm>
        <a:prstGeom prst="rect">
          <a:avLst/>
        </a:prstGeom>
      </xdr:spPr>
    </xdr:pic>
    <xdr:clientData/>
  </xdr:twoCellAnchor>
  <xdr:twoCellAnchor>
    <xdr:from>
      <xdr:col>1</xdr:col>
      <xdr:colOff>362857</xdr:colOff>
      <xdr:row>91</xdr:row>
      <xdr:rowOff>60476</xdr:rowOff>
    </xdr:from>
    <xdr:to>
      <xdr:col>1</xdr:col>
      <xdr:colOff>1028095</xdr:colOff>
      <xdr:row>91</xdr:row>
      <xdr:rowOff>875393</xdr:rowOff>
    </xdr:to>
    <xdr:pic>
      <xdr:nvPicPr>
        <xdr:cNvPr id="102" name="Picture 101">
          <a:extLst>
            <a:ext uri="{FF2B5EF4-FFF2-40B4-BE49-F238E27FC236}">
              <a16:creationId xmlns:a16="http://schemas.microsoft.com/office/drawing/2014/main" id="{A771BDD2-2BCF-A64D-8CFB-9A6425E21B20}"/>
            </a:ext>
          </a:extLst>
        </xdr:cNvPr>
        <xdr:cNvPicPr>
          <a:picLocks noChangeAspect="1"/>
        </xdr:cNvPicPr>
      </xdr:nvPicPr>
      <xdr:blipFill>
        <a:blip xmlns:r="http://schemas.openxmlformats.org/officeDocument/2006/relationships" r:embed="rId58"/>
        <a:stretch>
          <a:fillRect/>
        </a:stretch>
      </xdr:blipFill>
      <xdr:spPr>
        <a:xfrm>
          <a:off x="997857" y="57845476"/>
          <a:ext cx="601738" cy="573617"/>
        </a:xfrm>
        <a:prstGeom prst="rect">
          <a:avLst/>
        </a:prstGeom>
      </xdr:spPr>
    </xdr:pic>
    <xdr:clientData/>
  </xdr:twoCellAnchor>
  <xdr:twoCellAnchor>
    <xdr:from>
      <xdr:col>1</xdr:col>
      <xdr:colOff>403174</xdr:colOff>
      <xdr:row>92</xdr:row>
      <xdr:rowOff>20159</xdr:rowOff>
    </xdr:from>
    <xdr:to>
      <xdr:col>1</xdr:col>
      <xdr:colOff>987777</xdr:colOff>
      <xdr:row>92</xdr:row>
      <xdr:rowOff>850911</xdr:rowOff>
    </xdr:to>
    <xdr:pic>
      <xdr:nvPicPr>
        <xdr:cNvPr id="103" name="Picture 102">
          <a:extLst>
            <a:ext uri="{FF2B5EF4-FFF2-40B4-BE49-F238E27FC236}">
              <a16:creationId xmlns:a16="http://schemas.microsoft.com/office/drawing/2014/main" id="{35DFCFC5-C8D9-A84B-9B36-50943EDA9597}"/>
            </a:ext>
          </a:extLst>
        </xdr:cNvPr>
        <xdr:cNvPicPr>
          <a:picLocks noChangeAspect="1"/>
        </xdr:cNvPicPr>
      </xdr:nvPicPr>
      <xdr:blipFill>
        <a:blip xmlns:r="http://schemas.openxmlformats.org/officeDocument/2006/relationships" r:embed="rId59"/>
        <a:stretch>
          <a:fillRect/>
        </a:stretch>
      </xdr:blipFill>
      <xdr:spPr>
        <a:xfrm>
          <a:off x="1038174" y="58440159"/>
          <a:ext cx="559203" cy="614852"/>
        </a:xfrm>
        <a:prstGeom prst="rect">
          <a:avLst/>
        </a:prstGeom>
      </xdr:spPr>
    </xdr:pic>
    <xdr:clientData/>
  </xdr:twoCellAnchor>
  <xdr:twoCellAnchor>
    <xdr:from>
      <xdr:col>1</xdr:col>
      <xdr:colOff>414463</xdr:colOff>
      <xdr:row>93</xdr:row>
      <xdr:rowOff>31448</xdr:rowOff>
    </xdr:from>
    <xdr:to>
      <xdr:col>1</xdr:col>
      <xdr:colOff>999066</xdr:colOff>
      <xdr:row>93</xdr:row>
      <xdr:rowOff>862200</xdr:rowOff>
    </xdr:to>
    <xdr:pic>
      <xdr:nvPicPr>
        <xdr:cNvPr id="104" name="Picture 103">
          <a:extLst>
            <a:ext uri="{FF2B5EF4-FFF2-40B4-BE49-F238E27FC236}">
              <a16:creationId xmlns:a16="http://schemas.microsoft.com/office/drawing/2014/main" id="{5E9C21CD-7E5A-AC4A-8FC7-2A77E5CEDC07}"/>
            </a:ext>
          </a:extLst>
        </xdr:cNvPr>
        <xdr:cNvPicPr>
          <a:picLocks noChangeAspect="1"/>
        </xdr:cNvPicPr>
      </xdr:nvPicPr>
      <xdr:blipFill>
        <a:blip xmlns:r="http://schemas.openxmlformats.org/officeDocument/2006/relationships" r:embed="rId59"/>
        <a:stretch>
          <a:fillRect/>
        </a:stretch>
      </xdr:blipFill>
      <xdr:spPr>
        <a:xfrm>
          <a:off x="1049463" y="59086448"/>
          <a:ext cx="546503" cy="602152"/>
        </a:xfrm>
        <a:prstGeom prst="rect">
          <a:avLst/>
        </a:prstGeom>
      </xdr:spPr>
    </xdr:pic>
    <xdr:clientData/>
  </xdr:twoCellAnchor>
  <xdr:twoCellAnchor>
    <xdr:from>
      <xdr:col>1</xdr:col>
      <xdr:colOff>362856</xdr:colOff>
      <xdr:row>94</xdr:row>
      <xdr:rowOff>0</xdr:rowOff>
    </xdr:from>
    <xdr:to>
      <xdr:col>1</xdr:col>
      <xdr:colOff>1012725</xdr:colOff>
      <xdr:row>94</xdr:row>
      <xdr:rowOff>861077</xdr:rowOff>
    </xdr:to>
    <xdr:pic>
      <xdr:nvPicPr>
        <xdr:cNvPr id="105" name="Picture 104">
          <a:extLst>
            <a:ext uri="{FF2B5EF4-FFF2-40B4-BE49-F238E27FC236}">
              <a16:creationId xmlns:a16="http://schemas.microsoft.com/office/drawing/2014/main" id="{A93BCE60-1717-A24C-8A70-E694E7B7D604}"/>
            </a:ext>
          </a:extLst>
        </xdr:cNvPr>
        <xdr:cNvPicPr>
          <a:picLocks noChangeAspect="1"/>
        </xdr:cNvPicPr>
      </xdr:nvPicPr>
      <xdr:blipFill>
        <a:blip xmlns:r="http://schemas.openxmlformats.org/officeDocument/2006/relationships" r:embed="rId60"/>
        <a:stretch>
          <a:fillRect/>
        </a:stretch>
      </xdr:blipFill>
      <xdr:spPr>
        <a:xfrm>
          <a:off x="997856" y="59690000"/>
          <a:ext cx="599069" cy="632477"/>
        </a:xfrm>
        <a:prstGeom prst="rect">
          <a:avLst/>
        </a:prstGeom>
      </xdr:spPr>
    </xdr:pic>
    <xdr:clientData/>
  </xdr:twoCellAnchor>
  <xdr:twoCellAnchor>
    <xdr:from>
      <xdr:col>1</xdr:col>
      <xdr:colOff>403175</xdr:colOff>
      <xdr:row>95</xdr:row>
      <xdr:rowOff>0</xdr:rowOff>
    </xdr:from>
    <xdr:to>
      <xdr:col>1</xdr:col>
      <xdr:colOff>1007937</xdr:colOff>
      <xdr:row>95</xdr:row>
      <xdr:rowOff>875313</xdr:rowOff>
    </xdr:to>
    <xdr:pic>
      <xdr:nvPicPr>
        <xdr:cNvPr id="106" name="Picture 105">
          <a:extLst>
            <a:ext uri="{FF2B5EF4-FFF2-40B4-BE49-F238E27FC236}">
              <a16:creationId xmlns:a16="http://schemas.microsoft.com/office/drawing/2014/main" id="{D53E0213-BD18-9548-8984-53AAEDF01333}"/>
            </a:ext>
          </a:extLst>
        </xdr:cNvPr>
        <xdr:cNvPicPr>
          <a:picLocks noChangeAspect="1"/>
        </xdr:cNvPicPr>
      </xdr:nvPicPr>
      <xdr:blipFill>
        <a:blip xmlns:r="http://schemas.openxmlformats.org/officeDocument/2006/relationships" r:embed="rId61"/>
        <a:stretch>
          <a:fillRect/>
        </a:stretch>
      </xdr:blipFill>
      <xdr:spPr>
        <a:xfrm>
          <a:off x="1038175" y="60325000"/>
          <a:ext cx="566662" cy="634013"/>
        </a:xfrm>
        <a:prstGeom prst="rect">
          <a:avLst/>
        </a:prstGeom>
      </xdr:spPr>
    </xdr:pic>
    <xdr:clientData/>
  </xdr:twoCellAnchor>
  <xdr:twoCellAnchor>
    <xdr:from>
      <xdr:col>1</xdr:col>
      <xdr:colOff>403174</xdr:colOff>
      <xdr:row>96</xdr:row>
      <xdr:rowOff>60475</xdr:rowOff>
    </xdr:from>
    <xdr:to>
      <xdr:col>1</xdr:col>
      <xdr:colOff>1048253</xdr:colOff>
      <xdr:row>96</xdr:row>
      <xdr:rowOff>866824</xdr:rowOff>
    </xdr:to>
    <xdr:pic>
      <xdr:nvPicPr>
        <xdr:cNvPr id="107" name="Picture 106">
          <a:extLst>
            <a:ext uri="{FF2B5EF4-FFF2-40B4-BE49-F238E27FC236}">
              <a16:creationId xmlns:a16="http://schemas.microsoft.com/office/drawing/2014/main" id="{AFD67A17-3F58-E045-A488-0CB51CA066A8}"/>
            </a:ext>
          </a:extLst>
        </xdr:cNvPr>
        <xdr:cNvPicPr>
          <a:picLocks noChangeAspect="1"/>
        </xdr:cNvPicPr>
      </xdr:nvPicPr>
      <xdr:blipFill>
        <a:blip xmlns:r="http://schemas.openxmlformats.org/officeDocument/2006/relationships" r:embed="rId62"/>
        <a:stretch>
          <a:fillRect/>
        </a:stretch>
      </xdr:blipFill>
      <xdr:spPr>
        <a:xfrm>
          <a:off x="1038174" y="61020475"/>
          <a:ext cx="556179" cy="577749"/>
        </a:xfrm>
        <a:prstGeom prst="rect">
          <a:avLst/>
        </a:prstGeom>
      </xdr:spPr>
    </xdr:pic>
    <xdr:clientData/>
  </xdr:twoCellAnchor>
  <xdr:twoCellAnchor>
    <xdr:from>
      <xdr:col>1</xdr:col>
      <xdr:colOff>403174</xdr:colOff>
      <xdr:row>97</xdr:row>
      <xdr:rowOff>60475</xdr:rowOff>
    </xdr:from>
    <xdr:to>
      <xdr:col>1</xdr:col>
      <xdr:colOff>1048253</xdr:colOff>
      <xdr:row>97</xdr:row>
      <xdr:rowOff>866824</xdr:rowOff>
    </xdr:to>
    <xdr:pic>
      <xdr:nvPicPr>
        <xdr:cNvPr id="108" name="Picture 107">
          <a:extLst>
            <a:ext uri="{FF2B5EF4-FFF2-40B4-BE49-F238E27FC236}">
              <a16:creationId xmlns:a16="http://schemas.microsoft.com/office/drawing/2014/main" id="{3032C281-DDA6-C045-8972-8320BCDA67A1}"/>
            </a:ext>
          </a:extLst>
        </xdr:cNvPr>
        <xdr:cNvPicPr>
          <a:picLocks noChangeAspect="1"/>
        </xdr:cNvPicPr>
      </xdr:nvPicPr>
      <xdr:blipFill>
        <a:blip xmlns:r="http://schemas.openxmlformats.org/officeDocument/2006/relationships" r:embed="rId62"/>
        <a:stretch>
          <a:fillRect/>
        </a:stretch>
      </xdr:blipFill>
      <xdr:spPr>
        <a:xfrm>
          <a:off x="1038174" y="61655475"/>
          <a:ext cx="556179" cy="577749"/>
        </a:xfrm>
        <a:prstGeom prst="rect">
          <a:avLst/>
        </a:prstGeom>
      </xdr:spPr>
    </xdr:pic>
    <xdr:clientData/>
  </xdr:twoCellAnchor>
  <xdr:twoCellAnchor>
    <xdr:from>
      <xdr:col>1</xdr:col>
      <xdr:colOff>403175</xdr:colOff>
      <xdr:row>98</xdr:row>
      <xdr:rowOff>20160</xdr:rowOff>
    </xdr:from>
    <xdr:to>
      <xdr:col>1</xdr:col>
      <xdr:colOff>1068413</xdr:colOff>
      <xdr:row>99</xdr:row>
      <xdr:rowOff>14615</xdr:rowOff>
    </xdr:to>
    <xdr:pic>
      <xdr:nvPicPr>
        <xdr:cNvPr id="109" name="Picture 108">
          <a:extLst>
            <a:ext uri="{FF2B5EF4-FFF2-40B4-BE49-F238E27FC236}">
              <a16:creationId xmlns:a16="http://schemas.microsoft.com/office/drawing/2014/main" id="{C9C551EE-115C-9948-93C4-D7ACC2266BBE}"/>
            </a:ext>
          </a:extLst>
        </xdr:cNvPr>
        <xdr:cNvPicPr>
          <a:picLocks noChangeAspect="1"/>
        </xdr:cNvPicPr>
      </xdr:nvPicPr>
      <xdr:blipFill>
        <a:blip xmlns:r="http://schemas.openxmlformats.org/officeDocument/2006/relationships" r:embed="rId63"/>
        <a:stretch>
          <a:fillRect/>
        </a:stretch>
      </xdr:blipFill>
      <xdr:spPr>
        <a:xfrm>
          <a:off x="1038175" y="62250160"/>
          <a:ext cx="563638" cy="629455"/>
        </a:xfrm>
        <a:prstGeom prst="rect">
          <a:avLst/>
        </a:prstGeom>
      </xdr:spPr>
    </xdr:pic>
    <xdr:clientData/>
  </xdr:twoCellAnchor>
  <xdr:twoCellAnchor>
    <xdr:from>
      <xdr:col>1</xdr:col>
      <xdr:colOff>403175</xdr:colOff>
      <xdr:row>99</xdr:row>
      <xdr:rowOff>20160</xdr:rowOff>
    </xdr:from>
    <xdr:to>
      <xdr:col>1</xdr:col>
      <xdr:colOff>1068413</xdr:colOff>
      <xdr:row>100</xdr:row>
      <xdr:rowOff>0</xdr:rowOff>
    </xdr:to>
    <xdr:pic>
      <xdr:nvPicPr>
        <xdr:cNvPr id="110" name="Picture 109">
          <a:extLst>
            <a:ext uri="{FF2B5EF4-FFF2-40B4-BE49-F238E27FC236}">
              <a16:creationId xmlns:a16="http://schemas.microsoft.com/office/drawing/2014/main" id="{DE0EF09C-DFFA-004D-876F-C7F88B64B758}"/>
            </a:ext>
          </a:extLst>
        </xdr:cNvPr>
        <xdr:cNvPicPr>
          <a:picLocks noChangeAspect="1"/>
        </xdr:cNvPicPr>
      </xdr:nvPicPr>
      <xdr:blipFill>
        <a:blip xmlns:r="http://schemas.openxmlformats.org/officeDocument/2006/relationships" r:embed="rId63"/>
        <a:stretch>
          <a:fillRect/>
        </a:stretch>
      </xdr:blipFill>
      <xdr:spPr>
        <a:xfrm>
          <a:off x="1038175" y="62885160"/>
          <a:ext cx="563638" cy="614840"/>
        </a:xfrm>
        <a:prstGeom prst="rect">
          <a:avLst/>
        </a:prstGeom>
      </xdr:spPr>
    </xdr:pic>
    <xdr:clientData/>
  </xdr:twoCellAnchor>
  <xdr:twoCellAnchor>
    <xdr:from>
      <xdr:col>1</xdr:col>
      <xdr:colOff>423334</xdr:colOff>
      <xdr:row>100</xdr:row>
      <xdr:rowOff>0</xdr:rowOff>
    </xdr:from>
    <xdr:to>
      <xdr:col>1</xdr:col>
      <xdr:colOff>1068412</xdr:colOff>
      <xdr:row>100</xdr:row>
      <xdr:rowOff>3358</xdr:rowOff>
    </xdr:to>
    <xdr:pic>
      <xdr:nvPicPr>
        <xdr:cNvPr id="111" name="Picture 110">
          <a:extLst>
            <a:ext uri="{FF2B5EF4-FFF2-40B4-BE49-F238E27FC236}">
              <a16:creationId xmlns:a16="http://schemas.microsoft.com/office/drawing/2014/main" id="{7EE962C4-4607-B04C-8772-C2C66B0D3CCE}"/>
            </a:ext>
          </a:extLst>
        </xdr:cNvPr>
        <xdr:cNvPicPr>
          <a:picLocks noChangeAspect="1"/>
        </xdr:cNvPicPr>
      </xdr:nvPicPr>
      <xdr:blipFill>
        <a:blip xmlns:r="http://schemas.openxmlformats.org/officeDocument/2006/relationships" r:embed="rId64"/>
        <a:stretch>
          <a:fillRect/>
        </a:stretch>
      </xdr:blipFill>
      <xdr:spPr>
        <a:xfrm>
          <a:off x="1058334" y="63500000"/>
          <a:ext cx="543478" cy="3358"/>
        </a:xfrm>
        <a:prstGeom prst="rect">
          <a:avLst/>
        </a:prstGeom>
      </xdr:spPr>
    </xdr:pic>
    <xdr:clientData/>
  </xdr:twoCellAnchor>
  <xdr:twoCellAnchor>
    <xdr:from>
      <xdr:col>1</xdr:col>
      <xdr:colOff>403175</xdr:colOff>
      <xdr:row>100</xdr:row>
      <xdr:rowOff>0</xdr:rowOff>
    </xdr:from>
    <xdr:to>
      <xdr:col>1</xdr:col>
      <xdr:colOff>1068413</xdr:colOff>
      <xdr:row>100</xdr:row>
      <xdr:rowOff>12600</xdr:rowOff>
    </xdr:to>
    <xdr:pic>
      <xdr:nvPicPr>
        <xdr:cNvPr id="112" name="Picture 111">
          <a:extLst>
            <a:ext uri="{FF2B5EF4-FFF2-40B4-BE49-F238E27FC236}">
              <a16:creationId xmlns:a16="http://schemas.microsoft.com/office/drawing/2014/main" id="{A1E7EFB0-12E5-0844-98F0-FBC53CD86F1C}"/>
            </a:ext>
          </a:extLst>
        </xdr:cNvPr>
        <xdr:cNvPicPr>
          <a:picLocks noChangeAspect="1"/>
        </xdr:cNvPicPr>
      </xdr:nvPicPr>
      <xdr:blipFill>
        <a:blip xmlns:r="http://schemas.openxmlformats.org/officeDocument/2006/relationships" r:embed="rId63"/>
        <a:stretch>
          <a:fillRect/>
        </a:stretch>
      </xdr:blipFill>
      <xdr:spPr>
        <a:xfrm>
          <a:off x="1038175" y="63500000"/>
          <a:ext cx="563638" cy="12600"/>
        </a:xfrm>
        <a:prstGeom prst="rect">
          <a:avLst/>
        </a:prstGeom>
      </xdr:spPr>
    </xdr:pic>
    <xdr:clientData/>
  </xdr:twoCellAnchor>
  <xdr:twoCellAnchor>
    <xdr:from>
      <xdr:col>1</xdr:col>
      <xdr:colOff>423334</xdr:colOff>
      <xdr:row>100</xdr:row>
      <xdr:rowOff>20158</xdr:rowOff>
    </xdr:from>
    <xdr:to>
      <xdr:col>1</xdr:col>
      <xdr:colOff>1068412</xdr:colOff>
      <xdr:row>100</xdr:row>
      <xdr:rowOff>880262</xdr:rowOff>
    </xdr:to>
    <xdr:pic>
      <xdr:nvPicPr>
        <xdr:cNvPr id="113" name="Picture 112">
          <a:extLst>
            <a:ext uri="{FF2B5EF4-FFF2-40B4-BE49-F238E27FC236}">
              <a16:creationId xmlns:a16="http://schemas.microsoft.com/office/drawing/2014/main" id="{3ED2378B-1FE0-6044-A0B1-E1E9BD3CA89E}"/>
            </a:ext>
          </a:extLst>
        </xdr:cNvPr>
        <xdr:cNvPicPr>
          <a:picLocks noChangeAspect="1"/>
        </xdr:cNvPicPr>
      </xdr:nvPicPr>
      <xdr:blipFill>
        <a:blip xmlns:r="http://schemas.openxmlformats.org/officeDocument/2006/relationships" r:embed="rId64"/>
        <a:stretch>
          <a:fillRect/>
        </a:stretch>
      </xdr:blipFill>
      <xdr:spPr>
        <a:xfrm>
          <a:off x="1058334" y="63520158"/>
          <a:ext cx="543478" cy="618804"/>
        </a:xfrm>
        <a:prstGeom prst="rect">
          <a:avLst/>
        </a:prstGeom>
      </xdr:spPr>
    </xdr:pic>
    <xdr:clientData/>
  </xdr:twoCellAnchor>
  <xdr:twoCellAnchor>
    <xdr:from>
      <xdr:col>1</xdr:col>
      <xdr:colOff>419100</xdr:colOff>
      <xdr:row>101</xdr:row>
      <xdr:rowOff>7865</xdr:rowOff>
    </xdr:from>
    <xdr:to>
      <xdr:col>1</xdr:col>
      <xdr:colOff>1064178</xdr:colOff>
      <xdr:row>101</xdr:row>
      <xdr:rowOff>867969</xdr:rowOff>
    </xdr:to>
    <xdr:pic>
      <xdr:nvPicPr>
        <xdr:cNvPr id="114" name="Picture 113">
          <a:extLst>
            <a:ext uri="{FF2B5EF4-FFF2-40B4-BE49-F238E27FC236}">
              <a16:creationId xmlns:a16="http://schemas.microsoft.com/office/drawing/2014/main" id="{8E24F061-457C-5243-A0BE-DFE35E6D57E5}"/>
            </a:ext>
          </a:extLst>
        </xdr:cNvPr>
        <xdr:cNvPicPr>
          <a:picLocks noChangeAspect="1"/>
        </xdr:cNvPicPr>
      </xdr:nvPicPr>
      <xdr:blipFill>
        <a:blip xmlns:r="http://schemas.openxmlformats.org/officeDocument/2006/relationships" r:embed="rId64"/>
        <a:stretch>
          <a:fillRect/>
        </a:stretch>
      </xdr:blipFill>
      <xdr:spPr>
        <a:xfrm>
          <a:off x="1054100" y="64142865"/>
          <a:ext cx="543478" cy="631504"/>
        </a:xfrm>
        <a:prstGeom prst="rect">
          <a:avLst/>
        </a:prstGeom>
      </xdr:spPr>
    </xdr:pic>
    <xdr:clientData/>
  </xdr:twoCellAnchor>
  <xdr:twoCellAnchor>
    <xdr:from>
      <xdr:col>1</xdr:col>
      <xdr:colOff>423332</xdr:colOff>
      <xdr:row>101</xdr:row>
      <xdr:rowOff>886982</xdr:rowOff>
    </xdr:from>
    <xdr:to>
      <xdr:col>1</xdr:col>
      <xdr:colOff>1048253</xdr:colOff>
      <xdr:row>103</xdr:row>
      <xdr:rowOff>4392</xdr:rowOff>
    </xdr:to>
    <xdr:pic>
      <xdr:nvPicPr>
        <xdr:cNvPr id="115" name="Picture 114">
          <a:extLst>
            <a:ext uri="{FF2B5EF4-FFF2-40B4-BE49-F238E27FC236}">
              <a16:creationId xmlns:a16="http://schemas.microsoft.com/office/drawing/2014/main" id="{C97681D3-C733-1646-93B4-F1F7EA2FD684}"/>
            </a:ext>
          </a:extLst>
        </xdr:cNvPr>
        <xdr:cNvPicPr>
          <a:picLocks noChangeAspect="1"/>
        </xdr:cNvPicPr>
      </xdr:nvPicPr>
      <xdr:blipFill>
        <a:blip xmlns:r="http://schemas.openxmlformats.org/officeDocument/2006/relationships" r:embed="rId65"/>
        <a:stretch>
          <a:fillRect/>
        </a:stretch>
      </xdr:blipFill>
      <xdr:spPr>
        <a:xfrm>
          <a:off x="1058332" y="64767982"/>
          <a:ext cx="536021" cy="641410"/>
        </a:xfrm>
        <a:prstGeom prst="rect">
          <a:avLst/>
        </a:prstGeom>
      </xdr:spPr>
    </xdr:pic>
    <xdr:clientData/>
  </xdr:twoCellAnchor>
  <xdr:twoCellAnchor>
    <xdr:from>
      <xdr:col>1</xdr:col>
      <xdr:colOff>443492</xdr:colOff>
      <xdr:row>103</xdr:row>
      <xdr:rowOff>60476</xdr:rowOff>
    </xdr:from>
    <xdr:to>
      <xdr:col>1</xdr:col>
      <xdr:colOff>1056317</xdr:colOff>
      <xdr:row>103</xdr:row>
      <xdr:rowOff>866825</xdr:rowOff>
    </xdr:to>
    <xdr:pic>
      <xdr:nvPicPr>
        <xdr:cNvPr id="116" name="Picture 115">
          <a:extLst>
            <a:ext uri="{FF2B5EF4-FFF2-40B4-BE49-F238E27FC236}">
              <a16:creationId xmlns:a16="http://schemas.microsoft.com/office/drawing/2014/main" id="{DB35F4C9-70F3-A94A-9118-82CA9D94386F}"/>
            </a:ext>
          </a:extLst>
        </xdr:cNvPr>
        <xdr:cNvPicPr>
          <a:picLocks noChangeAspect="1"/>
        </xdr:cNvPicPr>
      </xdr:nvPicPr>
      <xdr:blipFill>
        <a:blip xmlns:r="http://schemas.openxmlformats.org/officeDocument/2006/relationships" r:embed="rId66"/>
        <a:stretch>
          <a:fillRect/>
        </a:stretch>
      </xdr:blipFill>
      <xdr:spPr>
        <a:xfrm>
          <a:off x="1078492" y="65465476"/>
          <a:ext cx="523925" cy="577749"/>
        </a:xfrm>
        <a:prstGeom prst="rect">
          <a:avLst/>
        </a:prstGeom>
      </xdr:spPr>
    </xdr:pic>
    <xdr:clientData/>
  </xdr:twoCellAnchor>
  <xdr:twoCellAnchor>
    <xdr:from>
      <xdr:col>1</xdr:col>
      <xdr:colOff>403173</xdr:colOff>
      <xdr:row>104</xdr:row>
      <xdr:rowOff>40317</xdr:rowOff>
    </xdr:from>
    <xdr:to>
      <xdr:col>1</xdr:col>
      <xdr:colOff>1102010</xdr:colOff>
      <xdr:row>104</xdr:row>
      <xdr:rowOff>846667</xdr:rowOff>
    </xdr:to>
    <xdr:pic>
      <xdr:nvPicPr>
        <xdr:cNvPr id="117" name="Picture 116">
          <a:extLst>
            <a:ext uri="{FF2B5EF4-FFF2-40B4-BE49-F238E27FC236}">
              <a16:creationId xmlns:a16="http://schemas.microsoft.com/office/drawing/2014/main" id="{8D0DEAE3-D0FE-EF40-8897-FB516B3B13A5}"/>
            </a:ext>
          </a:extLst>
        </xdr:cNvPr>
        <xdr:cNvPicPr>
          <a:picLocks noChangeAspect="1"/>
        </xdr:cNvPicPr>
      </xdr:nvPicPr>
      <xdr:blipFill>
        <a:blip xmlns:r="http://schemas.openxmlformats.org/officeDocument/2006/relationships" r:embed="rId67"/>
        <a:stretch>
          <a:fillRect/>
        </a:stretch>
      </xdr:blipFill>
      <xdr:spPr>
        <a:xfrm>
          <a:off x="1038173" y="66080317"/>
          <a:ext cx="559137" cy="590450"/>
        </a:xfrm>
        <a:prstGeom prst="rect">
          <a:avLst/>
        </a:prstGeom>
      </xdr:spPr>
    </xdr:pic>
    <xdr:clientData/>
  </xdr:twoCellAnchor>
  <xdr:twoCellAnchor>
    <xdr:from>
      <xdr:col>1</xdr:col>
      <xdr:colOff>403173</xdr:colOff>
      <xdr:row>105</xdr:row>
      <xdr:rowOff>40317</xdr:rowOff>
    </xdr:from>
    <xdr:to>
      <xdr:col>1</xdr:col>
      <xdr:colOff>1102010</xdr:colOff>
      <xdr:row>105</xdr:row>
      <xdr:rowOff>846667</xdr:rowOff>
    </xdr:to>
    <xdr:pic>
      <xdr:nvPicPr>
        <xdr:cNvPr id="118" name="Picture 117">
          <a:extLst>
            <a:ext uri="{FF2B5EF4-FFF2-40B4-BE49-F238E27FC236}">
              <a16:creationId xmlns:a16="http://schemas.microsoft.com/office/drawing/2014/main" id="{B58AE7CA-1192-4B45-8DA5-CB111DD77F39}"/>
            </a:ext>
          </a:extLst>
        </xdr:cNvPr>
        <xdr:cNvPicPr>
          <a:picLocks noChangeAspect="1"/>
        </xdr:cNvPicPr>
      </xdr:nvPicPr>
      <xdr:blipFill>
        <a:blip xmlns:r="http://schemas.openxmlformats.org/officeDocument/2006/relationships" r:embed="rId67"/>
        <a:stretch>
          <a:fillRect/>
        </a:stretch>
      </xdr:blipFill>
      <xdr:spPr>
        <a:xfrm>
          <a:off x="1038173" y="66715317"/>
          <a:ext cx="559137" cy="590450"/>
        </a:xfrm>
        <a:prstGeom prst="rect">
          <a:avLst/>
        </a:prstGeom>
      </xdr:spPr>
    </xdr:pic>
    <xdr:clientData/>
  </xdr:twoCellAnchor>
  <xdr:twoCellAnchor>
    <xdr:from>
      <xdr:col>1</xdr:col>
      <xdr:colOff>353383</xdr:colOff>
      <xdr:row>106</xdr:row>
      <xdr:rowOff>28020</xdr:rowOff>
    </xdr:from>
    <xdr:to>
      <xdr:col>1</xdr:col>
      <xdr:colOff>1052220</xdr:colOff>
      <xdr:row>106</xdr:row>
      <xdr:rowOff>834370</xdr:rowOff>
    </xdr:to>
    <xdr:pic>
      <xdr:nvPicPr>
        <xdr:cNvPr id="119" name="Picture 118">
          <a:extLst>
            <a:ext uri="{FF2B5EF4-FFF2-40B4-BE49-F238E27FC236}">
              <a16:creationId xmlns:a16="http://schemas.microsoft.com/office/drawing/2014/main" id="{6697AF25-83FD-7E4A-BE03-DB2A9D052178}"/>
            </a:ext>
          </a:extLst>
        </xdr:cNvPr>
        <xdr:cNvPicPr>
          <a:picLocks noChangeAspect="1"/>
        </xdr:cNvPicPr>
      </xdr:nvPicPr>
      <xdr:blipFill>
        <a:blip xmlns:r="http://schemas.openxmlformats.org/officeDocument/2006/relationships" r:embed="rId67"/>
        <a:stretch>
          <a:fillRect/>
        </a:stretch>
      </xdr:blipFill>
      <xdr:spPr>
        <a:xfrm>
          <a:off x="988383" y="67338020"/>
          <a:ext cx="609937" cy="603150"/>
        </a:xfrm>
        <a:prstGeom prst="rect">
          <a:avLst/>
        </a:prstGeom>
      </xdr:spPr>
    </xdr:pic>
    <xdr:clientData/>
  </xdr:twoCellAnchor>
  <xdr:twoCellAnchor>
    <xdr:from>
      <xdr:col>1</xdr:col>
      <xdr:colOff>423333</xdr:colOff>
      <xdr:row>107</xdr:row>
      <xdr:rowOff>40317</xdr:rowOff>
    </xdr:from>
    <xdr:to>
      <xdr:col>1</xdr:col>
      <xdr:colOff>1007936</xdr:colOff>
      <xdr:row>107</xdr:row>
      <xdr:rowOff>868505</xdr:rowOff>
    </xdr:to>
    <xdr:pic>
      <xdr:nvPicPr>
        <xdr:cNvPr id="120" name="Picture 119">
          <a:extLst>
            <a:ext uri="{FF2B5EF4-FFF2-40B4-BE49-F238E27FC236}">
              <a16:creationId xmlns:a16="http://schemas.microsoft.com/office/drawing/2014/main" id="{8D16D22E-B3D0-A345-972C-F811AE779A75}"/>
            </a:ext>
          </a:extLst>
        </xdr:cNvPr>
        <xdr:cNvPicPr>
          <a:picLocks noChangeAspect="1"/>
        </xdr:cNvPicPr>
      </xdr:nvPicPr>
      <xdr:blipFill>
        <a:blip xmlns:r="http://schemas.openxmlformats.org/officeDocument/2006/relationships" r:embed="rId68"/>
        <a:stretch>
          <a:fillRect/>
        </a:stretch>
      </xdr:blipFill>
      <xdr:spPr>
        <a:xfrm>
          <a:off x="1058333" y="67985317"/>
          <a:ext cx="546503" cy="599588"/>
        </a:xfrm>
        <a:prstGeom prst="rect">
          <a:avLst/>
        </a:prstGeom>
      </xdr:spPr>
    </xdr:pic>
    <xdr:clientData/>
  </xdr:twoCellAnchor>
  <xdr:twoCellAnchor>
    <xdr:from>
      <xdr:col>1</xdr:col>
      <xdr:colOff>423333</xdr:colOff>
      <xdr:row>108</xdr:row>
      <xdr:rowOff>40317</xdr:rowOff>
    </xdr:from>
    <xdr:to>
      <xdr:col>1</xdr:col>
      <xdr:colOff>1007936</xdr:colOff>
      <xdr:row>108</xdr:row>
      <xdr:rowOff>868505</xdr:rowOff>
    </xdr:to>
    <xdr:pic>
      <xdr:nvPicPr>
        <xdr:cNvPr id="121" name="Picture 120">
          <a:extLst>
            <a:ext uri="{FF2B5EF4-FFF2-40B4-BE49-F238E27FC236}">
              <a16:creationId xmlns:a16="http://schemas.microsoft.com/office/drawing/2014/main" id="{738A0BCD-5E1F-FA41-B4AC-C551128E5EC0}"/>
            </a:ext>
          </a:extLst>
        </xdr:cNvPr>
        <xdr:cNvPicPr>
          <a:picLocks noChangeAspect="1"/>
        </xdr:cNvPicPr>
      </xdr:nvPicPr>
      <xdr:blipFill>
        <a:blip xmlns:r="http://schemas.openxmlformats.org/officeDocument/2006/relationships" r:embed="rId68"/>
        <a:stretch>
          <a:fillRect/>
        </a:stretch>
      </xdr:blipFill>
      <xdr:spPr>
        <a:xfrm>
          <a:off x="1058333" y="68620317"/>
          <a:ext cx="546503" cy="599588"/>
        </a:xfrm>
        <a:prstGeom prst="rect">
          <a:avLst/>
        </a:prstGeom>
      </xdr:spPr>
    </xdr:pic>
    <xdr:clientData/>
  </xdr:twoCellAnchor>
  <xdr:twoCellAnchor>
    <xdr:from>
      <xdr:col>1</xdr:col>
      <xdr:colOff>443491</xdr:colOff>
      <xdr:row>109</xdr:row>
      <xdr:rowOff>60476</xdr:rowOff>
    </xdr:from>
    <xdr:to>
      <xdr:col>1</xdr:col>
      <xdr:colOff>1028095</xdr:colOff>
      <xdr:row>109</xdr:row>
      <xdr:rowOff>872426</xdr:rowOff>
    </xdr:to>
    <xdr:pic>
      <xdr:nvPicPr>
        <xdr:cNvPr id="122" name="Picture 121">
          <a:extLst>
            <a:ext uri="{FF2B5EF4-FFF2-40B4-BE49-F238E27FC236}">
              <a16:creationId xmlns:a16="http://schemas.microsoft.com/office/drawing/2014/main" id="{959F78FF-0D0E-6F4D-AC6E-FEA01797589A}"/>
            </a:ext>
          </a:extLst>
        </xdr:cNvPr>
        <xdr:cNvPicPr>
          <a:picLocks noChangeAspect="1"/>
        </xdr:cNvPicPr>
      </xdr:nvPicPr>
      <xdr:blipFill>
        <a:blip xmlns:r="http://schemas.openxmlformats.org/officeDocument/2006/relationships" r:embed="rId69"/>
        <a:stretch>
          <a:fillRect/>
        </a:stretch>
      </xdr:blipFill>
      <xdr:spPr>
        <a:xfrm>
          <a:off x="1078491" y="69275476"/>
          <a:ext cx="521104" cy="570650"/>
        </a:xfrm>
        <a:prstGeom prst="rect">
          <a:avLst/>
        </a:prstGeom>
      </xdr:spPr>
    </xdr:pic>
    <xdr:clientData/>
  </xdr:twoCellAnchor>
  <xdr:twoCellAnchor>
    <xdr:from>
      <xdr:col>1</xdr:col>
      <xdr:colOff>423333</xdr:colOff>
      <xdr:row>110</xdr:row>
      <xdr:rowOff>60477</xdr:rowOff>
    </xdr:from>
    <xdr:to>
      <xdr:col>1</xdr:col>
      <xdr:colOff>1068413</xdr:colOff>
      <xdr:row>111</xdr:row>
      <xdr:rowOff>7377</xdr:rowOff>
    </xdr:to>
    <xdr:pic>
      <xdr:nvPicPr>
        <xdr:cNvPr id="123" name="Picture 122">
          <a:extLst>
            <a:ext uri="{FF2B5EF4-FFF2-40B4-BE49-F238E27FC236}">
              <a16:creationId xmlns:a16="http://schemas.microsoft.com/office/drawing/2014/main" id="{563A23CC-6E43-894E-BCCE-44EEFFA17447}"/>
            </a:ext>
          </a:extLst>
        </xdr:cNvPr>
        <xdr:cNvPicPr>
          <a:picLocks noChangeAspect="1"/>
        </xdr:cNvPicPr>
      </xdr:nvPicPr>
      <xdr:blipFill>
        <a:blip xmlns:r="http://schemas.openxmlformats.org/officeDocument/2006/relationships" r:embed="rId70"/>
        <a:stretch>
          <a:fillRect/>
        </a:stretch>
      </xdr:blipFill>
      <xdr:spPr>
        <a:xfrm>
          <a:off x="1058333" y="69910477"/>
          <a:ext cx="543480" cy="581900"/>
        </a:xfrm>
        <a:prstGeom prst="rect">
          <a:avLst/>
        </a:prstGeom>
      </xdr:spPr>
    </xdr:pic>
    <xdr:clientData/>
  </xdr:twoCellAnchor>
  <xdr:twoCellAnchor>
    <xdr:from>
      <xdr:col>1</xdr:col>
      <xdr:colOff>423333</xdr:colOff>
      <xdr:row>111</xdr:row>
      <xdr:rowOff>60477</xdr:rowOff>
    </xdr:from>
    <xdr:to>
      <xdr:col>1</xdr:col>
      <xdr:colOff>1068413</xdr:colOff>
      <xdr:row>112</xdr:row>
      <xdr:rowOff>5361</xdr:rowOff>
    </xdr:to>
    <xdr:pic>
      <xdr:nvPicPr>
        <xdr:cNvPr id="124" name="Picture 123">
          <a:extLst>
            <a:ext uri="{FF2B5EF4-FFF2-40B4-BE49-F238E27FC236}">
              <a16:creationId xmlns:a16="http://schemas.microsoft.com/office/drawing/2014/main" id="{BAF71ED3-6C68-F44B-8F7C-4013BF809CF6}"/>
            </a:ext>
          </a:extLst>
        </xdr:cNvPr>
        <xdr:cNvPicPr>
          <a:picLocks noChangeAspect="1"/>
        </xdr:cNvPicPr>
      </xdr:nvPicPr>
      <xdr:blipFill>
        <a:blip xmlns:r="http://schemas.openxmlformats.org/officeDocument/2006/relationships" r:embed="rId70"/>
        <a:stretch>
          <a:fillRect/>
        </a:stretch>
      </xdr:blipFill>
      <xdr:spPr>
        <a:xfrm>
          <a:off x="1058333" y="70545477"/>
          <a:ext cx="543480" cy="579884"/>
        </a:xfrm>
        <a:prstGeom prst="rect">
          <a:avLst/>
        </a:prstGeom>
      </xdr:spPr>
    </xdr:pic>
    <xdr:clientData/>
  </xdr:twoCellAnchor>
  <xdr:twoCellAnchor>
    <xdr:from>
      <xdr:col>1</xdr:col>
      <xdr:colOff>423333</xdr:colOff>
      <xdr:row>112</xdr:row>
      <xdr:rowOff>60477</xdr:rowOff>
    </xdr:from>
    <xdr:to>
      <xdr:col>1</xdr:col>
      <xdr:colOff>1068413</xdr:colOff>
      <xdr:row>113</xdr:row>
      <xdr:rowOff>5361</xdr:rowOff>
    </xdr:to>
    <xdr:pic>
      <xdr:nvPicPr>
        <xdr:cNvPr id="125" name="Picture 124">
          <a:extLst>
            <a:ext uri="{FF2B5EF4-FFF2-40B4-BE49-F238E27FC236}">
              <a16:creationId xmlns:a16="http://schemas.microsoft.com/office/drawing/2014/main" id="{BE03104C-3D3C-EE42-98D3-04C1D226D0C7}"/>
            </a:ext>
          </a:extLst>
        </xdr:cNvPr>
        <xdr:cNvPicPr>
          <a:picLocks noChangeAspect="1"/>
        </xdr:cNvPicPr>
      </xdr:nvPicPr>
      <xdr:blipFill>
        <a:blip xmlns:r="http://schemas.openxmlformats.org/officeDocument/2006/relationships" r:embed="rId70"/>
        <a:stretch>
          <a:fillRect/>
        </a:stretch>
      </xdr:blipFill>
      <xdr:spPr>
        <a:xfrm>
          <a:off x="1058333" y="71180477"/>
          <a:ext cx="543480" cy="579884"/>
        </a:xfrm>
        <a:prstGeom prst="rect">
          <a:avLst/>
        </a:prstGeom>
      </xdr:spPr>
    </xdr:pic>
    <xdr:clientData/>
  </xdr:twoCellAnchor>
  <xdr:twoCellAnchor>
    <xdr:from>
      <xdr:col>1</xdr:col>
      <xdr:colOff>403174</xdr:colOff>
      <xdr:row>113</xdr:row>
      <xdr:rowOff>60476</xdr:rowOff>
    </xdr:from>
    <xdr:to>
      <xdr:col>1</xdr:col>
      <xdr:colOff>1048036</xdr:colOff>
      <xdr:row>113</xdr:row>
      <xdr:rowOff>866825</xdr:rowOff>
    </xdr:to>
    <xdr:pic>
      <xdr:nvPicPr>
        <xdr:cNvPr id="126" name="Picture 125">
          <a:extLst>
            <a:ext uri="{FF2B5EF4-FFF2-40B4-BE49-F238E27FC236}">
              <a16:creationId xmlns:a16="http://schemas.microsoft.com/office/drawing/2014/main" id="{3EBA1B16-E9A5-CE4F-A226-F8D8A6FBC0AE}"/>
            </a:ext>
          </a:extLst>
        </xdr:cNvPr>
        <xdr:cNvPicPr>
          <a:picLocks noChangeAspect="1"/>
        </xdr:cNvPicPr>
      </xdr:nvPicPr>
      <xdr:blipFill>
        <a:blip xmlns:r="http://schemas.openxmlformats.org/officeDocument/2006/relationships" r:embed="rId71"/>
        <a:stretch>
          <a:fillRect/>
        </a:stretch>
      </xdr:blipFill>
      <xdr:spPr>
        <a:xfrm>
          <a:off x="1038174" y="71815476"/>
          <a:ext cx="555962" cy="577749"/>
        </a:xfrm>
        <a:prstGeom prst="rect">
          <a:avLst/>
        </a:prstGeom>
      </xdr:spPr>
    </xdr:pic>
    <xdr:clientData/>
  </xdr:twoCellAnchor>
  <xdr:twoCellAnchor>
    <xdr:from>
      <xdr:col>1</xdr:col>
      <xdr:colOff>423333</xdr:colOff>
      <xdr:row>114</xdr:row>
      <xdr:rowOff>20158</xdr:rowOff>
    </xdr:from>
    <xdr:to>
      <xdr:col>1</xdr:col>
      <xdr:colOff>1007937</xdr:colOff>
      <xdr:row>114</xdr:row>
      <xdr:rowOff>848347</xdr:rowOff>
    </xdr:to>
    <xdr:pic>
      <xdr:nvPicPr>
        <xdr:cNvPr id="127" name="Picture 126">
          <a:extLst>
            <a:ext uri="{FF2B5EF4-FFF2-40B4-BE49-F238E27FC236}">
              <a16:creationId xmlns:a16="http://schemas.microsoft.com/office/drawing/2014/main" id="{DAE5647C-F387-204B-8E03-2B05C507C133}"/>
            </a:ext>
          </a:extLst>
        </xdr:cNvPr>
        <xdr:cNvPicPr>
          <a:picLocks noChangeAspect="1"/>
        </xdr:cNvPicPr>
      </xdr:nvPicPr>
      <xdr:blipFill>
        <a:blip xmlns:r="http://schemas.openxmlformats.org/officeDocument/2006/relationships" r:embed="rId72"/>
        <a:stretch>
          <a:fillRect/>
        </a:stretch>
      </xdr:blipFill>
      <xdr:spPr>
        <a:xfrm>
          <a:off x="1058333" y="72410158"/>
          <a:ext cx="546504" cy="612289"/>
        </a:xfrm>
        <a:prstGeom prst="rect">
          <a:avLst/>
        </a:prstGeom>
      </xdr:spPr>
    </xdr:pic>
    <xdr:clientData/>
  </xdr:twoCellAnchor>
  <xdr:twoCellAnchor>
    <xdr:from>
      <xdr:col>1</xdr:col>
      <xdr:colOff>423333</xdr:colOff>
      <xdr:row>115</xdr:row>
      <xdr:rowOff>20158</xdr:rowOff>
    </xdr:from>
    <xdr:to>
      <xdr:col>1</xdr:col>
      <xdr:colOff>1007937</xdr:colOff>
      <xdr:row>115</xdr:row>
      <xdr:rowOff>848347</xdr:rowOff>
    </xdr:to>
    <xdr:pic>
      <xdr:nvPicPr>
        <xdr:cNvPr id="128" name="Picture 127">
          <a:extLst>
            <a:ext uri="{FF2B5EF4-FFF2-40B4-BE49-F238E27FC236}">
              <a16:creationId xmlns:a16="http://schemas.microsoft.com/office/drawing/2014/main" id="{006AC030-404C-3249-8C50-61EA6B895ABC}"/>
            </a:ext>
          </a:extLst>
        </xdr:cNvPr>
        <xdr:cNvPicPr>
          <a:picLocks noChangeAspect="1"/>
        </xdr:cNvPicPr>
      </xdr:nvPicPr>
      <xdr:blipFill>
        <a:blip xmlns:r="http://schemas.openxmlformats.org/officeDocument/2006/relationships" r:embed="rId72"/>
        <a:stretch>
          <a:fillRect/>
        </a:stretch>
      </xdr:blipFill>
      <xdr:spPr>
        <a:xfrm>
          <a:off x="1058333" y="73045158"/>
          <a:ext cx="546504" cy="612289"/>
        </a:xfrm>
        <a:prstGeom prst="rect">
          <a:avLst/>
        </a:prstGeom>
      </xdr:spPr>
    </xdr:pic>
    <xdr:clientData/>
  </xdr:twoCellAnchor>
  <xdr:twoCellAnchor>
    <xdr:from>
      <xdr:col>1</xdr:col>
      <xdr:colOff>443493</xdr:colOff>
      <xdr:row>116</xdr:row>
      <xdr:rowOff>20158</xdr:rowOff>
    </xdr:from>
    <xdr:to>
      <xdr:col>1</xdr:col>
      <xdr:colOff>1028095</xdr:colOff>
      <xdr:row>116</xdr:row>
      <xdr:rowOff>864583</xdr:rowOff>
    </xdr:to>
    <xdr:pic>
      <xdr:nvPicPr>
        <xdr:cNvPr id="129" name="Picture 128">
          <a:extLst>
            <a:ext uri="{FF2B5EF4-FFF2-40B4-BE49-F238E27FC236}">
              <a16:creationId xmlns:a16="http://schemas.microsoft.com/office/drawing/2014/main" id="{51A7D2B6-F1D8-0D4E-AB0E-E26BAFD3197D}"/>
            </a:ext>
          </a:extLst>
        </xdr:cNvPr>
        <xdr:cNvPicPr>
          <a:picLocks noChangeAspect="1"/>
        </xdr:cNvPicPr>
      </xdr:nvPicPr>
      <xdr:blipFill>
        <a:blip xmlns:r="http://schemas.openxmlformats.org/officeDocument/2006/relationships" r:embed="rId73"/>
        <a:stretch>
          <a:fillRect/>
        </a:stretch>
      </xdr:blipFill>
      <xdr:spPr>
        <a:xfrm>
          <a:off x="1078493" y="73680158"/>
          <a:ext cx="521102" cy="615825"/>
        </a:xfrm>
        <a:prstGeom prst="rect">
          <a:avLst/>
        </a:prstGeom>
      </xdr:spPr>
    </xdr:pic>
    <xdr:clientData/>
  </xdr:twoCellAnchor>
  <xdr:twoCellAnchor>
    <xdr:from>
      <xdr:col>1</xdr:col>
      <xdr:colOff>443493</xdr:colOff>
      <xdr:row>117</xdr:row>
      <xdr:rowOff>20158</xdr:rowOff>
    </xdr:from>
    <xdr:to>
      <xdr:col>1</xdr:col>
      <xdr:colOff>1028095</xdr:colOff>
      <xdr:row>117</xdr:row>
      <xdr:rowOff>864583</xdr:rowOff>
    </xdr:to>
    <xdr:pic>
      <xdr:nvPicPr>
        <xdr:cNvPr id="130" name="Picture 129">
          <a:extLst>
            <a:ext uri="{FF2B5EF4-FFF2-40B4-BE49-F238E27FC236}">
              <a16:creationId xmlns:a16="http://schemas.microsoft.com/office/drawing/2014/main" id="{6A6D632B-6C70-C44A-BBD7-0C811DEEB872}"/>
            </a:ext>
          </a:extLst>
        </xdr:cNvPr>
        <xdr:cNvPicPr>
          <a:picLocks noChangeAspect="1"/>
        </xdr:cNvPicPr>
      </xdr:nvPicPr>
      <xdr:blipFill>
        <a:blip xmlns:r="http://schemas.openxmlformats.org/officeDocument/2006/relationships" r:embed="rId73"/>
        <a:stretch>
          <a:fillRect/>
        </a:stretch>
      </xdr:blipFill>
      <xdr:spPr>
        <a:xfrm>
          <a:off x="1078493" y="74315158"/>
          <a:ext cx="521102" cy="615825"/>
        </a:xfrm>
        <a:prstGeom prst="rect">
          <a:avLst/>
        </a:prstGeom>
      </xdr:spPr>
    </xdr:pic>
    <xdr:clientData/>
  </xdr:twoCellAnchor>
  <xdr:twoCellAnchor>
    <xdr:from>
      <xdr:col>1</xdr:col>
      <xdr:colOff>423332</xdr:colOff>
      <xdr:row>118</xdr:row>
      <xdr:rowOff>40317</xdr:rowOff>
    </xdr:from>
    <xdr:to>
      <xdr:col>1</xdr:col>
      <xdr:colOff>1048253</xdr:colOff>
      <xdr:row>118</xdr:row>
      <xdr:rowOff>857521</xdr:rowOff>
    </xdr:to>
    <xdr:pic>
      <xdr:nvPicPr>
        <xdr:cNvPr id="131" name="Picture 130">
          <a:extLst>
            <a:ext uri="{FF2B5EF4-FFF2-40B4-BE49-F238E27FC236}">
              <a16:creationId xmlns:a16="http://schemas.microsoft.com/office/drawing/2014/main" id="{5150741F-AB04-2448-ADAE-3252612D3221}"/>
            </a:ext>
          </a:extLst>
        </xdr:cNvPr>
        <xdr:cNvPicPr>
          <a:picLocks noChangeAspect="1"/>
        </xdr:cNvPicPr>
      </xdr:nvPicPr>
      <xdr:blipFill>
        <a:blip xmlns:r="http://schemas.openxmlformats.org/officeDocument/2006/relationships" r:embed="rId74"/>
        <a:stretch>
          <a:fillRect/>
        </a:stretch>
      </xdr:blipFill>
      <xdr:spPr>
        <a:xfrm>
          <a:off x="1058332" y="74970317"/>
          <a:ext cx="536021" cy="588604"/>
        </a:xfrm>
        <a:prstGeom prst="rect">
          <a:avLst/>
        </a:prstGeom>
      </xdr:spPr>
    </xdr:pic>
    <xdr:clientData/>
  </xdr:twoCellAnchor>
  <xdr:twoCellAnchor>
    <xdr:from>
      <xdr:col>1</xdr:col>
      <xdr:colOff>414462</xdr:colOff>
      <xdr:row>119</xdr:row>
      <xdr:rowOff>31448</xdr:rowOff>
    </xdr:from>
    <xdr:to>
      <xdr:col>1</xdr:col>
      <xdr:colOff>1039383</xdr:colOff>
      <xdr:row>119</xdr:row>
      <xdr:rowOff>848652</xdr:rowOff>
    </xdr:to>
    <xdr:pic>
      <xdr:nvPicPr>
        <xdr:cNvPr id="132" name="Picture 131">
          <a:extLst>
            <a:ext uri="{FF2B5EF4-FFF2-40B4-BE49-F238E27FC236}">
              <a16:creationId xmlns:a16="http://schemas.microsoft.com/office/drawing/2014/main" id="{91F96973-DB44-684A-871A-E1170D56E0D6}"/>
            </a:ext>
          </a:extLst>
        </xdr:cNvPr>
        <xdr:cNvPicPr>
          <a:picLocks noChangeAspect="1"/>
        </xdr:cNvPicPr>
      </xdr:nvPicPr>
      <xdr:blipFill>
        <a:blip xmlns:r="http://schemas.openxmlformats.org/officeDocument/2006/relationships" r:embed="rId74"/>
        <a:stretch>
          <a:fillRect/>
        </a:stretch>
      </xdr:blipFill>
      <xdr:spPr>
        <a:xfrm>
          <a:off x="1049462" y="75596448"/>
          <a:ext cx="548721" cy="601304"/>
        </a:xfrm>
        <a:prstGeom prst="rect">
          <a:avLst/>
        </a:prstGeom>
      </xdr:spPr>
    </xdr:pic>
    <xdr:clientData/>
  </xdr:twoCellAnchor>
  <xdr:twoCellAnchor>
    <xdr:from>
      <xdr:col>1</xdr:col>
      <xdr:colOff>423332</xdr:colOff>
      <xdr:row>119</xdr:row>
      <xdr:rowOff>866825</xdr:rowOff>
    </xdr:from>
    <xdr:to>
      <xdr:col>1</xdr:col>
      <xdr:colOff>1068411</xdr:colOff>
      <xdr:row>121</xdr:row>
      <xdr:rowOff>16889</xdr:rowOff>
    </xdr:to>
    <xdr:pic>
      <xdr:nvPicPr>
        <xdr:cNvPr id="133" name="Picture 132">
          <a:extLst>
            <a:ext uri="{FF2B5EF4-FFF2-40B4-BE49-F238E27FC236}">
              <a16:creationId xmlns:a16="http://schemas.microsoft.com/office/drawing/2014/main" id="{963A0900-C0F9-7547-93E0-455D4A9A8AB9}"/>
            </a:ext>
          </a:extLst>
        </xdr:cNvPr>
        <xdr:cNvPicPr>
          <a:picLocks noChangeAspect="1"/>
        </xdr:cNvPicPr>
      </xdr:nvPicPr>
      <xdr:blipFill>
        <a:blip xmlns:r="http://schemas.openxmlformats.org/officeDocument/2006/relationships" r:embed="rId75"/>
        <a:stretch>
          <a:fillRect/>
        </a:stretch>
      </xdr:blipFill>
      <xdr:spPr>
        <a:xfrm>
          <a:off x="1058332" y="76203225"/>
          <a:ext cx="543479" cy="648664"/>
        </a:xfrm>
        <a:prstGeom prst="rect">
          <a:avLst/>
        </a:prstGeom>
      </xdr:spPr>
    </xdr:pic>
    <xdr:clientData/>
  </xdr:twoCellAnchor>
  <xdr:twoCellAnchor>
    <xdr:from>
      <xdr:col>1</xdr:col>
      <xdr:colOff>463650</xdr:colOff>
      <xdr:row>121</xdr:row>
      <xdr:rowOff>20159</xdr:rowOff>
    </xdr:from>
    <xdr:to>
      <xdr:col>1</xdr:col>
      <xdr:colOff>1048254</xdr:colOff>
      <xdr:row>121</xdr:row>
      <xdr:rowOff>872011</xdr:rowOff>
    </xdr:to>
    <xdr:pic>
      <xdr:nvPicPr>
        <xdr:cNvPr id="134" name="Picture 133">
          <a:extLst>
            <a:ext uri="{FF2B5EF4-FFF2-40B4-BE49-F238E27FC236}">
              <a16:creationId xmlns:a16="http://schemas.microsoft.com/office/drawing/2014/main" id="{A1E8D1E5-FC70-E24F-A2A4-0E52E66919CA}"/>
            </a:ext>
          </a:extLst>
        </xdr:cNvPr>
        <xdr:cNvPicPr>
          <a:picLocks noChangeAspect="1"/>
        </xdr:cNvPicPr>
      </xdr:nvPicPr>
      <xdr:blipFill>
        <a:blip xmlns:r="http://schemas.openxmlformats.org/officeDocument/2006/relationships" r:embed="rId76"/>
        <a:stretch>
          <a:fillRect/>
        </a:stretch>
      </xdr:blipFill>
      <xdr:spPr>
        <a:xfrm>
          <a:off x="1098650" y="76855159"/>
          <a:ext cx="495704" cy="610552"/>
        </a:xfrm>
        <a:prstGeom prst="rect">
          <a:avLst/>
        </a:prstGeom>
      </xdr:spPr>
    </xdr:pic>
    <xdr:clientData/>
  </xdr:twoCellAnchor>
  <xdr:twoCellAnchor>
    <xdr:from>
      <xdr:col>1</xdr:col>
      <xdr:colOff>423331</xdr:colOff>
      <xdr:row>122</xdr:row>
      <xdr:rowOff>20157</xdr:rowOff>
    </xdr:from>
    <xdr:to>
      <xdr:col>1</xdr:col>
      <xdr:colOff>1083732</xdr:colOff>
      <xdr:row>122</xdr:row>
      <xdr:rowOff>866825</xdr:rowOff>
    </xdr:to>
    <xdr:pic>
      <xdr:nvPicPr>
        <xdr:cNvPr id="135" name="Picture 134">
          <a:extLst>
            <a:ext uri="{FF2B5EF4-FFF2-40B4-BE49-F238E27FC236}">
              <a16:creationId xmlns:a16="http://schemas.microsoft.com/office/drawing/2014/main" id="{6249BE1C-4BE4-3E46-AF3A-8C7BD0AC5639}"/>
            </a:ext>
          </a:extLst>
        </xdr:cNvPr>
        <xdr:cNvPicPr>
          <a:picLocks noChangeAspect="1"/>
        </xdr:cNvPicPr>
      </xdr:nvPicPr>
      <xdr:blipFill>
        <a:blip xmlns:r="http://schemas.openxmlformats.org/officeDocument/2006/relationships" r:embed="rId77"/>
        <a:stretch>
          <a:fillRect/>
        </a:stretch>
      </xdr:blipFill>
      <xdr:spPr>
        <a:xfrm>
          <a:off x="1058331" y="77490157"/>
          <a:ext cx="546101" cy="618068"/>
        </a:xfrm>
        <a:prstGeom prst="rect">
          <a:avLst/>
        </a:prstGeom>
      </xdr:spPr>
    </xdr:pic>
    <xdr:clientData/>
  </xdr:twoCellAnchor>
  <xdr:twoCellAnchor>
    <xdr:from>
      <xdr:col>1</xdr:col>
      <xdr:colOff>443493</xdr:colOff>
      <xdr:row>123</xdr:row>
      <xdr:rowOff>20158</xdr:rowOff>
    </xdr:from>
    <xdr:to>
      <xdr:col>1</xdr:col>
      <xdr:colOff>1068413</xdr:colOff>
      <xdr:row>123</xdr:row>
      <xdr:rowOff>864644</xdr:rowOff>
    </xdr:to>
    <xdr:pic>
      <xdr:nvPicPr>
        <xdr:cNvPr id="136" name="Picture 135">
          <a:extLst>
            <a:ext uri="{FF2B5EF4-FFF2-40B4-BE49-F238E27FC236}">
              <a16:creationId xmlns:a16="http://schemas.microsoft.com/office/drawing/2014/main" id="{D4C9B43A-9ECA-B54A-B92F-ABCC12C59F5F}"/>
            </a:ext>
          </a:extLst>
        </xdr:cNvPr>
        <xdr:cNvPicPr>
          <a:picLocks noChangeAspect="1"/>
        </xdr:cNvPicPr>
      </xdr:nvPicPr>
      <xdr:blipFill>
        <a:blip xmlns:r="http://schemas.openxmlformats.org/officeDocument/2006/relationships" r:embed="rId78"/>
        <a:stretch>
          <a:fillRect/>
        </a:stretch>
      </xdr:blipFill>
      <xdr:spPr>
        <a:xfrm>
          <a:off x="1078493" y="78125158"/>
          <a:ext cx="523320" cy="615886"/>
        </a:xfrm>
        <a:prstGeom prst="rect">
          <a:avLst/>
        </a:prstGeom>
      </xdr:spPr>
    </xdr:pic>
    <xdr:clientData/>
  </xdr:twoCellAnchor>
  <xdr:twoCellAnchor>
    <xdr:from>
      <xdr:col>1</xdr:col>
      <xdr:colOff>403173</xdr:colOff>
      <xdr:row>124</xdr:row>
      <xdr:rowOff>40318</xdr:rowOff>
    </xdr:from>
    <xdr:to>
      <xdr:col>1</xdr:col>
      <xdr:colOff>1080910</xdr:colOff>
      <xdr:row>124</xdr:row>
      <xdr:rowOff>866826</xdr:rowOff>
    </xdr:to>
    <xdr:pic>
      <xdr:nvPicPr>
        <xdr:cNvPr id="137" name="Picture 136">
          <a:extLst>
            <a:ext uri="{FF2B5EF4-FFF2-40B4-BE49-F238E27FC236}">
              <a16:creationId xmlns:a16="http://schemas.microsoft.com/office/drawing/2014/main" id="{EFD2756F-400B-F940-9192-F9B083064585}"/>
            </a:ext>
          </a:extLst>
        </xdr:cNvPr>
        <xdr:cNvPicPr>
          <a:picLocks noChangeAspect="1"/>
        </xdr:cNvPicPr>
      </xdr:nvPicPr>
      <xdr:blipFill>
        <a:blip xmlns:r="http://schemas.openxmlformats.org/officeDocument/2006/relationships" r:embed="rId79"/>
        <a:stretch>
          <a:fillRect/>
        </a:stretch>
      </xdr:blipFill>
      <xdr:spPr>
        <a:xfrm>
          <a:off x="1038173" y="78780318"/>
          <a:ext cx="563437" cy="597908"/>
        </a:xfrm>
        <a:prstGeom prst="rect">
          <a:avLst/>
        </a:prstGeom>
      </xdr:spPr>
    </xdr:pic>
    <xdr:clientData/>
  </xdr:twoCellAnchor>
  <xdr:twoCellAnchor>
    <xdr:from>
      <xdr:col>1</xdr:col>
      <xdr:colOff>403173</xdr:colOff>
      <xdr:row>125</xdr:row>
      <xdr:rowOff>40318</xdr:rowOff>
    </xdr:from>
    <xdr:to>
      <xdr:col>1</xdr:col>
      <xdr:colOff>1080910</xdr:colOff>
      <xdr:row>125</xdr:row>
      <xdr:rowOff>866826</xdr:rowOff>
    </xdr:to>
    <xdr:pic>
      <xdr:nvPicPr>
        <xdr:cNvPr id="138" name="Picture 137">
          <a:extLst>
            <a:ext uri="{FF2B5EF4-FFF2-40B4-BE49-F238E27FC236}">
              <a16:creationId xmlns:a16="http://schemas.microsoft.com/office/drawing/2014/main" id="{2E47AF7E-53CB-164E-9FF9-FCA531ABBCC2}"/>
            </a:ext>
          </a:extLst>
        </xdr:cNvPr>
        <xdr:cNvPicPr>
          <a:picLocks noChangeAspect="1"/>
        </xdr:cNvPicPr>
      </xdr:nvPicPr>
      <xdr:blipFill>
        <a:blip xmlns:r="http://schemas.openxmlformats.org/officeDocument/2006/relationships" r:embed="rId79"/>
        <a:stretch>
          <a:fillRect/>
        </a:stretch>
      </xdr:blipFill>
      <xdr:spPr>
        <a:xfrm>
          <a:off x="1038173" y="79415318"/>
          <a:ext cx="563437" cy="597908"/>
        </a:xfrm>
        <a:prstGeom prst="rect">
          <a:avLst/>
        </a:prstGeom>
      </xdr:spPr>
    </xdr:pic>
    <xdr:clientData/>
  </xdr:twoCellAnchor>
  <xdr:twoCellAnchor>
    <xdr:from>
      <xdr:col>1</xdr:col>
      <xdr:colOff>423333</xdr:colOff>
      <xdr:row>126</xdr:row>
      <xdr:rowOff>40316</xdr:rowOff>
    </xdr:from>
    <xdr:to>
      <xdr:col>1</xdr:col>
      <xdr:colOff>1028095</xdr:colOff>
      <xdr:row>126</xdr:row>
      <xdr:rowOff>846665</xdr:rowOff>
    </xdr:to>
    <xdr:pic>
      <xdr:nvPicPr>
        <xdr:cNvPr id="139" name="Picture 138">
          <a:extLst>
            <a:ext uri="{FF2B5EF4-FFF2-40B4-BE49-F238E27FC236}">
              <a16:creationId xmlns:a16="http://schemas.microsoft.com/office/drawing/2014/main" id="{0D26B953-2E84-C44C-8236-87A3A9C15BBE}"/>
            </a:ext>
          </a:extLst>
        </xdr:cNvPr>
        <xdr:cNvPicPr>
          <a:picLocks noChangeAspect="1"/>
        </xdr:cNvPicPr>
      </xdr:nvPicPr>
      <xdr:blipFill>
        <a:blip xmlns:r="http://schemas.openxmlformats.org/officeDocument/2006/relationships" r:embed="rId80"/>
        <a:stretch>
          <a:fillRect/>
        </a:stretch>
      </xdr:blipFill>
      <xdr:spPr>
        <a:xfrm>
          <a:off x="1058333" y="80050316"/>
          <a:ext cx="541262" cy="590449"/>
        </a:xfrm>
        <a:prstGeom prst="rect">
          <a:avLst/>
        </a:prstGeom>
      </xdr:spPr>
    </xdr:pic>
    <xdr:clientData/>
  </xdr:twoCellAnchor>
  <xdr:twoCellAnchor>
    <xdr:from>
      <xdr:col>1</xdr:col>
      <xdr:colOff>403174</xdr:colOff>
      <xdr:row>127</xdr:row>
      <xdr:rowOff>40317</xdr:rowOff>
    </xdr:from>
    <xdr:to>
      <xdr:col>1</xdr:col>
      <xdr:colOff>1048253</xdr:colOff>
      <xdr:row>128</xdr:row>
      <xdr:rowOff>2015</xdr:rowOff>
    </xdr:to>
    <xdr:pic>
      <xdr:nvPicPr>
        <xdr:cNvPr id="140" name="Picture 139">
          <a:extLst>
            <a:ext uri="{FF2B5EF4-FFF2-40B4-BE49-F238E27FC236}">
              <a16:creationId xmlns:a16="http://schemas.microsoft.com/office/drawing/2014/main" id="{A06D09A7-0DC6-E14C-A7EF-A4535FCF04F3}"/>
            </a:ext>
          </a:extLst>
        </xdr:cNvPr>
        <xdr:cNvPicPr>
          <a:picLocks noChangeAspect="1"/>
        </xdr:cNvPicPr>
      </xdr:nvPicPr>
      <xdr:blipFill>
        <a:blip xmlns:r="http://schemas.openxmlformats.org/officeDocument/2006/relationships" r:embed="rId81"/>
        <a:stretch>
          <a:fillRect/>
        </a:stretch>
      </xdr:blipFill>
      <xdr:spPr>
        <a:xfrm>
          <a:off x="1038174" y="80685317"/>
          <a:ext cx="556179" cy="596698"/>
        </a:xfrm>
        <a:prstGeom prst="rect">
          <a:avLst/>
        </a:prstGeom>
      </xdr:spPr>
    </xdr:pic>
    <xdr:clientData/>
  </xdr:twoCellAnchor>
  <xdr:twoCellAnchor>
    <xdr:from>
      <xdr:col>1</xdr:col>
      <xdr:colOff>443492</xdr:colOff>
      <xdr:row>128</xdr:row>
      <xdr:rowOff>20159</xdr:rowOff>
    </xdr:from>
    <xdr:to>
      <xdr:col>1</xdr:col>
      <xdr:colOff>959354</xdr:colOff>
      <xdr:row>129</xdr:row>
      <xdr:rowOff>43</xdr:rowOff>
    </xdr:to>
    <xdr:pic>
      <xdr:nvPicPr>
        <xdr:cNvPr id="141" name="Picture 140">
          <a:extLst>
            <a:ext uri="{FF2B5EF4-FFF2-40B4-BE49-F238E27FC236}">
              <a16:creationId xmlns:a16="http://schemas.microsoft.com/office/drawing/2014/main" id="{A2E8AC94-E53C-DC4C-8C53-D7B384419B2A}"/>
            </a:ext>
          </a:extLst>
        </xdr:cNvPr>
        <xdr:cNvPicPr>
          <a:picLocks noChangeAspect="1"/>
        </xdr:cNvPicPr>
      </xdr:nvPicPr>
      <xdr:blipFill>
        <a:blip xmlns:r="http://schemas.openxmlformats.org/officeDocument/2006/relationships" r:embed="rId82"/>
        <a:stretch>
          <a:fillRect/>
        </a:stretch>
      </xdr:blipFill>
      <xdr:spPr>
        <a:xfrm>
          <a:off x="1078492" y="81300159"/>
          <a:ext cx="515862" cy="614884"/>
        </a:xfrm>
        <a:prstGeom prst="rect">
          <a:avLst/>
        </a:prstGeom>
      </xdr:spPr>
    </xdr:pic>
    <xdr:clientData/>
  </xdr:twoCellAnchor>
  <xdr:twoCellAnchor>
    <xdr:from>
      <xdr:col>1</xdr:col>
      <xdr:colOff>483809</xdr:colOff>
      <xdr:row>129</xdr:row>
      <xdr:rowOff>20157</xdr:rowOff>
    </xdr:from>
    <xdr:to>
      <xdr:col>1</xdr:col>
      <xdr:colOff>1088571</xdr:colOff>
      <xdr:row>129</xdr:row>
      <xdr:rowOff>873026</xdr:rowOff>
    </xdr:to>
    <xdr:pic>
      <xdr:nvPicPr>
        <xdr:cNvPr id="142" name="Picture 141">
          <a:extLst>
            <a:ext uri="{FF2B5EF4-FFF2-40B4-BE49-F238E27FC236}">
              <a16:creationId xmlns:a16="http://schemas.microsoft.com/office/drawing/2014/main" id="{49D04E29-6C87-654F-BC52-6939C70CFA57}"/>
            </a:ext>
          </a:extLst>
        </xdr:cNvPr>
        <xdr:cNvPicPr>
          <a:picLocks noChangeAspect="1"/>
        </xdr:cNvPicPr>
      </xdr:nvPicPr>
      <xdr:blipFill>
        <a:blip xmlns:r="http://schemas.openxmlformats.org/officeDocument/2006/relationships" r:embed="rId83"/>
        <a:stretch>
          <a:fillRect/>
        </a:stretch>
      </xdr:blipFill>
      <xdr:spPr>
        <a:xfrm>
          <a:off x="1118809" y="81935157"/>
          <a:ext cx="477762" cy="611569"/>
        </a:xfrm>
        <a:prstGeom prst="rect">
          <a:avLst/>
        </a:prstGeom>
      </xdr:spPr>
    </xdr:pic>
    <xdr:clientData/>
  </xdr:twoCellAnchor>
  <xdr:twoCellAnchor>
    <xdr:from>
      <xdr:col>1</xdr:col>
      <xdr:colOff>483809</xdr:colOff>
      <xdr:row>130</xdr:row>
      <xdr:rowOff>20157</xdr:rowOff>
    </xdr:from>
    <xdr:to>
      <xdr:col>1</xdr:col>
      <xdr:colOff>1088571</xdr:colOff>
      <xdr:row>130</xdr:row>
      <xdr:rowOff>873026</xdr:rowOff>
    </xdr:to>
    <xdr:pic>
      <xdr:nvPicPr>
        <xdr:cNvPr id="143" name="Picture 142">
          <a:extLst>
            <a:ext uri="{FF2B5EF4-FFF2-40B4-BE49-F238E27FC236}">
              <a16:creationId xmlns:a16="http://schemas.microsoft.com/office/drawing/2014/main" id="{E7EE5815-F3B0-0D47-9EC0-41E154EF8AE6}"/>
            </a:ext>
          </a:extLst>
        </xdr:cNvPr>
        <xdr:cNvPicPr>
          <a:picLocks noChangeAspect="1"/>
        </xdr:cNvPicPr>
      </xdr:nvPicPr>
      <xdr:blipFill>
        <a:blip xmlns:r="http://schemas.openxmlformats.org/officeDocument/2006/relationships" r:embed="rId83"/>
        <a:stretch>
          <a:fillRect/>
        </a:stretch>
      </xdr:blipFill>
      <xdr:spPr>
        <a:xfrm>
          <a:off x="1118809" y="82570157"/>
          <a:ext cx="477762" cy="611569"/>
        </a:xfrm>
        <a:prstGeom prst="rect">
          <a:avLst/>
        </a:prstGeom>
      </xdr:spPr>
    </xdr:pic>
    <xdr:clientData/>
  </xdr:twoCellAnchor>
  <xdr:twoCellAnchor>
    <xdr:from>
      <xdr:col>1</xdr:col>
      <xdr:colOff>483809</xdr:colOff>
      <xdr:row>131</xdr:row>
      <xdr:rowOff>20157</xdr:rowOff>
    </xdr:from>
    <xdr:to>
      <xdr:col>1</xdr:col>
      <xdr:colOff>1088571</xdr:colOff>
      <xdr:row>131</xdr:row>
      <xdr:rowOff>873026</xdr:rowOff>
    </xdr:to>
    <xdr:pic>
      <xdr:nvPicPr>
        <xdr:cNvPr id="144" name="Picture 143">
          <a:extLst>
            <a:ext uri="{FF2B5EF4-FFF2-40B4-BE49-F238E27FC236}">
              <a16:creationId xmlns:a16="http://schemas.microsoft.com/office/drawing/2014/main" id="{BB4B13FC-B4BB-6F49-802A-757B9E7A1FEE}"/>
            </a:ext>
          </a:extLst>
        </xdr:cNvPr>
        <xdr:cNvPicPr>
          <a:picLocks noChangeAspect="1"/>
        </xdr:cNvPicPr>
      </xdr:nvPicPr>
      <xdr:blipFill>
        <a:blip xmlns:r="http://schemas.openxmlformats.org/officeDocument/2006/relationships" r:embed="rId83"/>
        <a:stretch>
          <a:fillRect/>
        </a:stretch>
      </xdr:blipFill>
      <xdr:spPr>
        <a:xfrm>
          <a:off x="1118809" y="83205157"/>
          <a:ext cx="477762" cy="611569"/>
        </a:xfrm>
        <a:prstGeom prst="rect">
          <a:avLst/>
        </a:prstGeom>
      </xdr:spPr>
    </xdr:pic>
    <xdr:clientData/>
  </xdr:twoCellAnchor>
  <xdr:twoCellAnchor>
    <xdr:from>
      <xdr:col>1</xdr:col>
      <xdr:colOff>443491</xdr:colOff>
      <xdr:row>132</xdr:row>
      <xdr:rowOff>12874</xdr:rowOff>
    </xdr:from>
    <xdr:to>
      <xdr:col>1</xdr:col>
      <xdr:colOff>1088570</xdr:colOff>
      <xdr:row>133</xdr:row>
      <xdr:rowOff>2218</xdr:rowOff>
    </xdr:to>
    <xdr:pic>
      <xdr:nvPicPr>
        <xdr:cNvPr id="145" name="Picture 144">
          <a:extLst>
            <a:ext uri="{FF2B5EF4-FFF2-40B4-BE49-F238E27FC236}">
              <a16:creationId xmlns:a16="http://schemas.microsoft.com/office/drawing/2014/main" id="{B4C1EE6D-508E-E94B-B066-8884CEB515E0}"/>
            </a:ext>
          </a:extLst>
        </xdr:cNvPr>
        <xdr:cNvPicPr>
          <a:picLocks noChangeAspect="1"/>
        </xdr:cNvPicPr>
      </xdr:nvPicPr>
      <xdr:blipFill>
        <a:blip xmlns:r="http://schemas.openxmlformats.org/officeDocument/2006/relationships" r:embed="rId84"/>
        <a:stretch>
          <a:fillRect/>
        </a:stretch>
      </xdr:blipFill>
      <xdr:spPr>
        <a:xfrm>
          <a:off x="1078491" y="83832874"/>
          <a:ext cx="518079" cy="624344"/>
        </a:xfrm>
        <a:prstGeom prst="rect">
          <a:avLst/>
        </a:prstGeom>
      </xdr:spPr>
    </xdr:pic>
    <xdr:clientData/>
  </xdr:twoCellAnchor>
  <xdr:twoCellAnchor>
    <xdr:from>
      <xdr:col>1</xdr:col>
      <xdr:colOff>443491</xdr:colOff>
      <xdr:row>133</xdr:row>
      <xdr:rowOff>12874</xdr:rowOff>
    </xdr:from>
    <xdr:to>
      <xdr:col>1</xdr:col>
      <xdr:colOff>1088570</xdr:colOff>
      <xdr:row>133</xdr:row>
      <xdr:rowOff>879123</xdr:rowOff>
    </xdr:to>
    <xdr:pic>
      <xdr:nvPicPr>
        <xdr:cNvPr id="146" name="Picture 145">
          <a:extLst>
            <a:ext uri="{FF2B5EF4-FFF2-40B4-BE49-F238E27FC236}">
              <a16:creationId xmlns:a16="http://schemas.microsoft.com/office/drawing/2014/main" id="{0DFA2D10-B6E2-0A42-AC11-AB9860BC6AC1}"/>
            </a:ext>
          </a:extLst>
        </xdr:cNvPr>
        <xdr:cNvPicPr>
          <a:picLocks noChangeAspect="1"/>
        </xdr:cNvPicPr>
      </xdr:nvPicPr>
      <xdr:blipFill>
        <a:blip xmlns:r="http://schemas.openxmlformats.org/officeDocument/2006/relationships" r:embed="rId84"/>
        <a:stretch>
          <a:fillRect/>
        </a:stretch>
      </xdr:blipFill>
      <xdr:spPr>
        <a:xfrm>
          <a:off x="1078491" y="84467874"/>
          <a:ext cx="518079" cy="624949"/>
        </a:xfrm>
        <a:prstGeom prst="rect">
          <a:avLst/>
        </a:prstGeom>
      </xdr:spPr>
    </xdr:pic>
    <xdr:clientData/>
  </xdr:twoCellAnchor>
  <xdr:twoCellAnchor>
    <xdr:from>
      <xdr:col>1</xdr:col>
      <xdr:colOff>423332</xdr:colOff>
      <xdr:row>133</xdr:row>
      <xdr:rowOff>886983</xdr:rowOff>
    </xdr:from>
    <xdr:to>
      <xdr:col>1</xdr:col>
      <xdr:colOff>1088571</xdr:colOff>
      <xdr:row>135</xdr:row>
      <xdr:rowOff>5409</xdr:rowOff>
    </xdr:to>
    <xdr:pic>
      <xdr:nvPicPr>
        <xdr:cNvPr id="147" name="Picture 146">
          <a:extLst>
            <a:ext uri="{FF2B5EF4-FFF2-40B4-BE49-F238E27FC236}">
              <a16:creationId xmlns:a16="http://schemas.microsoft.com/office/drawing/2014/main" id="{ACA0D3F1-B904-5840-B870-97B9C8146CD8}"/>
            </a:ext>
          </a:extLst>
        </xdr:cNvPr>
        <xdr:cNvPicPr>
          <a:picLocks noChangeAspect="1"/>
        </xdr:cNvPicPr>
      </xdr:nvPicPr>
      <xdr:blipFill>
        <a:blip xmlns:r="http://schemas.openxmlformats.org/officeDocument/2006/relationships" r:embed="rId85"/>
        <a:stretch>
          <a:fillRect/>
        </a:stretch>
      </xdr:blipFill>
      <xdr:spPr>
        <a:xfrm>
          <a:off x="1058332" y="85087983"/>
          <a:ext cx="538239" cy="642426"/>
        </a:xfrm>
        <a:prstGeom prst="rect">
          <a:avLst/>
        </a:prstGeom>
      </xdr:spPr>
    </xdr:pic>
    <xdr:clientData/>
  </xdr:twoCellAnchor>
  <xdr:twoCellAnchor>
    <xdr:from>
      <xdr:col>1</xdr:col>
      <xdr:colOff>463650</xdr:colOff>
      <xdr:row>135</xdr:row>
      <xdr:rowOff>60475</xdr:rowOff>
    </xdr:from>
    <xdr:to>
      <xdr:col>1</xdr:col>
      <xdr:colOff>951895</xdr:colOff>
      <xdr:row>136</xdr:row>
      <xdr:rowOff>147</xdr:rowOff>
    </xdr:to>
    <xdr:pic>
      <xdr:nvPicPr>
        <xdr:cNvPr id="148" name="Picture 147">
          <a:extLst>
            <a:ext uri="{FF2B5EF4-FFF2-40B4-BE49-F238E27FC236}">
              <a16:creationId xmlns:a16="http://schemas.microsoft.com/office/drawing/2014/main" id="{079465E6-120C-E046-B098-560D63EE7330}"/>
            </a:ext>
          </a:extLst>
        </xdr:cNvPr>
        <xdr:cNvPicPr>
          <a:picLocks noChangeAspect="1"/>
        </xdr:cNvPicPr>
      </xdr:nvPicPr>
      <xdr:blipFill>
        <a:blip xmlns:r="http://schemas.openxmlformats.org/officeDocument/2006/relationships" r:embed="rId86"/>
        <a:stretch>
          <a:fillRect/>
        </a:stretch>
      </xdr:blipFill>
      <xdr:spPr>
        <a:xfrm>
          <a:off x="1098650" y="85785475"/>
          <a:ext cx="488245" cy="574672"/>
        </a:xfrm>
        <a:prstGeom prst="rect">
          <a:avLst/>
        </a:prstGeom>
      </xdr:spPr>
    </xdr:pic>
    <xdr:clientData/>
  </xdr:twoCellAnchor>
  <xdr:twoCellAnchor>
    <xdr:from>
      <xdr:col>1</xdr:col>
      <xdr:colOff>463650</xdr:colOff>
      <xdr:row>136</xdr:row>
      <xdr:rowOff>60475</xdr:rowOff>
    </xdr:from>
    <xdr:to>
      <xdr:col>1</xdr:col>
      <xdr:colOff>1028095</xdr:colOff>
      <xdr:row>136</xdr:row>
      <xdr:rowOff>882952</xdr:rowOff>
    </xdr:to>
    <xdr:pic>
      <xdr:nvPicPr>
        <xdr:cNvPr id="149" name="Picture 148">
          <a:extLst>
            <a:ext uri="{FF2B5EF4-FFF2-40B4-BE49-F238E27FC236}">
              <a16:creationId xmlns:a16="http://schemas.microsoft.com/office/drawing/2014/main" id="{49A53711-B479-F84C-AA1D-E5DA45A9C49F}"/>
            </a:ext>
          </a:extLst>
        </xdr:cNvPr>
        <xdr:cNvPicPr>
          <a:picLocks noChangeAspect="1"/>
        </xdr:cNvPicPr>
      </xdr:nvPicPr>
      <xdr:blipFill>
        <a:blip xmlns:r="http://schemas.openxmlformats.org/officeDocument/2006/relationships" r:embed="rId86"/>
        <a:stretch>
          <a:fillRect/>
        </a:stretch>
      </xdr:blipFill>
      <xdr:spPr>
        <a:xfrm>
          <a:off x="1098650" y="86420475"/>
          <a:ext cx="500945" cy="568477"/>
        </a:xfrm>
        <a:prstGeom prst="rect">
          <a:avLst/>
        </a:prstGeom>
      </xdr:spPr>
    </xdr:pic>
    <xdr:clientData/>
  </xdr:twoCellAnchor>
  <xdr:twoCellAnchor>
    <xdr:from>
      <xdr:col>1</xdr:col>
      <xdr:colOff>463651</xdr:colOff>
      <xdr:row>137</xdr:row>
      <xdr:rowOff>40317</xdr:rowOff>
    </xdr:from>
    <xdr:to>
      <xdr:col>1</xdr:col>
      <xdr:colOff>1082369</xdr:colOff>
      <xdr:row>138</xdr:row>
      <xdr:rowOff>5899</xdr:rowOff>
    </xdr:to>
    <xdr:pic>
      <xdr:nvPicPr>
        <xdr:cNvPr id="150" name="Picture 149">
          <a:extLst>
            <a:ext uri="{FF2B5EF4-FFF2-40B4-BE49-F238E27FC236}">
              <a16:creationId xmlns:a16="http://schemas.microsoft.com/office/drawing/2014/main" id="{F2F7A012-5039-3B4F-B1C7-924E20C3C0B4}"/>
            </a:ext>
          </a:extLst>
        </xdr:cNvPr>
        <xdr:cNvPicPr>
          <a:picLocks noChangeAspect="1"/>
        </xdr:cNvPicPr>
      </xdr:nvPicPr>
      <xdr:blipFill>
        <a:blip xmlns:r="http://schemas.openxmlformats.org/officeDocument/2006/relationships" r:embed="rId87"/>
        <a:stretch>
          <a:fillRect/>
        </a:stretch>
      </xdr:blipFill>
      <xdr:spPr>
        <a:xfrm>
          <a:off x="1098651" y="87035317"/>
          <a:ext cx="504418" cy="600582"/>
        </a:xfrm>
        <a:prstGeom prst="rect">
          <a:avLst/>
        </a:prstGeom>
      </xdr:spPr>
    </xdr:pic>
    <xdr:clientData/>
  </xdr:twoCellAnchor>
  <xdr:twoCellAnchor>
    <xdr:from>
      <xdr:col>1</xdr:col>
      <xdr:colOff>463651</xdr:colOff>
      <xdr:row>138</xdr:row>
      <xdr:rowOff>40317</xdr:rowOff>
    </xdr:from>
    <xdr:to>
      <xdr:col>1</xdr:col>
      <xdr:colOff>1082369</xdr:colOff>
      <xdr:row>138</xdr:row>
      <xdr:rowOff>886984</xdr:rowOff>
    </xdr:to>
    <xdr:pic>
      <xdr:nvPicPr>
        <xdr:cNvPr id="151" name="Picture 150">
          <a:extLst>
            <a:ext uri="{FF2B5EF4-FFF2-40B4-BE49-F238E27FC236}">
              <a16:creationId xmlns:a16="http://schemas.microsoft.com/office/drawing/2014/main" id="{6A193304-1882-4648-B2F1-DF316E670A6B}"/>
            </a:ext>
          </a:extLst>
        </xdr:cNvPr>
        <xdr:cNvPicPr>
          <a:picLocks noChangeAspect="1"/>
        </xdr:cNvPicPr>
      </xdr:nvPicPr>
      <xdr:blipFill>
        <a:blip xmlns:r="http://schemas.openxmlformats.org/officeDocument/2006/relationships" r:embed="rId87"/>
        <a:stretch>
          <a:fillRect/>
        </a:stretch>
      </xdr:blipFill>
      <xdr:spPr>
        <a:xfrm>
          <a:off x="1098651" y="87670317"/>
          <a:ext cx="504418" cy="592667"/>
        </a:xfrm>
        <a:prstGeom prst="rect">
          <a:avLst/>
        </a:prstGeom>
      </xdr:spPr>
    </xdr:pic>
    <xdr:clientData/>
  </xdr:twoCellAnchor>
  <xdr:twoCellAnchor>
    <xdr:from>
      <xdr:col>1</xdr:col>
      <xdr:colOff>443491</xdr:colOff>
      <xdr:row>139</xdr:row>
      <xdr:rowOff>40318</xdr:rowOff>
    </xdr:from>
    <xdr:to>
      <xdr:col>1</xdr:col>
      <xdr:colOff>1048254</xdr:colOff>
      <xdr:row>139</xdr:row>
      <xdr:rowOff>863468</xdr:rowOff>
    </xdr:to>
    <xdr:pic>
      <xdr:nvPicPr>
        <xdr:cNvPr id="152" name="Picture 151">
          <a:extLst>
            <a:ext uri="{FF2B5EF4-FFF2-40B4-BE49-F238E27FC236}">
              <a16:creationId xmlns:a16="http://schemas.microsoft.com/office/drawing/2014/main" id="{0DC13B02-F84D-BD41-A9BC-31B2A53536E4}"/>
            </a:ext>
          </a:extLst>
        </xdr:cNvPr>
        <xdr:cNvPicPr>
          <a:picLocks noChangeAspect="1"/>
        </xdr:cNvPicPr>
      </xdr:nvPicPr>
      <xdr:blipFill>
        <a:blip xmlns:r="http://schemas.openxmlformats.org/officeDocument/2006/relationships" r:embed="rId88"/>
        <a:stretch>
          <a:fillRect/>
        </a:stretch>
      </xdr:blipFill>
      <xdr:spPr>
        <a:xfrm>
          <a:off x="1078491" y="88305318"/>
          <a:ext cx="515863" cy="594550"/>
        </a:xfrm>
        <a:prstGeom prst="rect">
          <a:avLst/>
        </a:prstGeom>
      </xdr:spPr>
    </xdr:pic>
    <xdr:clientData/>
  </xdr:twoCellAnchor>
  <xdr:twoCellAnchor>
    <xdr:from>
      <xdr:col>1</xdr:col>
      <xdr:colOff>463651</xdr:colOff>
      <xdr:row>140</xdr:row>
      <xdr:rowOff>60475</xdr:rowOff>
    </xdr:from>
    <xdr:to>
      <xdr:col>1</xdr:col>
      <xdr:colOff>1060947</xdr:colOff>
      <xdr:row>140</xdr:row>
      <xdr:rowOff>866824</xdr:rowOff>
    </xdr:to>
    <xdr:pic>
      <xdr:nvPicPr>
        <xdr:cNvPr id="153" name="Picture 152">
          <a:extLst>
            <a:ext uri="{FF2B5EF4-FFF2-40B4-BE49-F238E27FC236}">
              <a16:creationId xmlns:a16="http://schemas.microsoft.com/office/drawing/2014/main" id="{67BF65EA-E7B9-034D-A7E1-127919E9806C}"/>
            </a:ext>
          </a:extLst>
        </xdr:cNvPr>
        <xdr:cNvPicPr>
          <a:picLocks noChangeAspect="1"/>
        </xdr:cNvPicPr>
      </xdr:nvPicPr>
      <xdr:blipFill>
        <a:blip xmlns:r="http://schemas.openxmlformats.org/officeDocument/2006/relationships" r:embed="rId89"/>
        <a:stretch>
          <a:fillRect/>
        </a:stretch>
      </xdr:blipFill>
      <xdr:spPr>
        <a:xfrm>
          <a:off x="1098651" y="88960475"/>
          <a:ext cx="495696" cy="577749"/>
        </a:xfrm>
        <a:prstGeom prst="rect">
          <a:avLst/>
        </a:prstGeom>
      </xdr:spPr>
    </xdr:pic>
    <xdr:clientData/>
  </xdr:twoCellAnchor>
  <xdr:twoCellAnchor>
    <xdr:from>
      <xdr:col>1</xdr:col>
      <xdr:colOff>483809</xdr:colOff>
      <xdr:row>141</xdr:row>
      <xdr:rowOff>40317</xdr:rowOff>
    </xdr:from>
    <xdr:to>
      <xdr:col>1</xdr:col>
      <xdr:colOff>1028096</xdr:colOff>
      <xdr:row>141</xdr:row>
      <xdr:rowOff>826509</xdr:rowOff>
    </xdr:to>
    <xdr:pic>
      <xdr:nvPicPr>
        <xdr:cNvPr id="154" name="Picture 153">
          <a:extLst>
            <a:ext uri="{FF2B5EF4-FFF2-40B4-BE49-F238E27FC236}">
              <a16:creationId xmlns:a16="http://schemas.microsoft.com/office/drawing/2014/main" id="{0CB6F6EA-7105-7045-9054-359B6579F921}"/>
            </a:ext>
          </a:extLst>
        </xdr:cNvPr>
        <xdr:cNvPicPr>
          <a:picLocks noChangeAspect="1"/>
        </xdr:cNvPicPr>
      </xdr:nvPicPr>
      <xdr:blipFill>
        <a:blip xmlns:r="http://schemas.openxmlformats.org/officeDocument/2006/relationships" r:embed="rId90"/>
        <a:stretch>
          <a:fillRect/>
        </a:stretch>
      </xdr:blipFill>
      <xdr:spPr>
        <a:xfrm>
          <a:off x="1118809" y="89575317"/>
          <a:ext cx="480787" cy="595692"/>
        </a:xfrm>
        <a:prstGeom prst="rect">
          <a:avLst/>
        </a:prstGeom>
      </xdr:spPr>
    </xdr:pic>
    <xdr:clientData/>
  </xdr:twoCellAnchor>
  <xdr:twoCellAnchor>
    <xdr:from>
      <xdr:col>1</xdr:col>
      <xdr:colOff>483810</xdr:colOff>
      <xdr:row>142</xdr:row>
      <xdr:rowOff>19127</xdr:rowOff>
    </xdr:from>
    <xdr:to>
      <xdr:col>1</xdr:col>
      <xdr:colOff>1079903</xdr:colOff>
      <xdr:row>142</xdr:row>
      <xdr:rowOff>859771</xdr:rowOff>
    </xdr:to>
    <xdr:pic>
      <xdr:nvPicPr>
        <xdr:cNvPr id="155" name="Picture 154">
          <a:extLst>
            <a:ext uri="{FF2B5EF4-FFF2-40B4-BE49-F238E27FC236}">
              <a16:creationId xmlns:a16="http://schemas.microsoft.com/office/drawing/2014/main" id="{2AF19ABF-0359-BB41-9206-A34823CD3216}"/>
            </a:ext>
          </a:extLst>
        </xdr:cNvPr>
        <xdr:cNvPicPr>
          <a:picLocks noChangeAspect="1"/>
        </xdr:cNvPicPr>
      </xdr:nvPicPr>
      <xdr:blipFill>
        <a:blip xmlns:r="http://schemas.openxmlformats.org/officeDocument/2006/relationships" r:embed="rId91"/>
        <a:stretch>
          <a:fillRect/>
        </a:stretch>
      </xdr:blipFill>
      <xdr:spPr>
        <a:xfrm>
          <a:off x="1118810" y="90189127"/>
          <a:ext cx="481793" cy="612044"/>
        </a:xfrm>
        <a:prstGeom prst="rect">
          <a:avLst/>
        </a:prstGeom>
      </xdr:spPr>
    </xdr:pic>
    <xdr:clientData/>
  </xdr:twoCellAnchor>
  <xdr:twoCellAnchor>
    <xdr:from>
      <xdr:col>1</xdr:col>
      <xdr:colOff>1</xdr:colOff>
      <xdr:row>194</xdr:row>
      <xdr:rowOff>0</xdr:rowOff>
    </xdr:from>
    <xdr:to>
      <xdr:col>1</xdr:col>
      <xdr:colOff>1</xdr:colOff>
      <xdr:row>194</xdr:row>
      <xdr:rowOff>0</xdr:rowOff>
    </xdr:to>
    <xdr:pic>
      <xdr:nvPicPr>
        <xdr:cNvPr id="156" name="Picture 155">
          <a:extLst>
            <a:ext uri="{FF2B5EF4-FFF2-40B4-BE49-F238E27FC236}">
              <a16:creationId xmlns:a16="http://schemas.microsoft.com/office/drawing/2014/main" id="{75D3FE1E-5DC5-7D44-9AB6-CCBBC380E324}"/>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194</xdr:row>
      <xdr:rowOff>0</xdr:rowOff>
    </xdr:from>
    <xdr:to>
      <xdr:col>1</xdr:col>
      <xdr:colOff>1</xdr:colOff>
      <xdr:row>194</xdr:row>
      <xdr:rowOff>0</xdr:rowOff>
    </xdr:to>
    <xdr:pic>
      <xdr:nvPicPr>
        <xdr:cNvPr id="157" name="Picture 156">
          <a:extLst>
            <a:ext uri="{FF2B5EF4-FFF2-40B4-BE49-F238E27FC236}">
              <a16:creationId xmlns:a16="http://schemas.microsoft.com/office/drawing/2014/main" id="{7F0F40FB-33AA-2641-B3DB-DD3D1A24BA7A}"/>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31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195</xdr:row>
      <xdr:rowOff>381000</xdr:rowOff>
    </xdr:from>
    <xdr:to>
      <xdr:col>1</xdr:col>
      <xdr:colOff>1</xdr:colOff>
      <xdr:row>195</xdr:row>
      <xdr:rowOff>381000</xdr:rowOff>
    </xdr:to>
    <xdr:pic>
      <xdr:nvPicPr>
        <xdr:cNvPr id="158" name="Picture 157">
          <a:extLst>
            <a:ext uri="{FF2B5EF4-FFF2-40B4-BE49-F238E27FC236}">
              <a16:creationId xmlns:a16="http://schemas.microsoft.com/office/drawing/2014/main" id="{3E342645-3A9B-BC49-AC43-EFF67D5F701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42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197</xdr:row>
      <xdr:rowOff>127000</xdr:rowOff>
    </xdr:from>
    <xdr:to>
      <xdr:col>1</xdr:col>
      <xdr:colOff>1</xdr:colOff>
      <xdr:row>197</xdr:row>
      <xdr:rowOff>127000</xdr:rowOff>
    </xdr:to>
    <xdr:pic>
      <xdr:nvPicPr>
        <xdr:cNvPr id="159" name="Picture 158">
          <a:extLst>
            <a:ext uri="{FF2B5EF4-FFF2-40B4-BE49-F238E27FC236}">
              <a16:creationId xmlns:a16="http://schemas.microsoft.com/office/drawing/2014/main" id="{72AF7A5E-8394-BF46-8585-04FDFD720DC2}"/>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522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198</xdr:row>
      <xdr:rowOff>508000</xdr:rowOff>
    </xdr:from>
    <xdr:to>
      <xdr:col>1</xdr:col>
      <xdr:colOff>1</xdr:colOff>
      <xdr:row>198</xdr:row>
      <xdr:rowOff>508000</xdr:rowOff>
    </xdr:to>
    <xdr:pic>
      <xdr:nvPicPr>
        <xdr:cNvPr id="160" name="Picture 159">
          <a:extLst>
            <a:ext uri="{FF2B5EF4-FFF2-40B4-BE49-F238E27FC236}">
              <a16:creationId xmlns:a16="http://schemas.microsoft.com/office/drawing/2014/main" id="{2AA83A75-B95C-8E4F-A563-50038C1FE548}"/>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623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200</xdr:row>
      <xdr:rowOff>254000</xdr:rowOff>
    </xdr:from>
    <xdr:to>
      <xdr:col>1</xdr:col>
      <xdr:colOff>1</xdr:colOff>
      <xdr:row>200</xdr:row>
      <xdr:rowOff>254000</xdr:rowOff>
    </xdr:to>
    <xdr:pic>
      <xdr:nvPicPr>
        <xdr:cNvPr id="161" name="Picture 160">
          <a:extLst>
            <a:ext uri="{FF2B5EF4-FFF2-40B4-BE49-F238E27FC236}">
              <a16:creationId xmlns:a16="http://schemas.microsoft.com/office/drawing/2014/main" id="{D2B6D8D0-52FB-554D-949B-3C9082EDF7F4}"/>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254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0</xdr:rowOff>
    </xdr:from>
    <xdr:to>
      <xdr:col>1</xdr:col>
      <xdr:colOff>1</xdr:colOff>
      <xdr:row>201</xdr:row>
      <xdr:rowOff>0</xdr:rowOff>
    </xdr:to>
    <xdr:pic>
      <xdr:nvPicPr>
        <xdr:cNvPr id="162" name="Picture 161">
          <a:extLst>
            <a:ext uri="{FF2B5EF4-FFF2-40B4-BE49-F238E27FC236}">
              <a16:creationId xmlns:a16="http://schemas.microsoft.com/office/drawing/2014/main" id="{9490F6EA-95B3-D641-B169-0B9FF1608B58}"/>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35001" y="12763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201</xdr:row>
      <xdr:rowOff>381000</xdr:rowOff>
    </xdr:from>
    <xdr:to>
      <xdr:col>1</xdr:col>
      <xdr:colOff>1</xdr:colOff>
      <xdr:row>201</xdr:row>
      <xdr:rowOff>381000</xdr:rowOff>
    </xdr:to>
    <xdr:pic>
      <xdr:nvPicPr>
        <xdr:cNvPr id="163" name="Picture 162">
          <a:extLst>
            <a:ext uri="{FF2B5EF4-FFF2-40B4-BE49-F238E27FC236}">
              <a16:creationId xmlns:a16="http://schemas.microsoft.com/office/drawing/2014/main" id="{EF7B9FCE-FC69-1847-B497-F2FB3A4F04C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635001" y="1280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202</xdr:row>
      <xdr:rowOff>127000</xdr:rowOff>
    </xdr:from>
    <xdr:to>
      <xdr:col>1</xdr:col>
      <xdr:colOff>1</xdr:colOff>
      <xdr:row>202</xdr:row>
      <xdr:rowOff>127000</xdr:rowOff>
    </xdr:to>
    <xdr:pic>
      <xdr:nvPicPr>
        <xdr:cNvPr id="164" name="Picture 163">
          <a:extLst>
            <a:ext uri="{FF2B5EF4-FFF2-40B4-BE49-F238E27FC236}">
              <a16:creationId xmlns:a16="http://schemas.microsoft.com/office/drawing/2014/main" id="{0CD17675-AE20-AD45-B41D-47701EFAE06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839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203</xdr:row>
      <xdr:rowOff>508000</xdr:rowOff>
    </xdr:from>
    <xdr:to>
      <xdr:col>1</xdr:col>
      <xdr:colOff>1</xdr:colOff>
      <xdr:row>203</xdr:row>
      <xdr:rowOff>508000</xdr:rowOff>
    </xdr:to>
    <xdr:pic>
      <xdr:nvPicPr>
        <xdr:cNvPr id="165" name="Picture 164">
          <a:extLst>
            <a:ext uri="{FF2B5EF4-FFF2-40B4-BE49-F238E27FC236}">
              <a16:creationId xmlns:a16="http://schemas.microsoft.com/office/drawing/2014/main" id="{4AA063B6-2142-FB4C-8F49-36B9FBD42315}"/>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35001" y="12941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194</xdr:row>
      <xdr:rowOff>0</xdr:rowOff>
    </xdr:from>
    <xdr:to>
      <xdr:col>1</xdr:col>
      <xdr:colOff>606241</xdr:colOff>
      <xdr:row>194</xdr:row>
      <xdr:rowOff>478</xdr:rowOff>
    </xdr:to>
    <xdr:pic>
      <xdr:nvPicPr>
        <xdr:cNvPr id="166" name="Picture 165">
          <a:extLst>
            <a:ext uri="{FF2B5EF4-FFF2-40B4-BE49-F238E27FC236}">
              <a16:creationId xmlns:a16="http://schemas.microsoft.com/office/drawing/2014/main" id="{56EC16AB-BDDB-F147-823D-737581BF2D11}"/>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35000" y="123190000"/>
          <a:ext cx="606241" cy="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194</xdr:row>
      <xdr:rowOff>1743</xdr:rowOff>
    </xdr:from>
    <xdr:to>
      <xdr:col>2</xdr:col>
      <xdr:colOff>9341</xdr:colOff>
      <xdr:row>195</xdr:row>
      <xdr:rowOff>727</xdr:rowOff>
    </xdr:to>
    <xdr:pic>
      <xdr:nvPicPr>
        <xdr:cNvPr id="167" name="Picture 166">
          <a:extLst>
            <a:ext uri="{FF2B5EF4-FFF2-40B4-BE49-F238E27FC236}">
              <a16:creationId xmlns:a16="http://schemas.microsoft.com/office/drawing/2014/main" id="{11DADF9A-6DC4-AB41-8D81-356C8DEBEB8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191743"/>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195</xdr:row>
      <xdr:rowOff>1992</xdr:rowOff>
    </xdr:from>
    <xdr:to>
      <xdr:col>2</xdr:col>
      <xdr:colOff>9341</xdr:colOff>
      <xdr:row>196</xdr:row>
      <xdr:rowOff>976</xdr:rowOff>
    </xdr:to>
    <xdr:pic>
      <xdr:nvPicPr>
        <xdr:cNvPr id="168" name="Picture 167">
          <a:extLst>
            <a:ext uri="{FF2B5EF4-FFF2-40B4-BE49-F238E27FC236}">
              <a16:creationId xmlns:a16="http://schemas.microsoft.com/office/drawing/2014/main" id="{47A37633-4805-7940-B6CA-355BC687D6AD}"/>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990600" y="123826992"/>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196</xdr:row>
      <xdr:rowOff>25400</xdr:rowOff>
    </xdr:from>
    <xdr:to>
      <xdr:col>2</xdr:col>
      <xdr:colOff>9341</xdr:colOff>
      <xdr:row>197</xdr:row>
      <xdr:rowOff>1225</xdr:rowOff>
    </xdr:to>
    <xdr:pic>
      <xdr:nvPicPr>
        <xdr:cNvPr id="169" name="Picture 168">
          <a:extLst>
            <a:ext uri="{FF2B5EF4-FFF2-40B4-BE49-F238E27FC236}">
              <a16:creationId xmlns:a16="http://schemas.microsoft.com/office/drawing/2014/main" id="{1CD37DD2-CDB6-A945-AD33-61B6F91086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990600" y="124485400"/>
          <a:ext cx="618941" cy="61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197</xdr:row>
      <xdr:rowOff>2490</xdr:rowOff>
    </xdr:from>
    <xdr:to>
      <xdr:col>2</xdr:col>
      <xdr:colOff>9341</xdr:colOff>
      <xdr:row>198</xdr:row>
      <xdr:rowOff>1474</xdr:rowOff>
    </xdr:to>
    <xdr:pic>
      <xdr:nvPicPr>
        <xdr:cNvPr id="170" name="Picture 169">
          <a:extLst>
            <a:ext uri="{FF2B5EF4-FFF2-40B4-BE49-F238E27FC236}">
              <a16:creationId xmlns:a16="http://schemas.microsoft.com/office/drawing/2014/main" id="{A739CFF8-0A82-1C47-94BD-70301479583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097490"/>
          <a:ext cx="618941"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198</xdr:row>
      <xdr:rowOff>2739</xdr:rowOff>
    </xdr:from>
    <xdr:to>
      <xdr:col>2</xdr:col>
      <xdr:colOff>9341</xdr:colOff>
      <xdr:row>199</xdr:row>
      <xdr:rowOff>0</xdr:rowOff>
    </xdr:to>
    <xdr:pic>
      <xdr:nvPicPr>
        <xdr:cNvPr id="171" name="Picture 170">
          <a:extLst>
            <a:ext uri="{FF2B5EF4-FFF2-40B4-BE49-F238E27FC236}">
              <a16:creationId xmlns:a16="http://schemas.microsoft.com/office/drawing/2014/main" id="{FF728022-D8C0-B649-AC12-75FDFCB8B401}"/>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990600" y="125732739"/>
          <a:ext cx="618941" cy="632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571058</xdr:colOff>
      <xdr:row>199</xdr:row>
      <xdr:rowOff>12700</xdr:rowOff>
    </xdr:from>
    <xdr:to>
      <xdr:col>2</xdr:col>
      <xdr:colOff>0</xdr:colOff>
      <xdr:row>199</xdr:row>
      <xdr:rowOff>611365</xdr:rowOff>
    </xdr:to>
    <xdr:pic>
      <xdr:nvPicPr>
        <xdr:cNvPr id="172" name="Picture 171">
          <a:extLst>
            <a:ext uri="{FF2B5EF4-FFF2-40B4-BE49-F238E27FC236}">
              <a16:creationId xmlns:a16="http://schemas.microsoft.com/office/drawing/2014/main" id="{7226EDA4-BD3C-4348-B5C5-7FC01B9228C2}"/>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flipH="1">
          <a:off x="1206058" y="126377700"/>
          <a:ext cx="394142" cy="598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374815</xdr:colOff>
      <xdr:row>200</xdr:row>
      <xdr:rowOff>50800</xdr:rowOff>
    </xdr:from>
    <xdr:to>
      <xdr:col>1</xdr:col>
      <xdr:colOff>911041</xdr:colOff>
      <xdr:row>200</xdr:row>
      <xdr:rowOff>609600</xdr:rowOff>
    </xdr:to>
    <xdr:pic>
      <xdr:nvPicPr>
        <xdr:cNvPr id="173" name="Picture 172">
          <a:extLst>
            <a:ext uri="{FF2B5EF4-FFF2-40B4-BE49-F238E27FC236}">
              <a16:creationId xmlns:a16="http://schemas.microsoft.com/office/drawing/2014/main" id="{3D9A2279-B83F-E54A-ABD1-1DAEED84F349}"/>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009815" y="127050800"/>
          <a:ext cx="536226" cy="55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201</xdr:row>
      <xdr:rowOff>0</xdr:rowOff>
    </xdr:from>
    <xdr:to>
      <xdr:col>1</xdr:col>
      <xdr:colOff>606241</xdr:colOff>
      <xdr:row>201</xdr:row>
      <xdr:rowOff>2719</xdr:rowOff>
    </xdr:to>
    <xdr:pic>
      <xdr:nvPicPr>
        <xdr:cNvPr id="174" name="Picture 173">
          <a:extLst>
            <a:ext uri="{FF2B5EF4-FFF2-40B4-BE49-F238E27FC236}">
              <a16:creationId xmlns:a16="http://schemas.microsoft.com/office/drawing/2014/main" id="{140CD219-4617-014B-B009-8D0555DA430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635000" y="127635000"/>
          <a:ext cx="606241" cy="27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201</xdr:row>
      <xdr:rowOff>3984</xdr:rowOff>
    </xdr:from>
    <xdr:to>
      <xdr:col>1</xdr:col>
      <xdr:colOff>885641</xdr:colOff>
      <xdr:row>202</xdr:row>
      <xdr:rowOff>0</xdr:rowOff>
    </xdr:to>
    <xdr:pic>
      <xdr:nvPicPr>
        <xdr:cNvPr id="175" name="Picture 174">
          <a:extLst>
            <a:ext uri="{FF2B5EF4-FFF2-40B4-BE49-F238E27FC236}">
              <a16:creationId xmlns:a16="http://schemas.microsoft.com/office/drawing/2014/main" id="{FFAB76C8-DF4A-4D42-8DAD-DD8DA268A14E}"/>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914400" y="127638984"/>
          <a:ext cx="606241" cy="631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202</xdr:row>
      <xdr:rowOff>0</xdr:rowOff>
    </xdr:from>
    <xdr:to>
      <xdr:col>1</xdr:col>
      <xdr:colOff>606241</xdr:colOff>
      <xdr:row>202</xdr:row>
      <xdr:rowOff>3217</xdr:rowOff>
    </xdr:to>
    <xdr:pic>
      <xdr:nvPicPr>
        <xdr:cNvPr id="176" name="Picture 175">
          <a:extLst>
            <a:ext uri="{FF2B5EF4-FFF2-40B4-BE49-F238E27FC236}">
              <a16:creationId xmlns:a16="http://schemas.microsoft.com/office/drawing/2014/main" id="{B5F4C845-622A-2647-AAD5-C23F64AB839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635000" y="128270000"/>
          <a:ext cx="606241" cy="32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330201</xdr:colOff>
      <xdr:row>202</xdr:row>
      <xdr:rowOff>25400</xdr:rowOff>
    </xdr:from>
    <xdr:to>
      <xdr:col>1</xdr:col>
      <xdr:colOff>889001</xdr:colOff>
      <xdr:row>202</xdr:row>
      <xdr:rowOff>613903</xdr:rowOff>
    </xdr:to>
    <xdr:pic>
      <xdr:nvPicPr>
        <xdr:cNvPr id="177" name="Picture 176">
          <a:extLst>
            <a:ext uri="{FF2B5EF4-FFF2-40B4-BE49-F238E27FC236}">
              <a16:creationId xmlns:a16="http://schemas.microsoft.com/office/drawing/2014/main" id="{0364CBB6-E5CB-3847-8061-ED34DF6807E4}"/>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965201" y="128295400"/>
          <a:ext cx="558800" cy="5885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203</xdr:row>
      <xdr:rowOff>4731</xdr:rowOff>
    </xdr:from>
    <xdr:to>
      <xdr:col>1</xdr:col>
      <xdr:colOff>936441</xdr:colOff>
      <xdr:row>204</xdr:row>
      <xdr:rowOff>0</xdr:rowOff>
    </xdr:to>
    <xdr:pic>
      <xdr:nvPicPr>
        <xdr:cNvPr id="178" name="Picture 177">
          <a:extLst>
            <a:ext uri="{FF2B5EF4-FFF2-40B4-BE49-F238E27FC236}">
              <a16:creationId xmlns:a16="http://schemas.microsoft.com/office/drawing/2014/main" id="{58DEEF09-1C26-0247-B154-4F7BB48DFDB9}"/>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965200" y="128909731"/>
          <a:ext cx="606241" cy="630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204</xdr:row>
      <xdr:rowOff>12700</xdr:rowOff>
    </xdr:from>
    <xdr:to>
      <xdr:col>2</xdr:col>
      <xdr:colOff>9341</xdr:colOff>
      <xdr:row>205</xdr:row>
      <xdr:rowOff>0</xdr:rowOff>
    </xdr:to>
    <xdr:pic>
      <xdr:nvPicPr>
        <xdr:cNvPr id="179" name="Picture 178">
          <a:extLst>
            <a:ext uri="{FF2B5EF4-FFF2-40B4-BE49-F238E27FC236}">
              <a16:creationId xmlns:a16="http://schemas.microsoft.com/office/drawing/2014/main" id="{CA5316AF-37E7-3245-9A21-E5069606E8F3}"/>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990600" y="129552700"/>
          <a:ext cx="618941"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205</xdr:row>
      <xdr:rowOff>20916</xdr:rowOff>
    </xdr:from>
    <xdr:to>
      <xdr:col>1</xdr:col>
      <xdr:colOff>910166</xdr:colOff>
      <xdr:row>206</xdr:row>
      <xdr:rowOff>0</xdr:rowOff>
    </xdr:to>
    <xdr:pic>
      <xdr:nvPicPr>
        <xdr:cNvPr id="180" name="Picture 179">
          <a:extLst>
            <a:ext uri="{FF2B5EF4-FFF2-40B4-BE49-F238E27FC236}">
              <a16:creationId xmlns:a16="http://schemas.microsoft.com/office/drawing/2014/main" id="{60C7A5E8-837E-3845-BDE7-8288133A8B74}"/>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965200" y="130195916"/>
          <a:ext cx="579966" cy="614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206</xdr:row>
      <xdr:rowOff>8466</xdr:rowOff>
    </xdr:from>
    <xdr:to>
      <xdr:col>1</xdr:col>
      <xdr:colOff>885641</xdr:colOff>
      <xdr:row>207</xdr:row>
      <xdr:rowOff>0</xdr:rowOff>
    </xdr:to>
    <xdr:pic>
      <xdr:nvPicPr>
        <xdr:cNvPr id="181" name="Picture 180">
          <a:extLst>
            <a:ext uri="{FF2B5EF4-FFF2-40B4-BE49-F238E27FC236}">
              <a16:creationId xmlns:a16="http://schemas.microsoft.com/office/drawing/2014/main" id="{64E0109E-C731-2746-BF0A-34BE997AA30D}"/>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914400" y="130818466"/>
          <a:ext cx="606241" cy="626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207</xdr:row>
      <xdr:rowOff>0</xdr:rowOff>
    </xdr:from>
    <xdr:to>
      <xdr:col>1</xdr:col>
      <xdr:colOff>606241</xdr:colOff>
      <xdr:row>207</xdr:row>
      <xdr:rowOff>7699</xdr:rowOff>
    </xdr:to>
    <xdr:pic>
      <xdr:nvPicPr>
        <xdr:cNvPr id="182" name="Picture 181">
          <a:extLst>
            <a:ext uri="{FF2B5EF4-FFF2-40B4-BE49-F238E27FC236}">
              <a16:creationId xmlns:a16="http://schemas.microsoft.com/office/drawing/2014/main" id="{B9579FA8-26CF-E942-BA10-4223EAF7ABD5}"/>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1445000"/>
          <a:ext cx="606241" cy="7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207</xdr:row>
      <xdr:rowOff>8964</xdr:rowOff>
    </xdr:from>
    <xdr:to>
      <xdr:col>1</xdr:col>
      <xdr:colOff>885641</xdr:colOff>
      <xdr:row>208</xdr:row>
      <xdr:rowOff>0</xdr:rowOff>
    </xdr:to>
    <xdr:pic>
      <xdr:nvPicPr>
        <xdr:cNvPr id="183" name="Picture 182">
          <a:extLst>
            <a:ext uri="{FF2B5EF4-FFF2-40B4-BE49-F238E27FC236}">
              <a16:creationId xmlns:a16="http://schemas.microsoft.com/office/drawing/2014/main" id="{D20DFFE0-32E0-4F43-BA77-1EA7D48F8635}"/>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914400" y="131453964"/>
          <a:ext cx="606241" cy="626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208</xdr:row>
      <xdr:rowOff>0</xdr:rowOff>
    </xdr:from>
    <xdr:to>
      <xdr:col>1</xdr:col>
      <xdr:colOff>606241</xdr:colOff>
      <xdr:row>208</xdr:row>
      <xdr:rowOff>8197</xdr:rowOff>
    </xdr:to>
    <xdr:pic>
      <xdr:nvPicPr>
        <xdr:cNvPr id="184" name="Picture 183">
          <a:extLst>
            <a:ext uri="{FF2B5EF4-FFF2-40B4-BE49-F238E27FC236}">
              <a16:creationId xmlns:a16="http://schemas.microsoft.com/office/drawing/2014/main" id="{A0A0AD47-742E-C448-B116-271BBF7BF98B}"/>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635000" y="132080000"/>
          <a:ext cx="606241" cy="8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208</xdr:row>
      <xdr:rowOff>9462</xdr:rowOff>
    </xdr:from>
    <xdr:to>
      <xdr:col>1</xdr:col>
      <xdr:colOff>885641</xdr:colOff>
      <xdr:row>209</xdr:row>
      <xdr:rowOff>0</xdr:rowOff>
    </xdr:to>
    <xdr:pic>
      <xdr:nvPicPr>
        <xdr:cNvPr id="185" name="Picture 184">
          <a:extLst>
            <a:ext uri="{FF2B5EF4-FFF2-40B4-BE49-F238E27FC236}">
              <a16:creationId xmlns:a16="http://schemas.microsoft.com/office/drawing/2014/main" id="{6F2A5F37-FFCF-894F-AF9E-2F94B90C2199}"/>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914400" y="132089462"/>
          <a:ext cx="606241" cy="625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209</xdr:row>
      <xdr:rowOff>0</xdr:rowOff>
    </xdr:from>
    <xdr:to>
      <xdr:col>1</xdr:col>
      <xdr:colOff>606241</xdr:colOff>
      <xdr:row>209</xdr:row>
      <xdr:rowOff>10189</xdr:rowOff>
    </xdr:to>
    <xdr:pic>
      <xdr:nvPicPr>
        <xdr:cNvPr id="186" name="Picture 185">
          <a:extLst>
            <a:ext uri="{FF2B5EF4-FFF2-40B4-BE49-F238E27FC236}">
              <a16:creationId xmlns:a16="http://schemas.microsoft.com/office/drawing/2014/main" id="{759A918B-2874-6444-B0E7-3EDCF0BA14EC}"/>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35000" y="132715000"/>
          <a:ext cx="606241" cy="101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209</xdr:row>
      <xdr:rowOff>11454</xdr:rowOff>
    </xdr:from>
    <xdr:to>
      <xdr:col>1</xdr:col>
      <xdr:colOff>885641</xdr:colOff>
      <xdr:row>210</xdr:row>
      <xdr:rowOff>0</xdr:rowOff>
    </xdr:to>
    <xdr:pic>
      <xdr:nvPicPr>
        <xdr:cNvPr id="187" name="Picture 186">
          <a:extLst>
            <a:ext uri="{FF2B5EF4-FFF2-40B4-BE49-F238E27FC236}">
              <a16:creationId xmlns:a16="http://schemas.microsoft.com/office/drawing/2014/main" id="{3A55B89A-9050-2543-BCEF-1C8FA197C3E6}"/>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914400" y="132726454"/>
          <a:ext cx="606241" cy="62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210</xdr:row>
      <xdr:rowOff>0</xdr:rowOff>
    </xdr:from>
    <xdr:to>
      <xdr:col>1</xdr:col>
      <xdr:colOff>606241</xdr:colOff>
      <xdr:row>210</xdr:row>
      <xdr:rowOff>10687</xdr:rowOff>
    </xdr:to>
    <xdr:pic>
      <xdr:nvPicPr>
        <xdr:cNvPr id="188" name="Picture 187">
          <a:extLst>
            <a:ext uri="{FF2B5EF4-FFF2-40B4-BE49-F238E27FC236}">
              <a16:creationId xmlns:a16="http://schemas.microsoft.com/office/drawing/2014/main" id="{6CBF3EE4-D808-6A47-BAE8-EC4AF6E3B4ED}"/>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350000"/>
          <a:ext cx="606241" cy="10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210</xdr:row>
      <xdr:rowOff>11952</xdr:rowOff>
    </xdr:from>
    <xdr:to>
      <xdr:col>1</xdr:col>
      <xdr:colOff>885641</xdr:colOff>
      <xdr:row>211</xdr:row>
      <xdr:rowOff>0</xdr:rowOff>
    </xdr:to>
    <xdr:pic>
      <xdr:nvPicPr>
        <xdr:cNvPr id="189" name="Picture 188">
          <a:extLst>
            <a:ext uri="{FF2B5EF4-FFF2-40B4-BE49-F238E27FC236}">
              <a16:creationId xmlns:a16="http://schemas.microsoft.com/office/drawing/2014/main" id="{EA0A0F54-09F8-8D48-8B87-409A3266092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914400" y="133361952"/>
          <a:ext cx="606241" cy="623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211</xdr:row>
      <xdr:rowOff>0</xdr:rowOff>
    </xdr:from>
    <xdr:to>
      <xdr:col>1</xdr:col>
      <xdr:colOff>606241</xdr:colOff>
      <xdr:row>211</xdr:row>
      <xdr:rowOff>11185</xdr:rowOff>
    </xdr:to>
    <xdr:pic>
      <xdr:nvPicPr>
        <xdr:cNvPr id="190" name="Picture 189">
          <a:extLst>
            <a:ext uri="{FF2B5EF4-FFF2-40B4-BE49-F238E27FC236}">
              <a16:creationId xmlns:a16="http://schemas.microsoft.com/office/drawing/2014/main" id="{E893086E-C86C-1B4A-873F-99CF627645B1}"/>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635000" y="133985000"/>
          <a:ext cx="606241" cy="11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211</xdr:row>
      <xdr:rowOff>12450</xdr:rowOff>
    </xdr:from>
    <xdr:to>
      <xdr:col>1</xdr:col>
      <xdr:colOff>885641</xdr:colOff>
      <xdr:row>212</xdr:row>
      <xdr:rowOff>0</xdr:rowOff>
    </xdr:to>
    <xdr:pic>
      <xdr:nvPicPr>
        <xdr:cNvPr id="191" name="Picture 190">
          <a:extLst>
            <a:ext uri="{FF2B5EF4-FFF2-40B4-BE49-F238E27FC236}">
              <a16:creationId xmlns:a16="http://schemas.microsoft.com/office/drawing/2014/main" id="{891F7017-236D-AD42-A1DE-22B5793F3F49}"/>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914400" y="133997450"/>
          <a:ext cx="606241" cy="62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212</xdr:row>
      <xdr:rowOff>0</xdr:rowOff>
    </xdr:from>
    <xdr:to>
      <xdr:col>1</xdr:col>
      <xdr:colOff>430750</xdr:colOff>
      <xdr:row>212</xdr:row>
      <xdr:rowOff>8636</xdr:rowOff>
    </xdr:to>
    <xdr:pic>
      <xdr:nvPicPr>
        <xdr:cNvPr id="192" name="Picture 191">
          <a:extLst>
            <a:ext uri="{FF2B5EF4-FFF2-40B4-BE49-F238E27FC236}">
              <a16:creationId xmlns:a16="http://schemas.microsoft.com/office/drawing/2014/main" id="{306D7324-FBD6-4044-B6C7-5A5046E0FB65}"/>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35000" y="134620000"/>
          <a:ext cx="430750" cy="8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469901</xdr:colOff>
      <xdr:row>212</xdr:row>
      <xdr:rowOff>38099</xdr:rowOff>
    </xdr:from>
    <xdr:to>
      <xdr:col>1</xdr:col>
      <xdr:colOff>901700</xdr:colOff>
      <xdr:row>212</xdr:row>
      <xdr:rowOff>608076</xdr:rowOff>
    </xdr:to>
    <xdr:pic>
      <xdr:nvPicPr>
        <xdr:cNvPr id="193" name="Picture 192">
          <a:extLst>
            <a:ext uri="{FF2B5EF4-FFF2-40B4-BE49-F238E27FC236}">
              <a16:creationId xmlns:a16="http://schemas.microsoft.com/office/drawing/2014/main" id="{63641CDF-5BF4-BF4A-9E70-3922B1679D6F}"/>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104901" y="134658099"/>
          <a:ext cx="431799" cy="5699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213</xdr:row>
      <xdr:rowOff>50800</xdr:rowOff>
    </xdr:from>
    <xdr:to>
      <xdr:col>1</xdr:col>
      <xdr:colOff>911799</xdr:colOff>
      <xdr:row>213</xdr:row>
      <xdr:rowOff>622300</xdr:rowOff>
    </xdr:to>
    <xdr:pic>
      <xdr:nvPicPr>
        <xdr:cNvPr id="194" name="Picture 193">
          <a:extLst>
            <a:ext uri="{FF2B5EF4-FFF2-40B4-BE49-F238E27FC236}">
              <a16:creationId xmlns:a16="http://schemas.microsoft.com/office/drawing/2014/main" id="{C9B0D6DF-7061-0745-BE1F-71BD533C089E}"/>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939800" y="135305800"/>
          <a:ext cx="606999"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214</xdr:row>
      <xdr:rowOff>0</xdr:rowOff>
    </xdr:from>
    <xdr:to>
      <xdr:col>1</xdr:col>
      <xdr:colOff>924499</xdr:colOff>
      <xdr:row>215</xdr:row>
      <xdr:rowOff>0</xdr:rowOff>
    </xdr:to>
    <xdr:pic>
      <xdr:nvPicPr>
        <xdr:cNvPr id="195" name="Picture 194">
          <a:extLst>
            <a:ext uri="{FF2B5EF4-FFF2-40B4-BE49-F238E27FC236}">
              <a16:creationId xmlns:a16="http://schemas.microsoft.com/office/drawing/2014/main" id="{A604205B-F4B2-D547-A51E-13190A41365E}"/>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952500" y="13589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215</xdr:row>
      <xdr:rowOff>25400</xdr:rowOff>
    </xdr:from>
    <xdr:to>
      <xdr:col>2</xdr:col>
      <xdr:colOff>10099</xdr:colOff>
      <xdr:row>216</xdr:row>
      <xdr:rowOff>0</xdr:rowOff>
    </xdr:to>
    <xdr:pic>
      <xdr:nvPicPr>
        <xdr:cNvPr id="196" name="Picture 195">
          <a:extLst>
            <a:ext uri="{FF2B5EF4-FFF2-40B4-BE49-F238E27FC236}">
              <a16:creationId xmlns:a16="http://schemas.microsoft.com/office/drawing/2014/main" id="{63E58944-BFEF-5846-A741-3E57634CC46E}"/>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990600" y="136550400"/>
          <a:ext cx="619699"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216</xdr:row>
      <xdr:rowOff>0</xdr:rowOff>
    </xdr:from>
    <xdr:to>
      <xdr:col>2</xdr:col>
      <xdr:colOff>10099</xdr:colOff>
      <xdr:row>217</xdr:row>
      <xdr:rowOff>0</xdr:rowOff>
    </xdr:to>
    <xdr:pic>
      <xdr:nvPicPr>
        <xdr:cNvPr id="197" name="Picture 196">
          <a:extLst>
            <a:ext uri="{FF2B5EF4-FFF2-40B4-BE49-F238E27FC236}">
              <a16:creationId xmlns:a16="http://schemas.microsoft.com/office/drawing/2014/main" id="{28A5E32B-E286-C64F-A515-2D0AA9CB5576}"/>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16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217</xdr:row>
      <xdr:rowOff>0</xdr:rowOff>
    </xdr:from>
    <xdr:to>
      <xdr:col>2</xdr:col>
      <xdr:colOff>10099</xdr:colOff>
      <xdr:row>218</xdr:row>
      <xdr:rowOff>0</xdr:rowOff>
    </xdr:to>
    <xdr:pic>
      <xdr:nvPicPr>
        <xdr:cNvPr id="198" name="Picture 197">
          <a:extLst>
            <a:ext uri="{FF2B5EF4-FFF2-40B4-BE49-F238E27FC236}">
              <a16:creationId xmlns:a16="http://schemas.microsoft.com/office/drawing/2014/main" id="{60E88AD1-9A1C-E54B-A966-D463AA4DE7DD}"/>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990600" y="13779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218</xdr:row>
      <xdr:rowOff>0</xdr:rowOff>
    </xdr:from>
    <xdr:to>
      <xdr:col>2</xdr:col>
      <xdr:colOff>10099</xdr:colOff>
      <xdr:row>219</xdr:row>
      <xdr:rowOff>0</xdr:rowOff>
    </xdr:to>
    <xdr:pic>
      <xdr:nvPicPr>
        <xdr:cNvPr id="199" name="Picture 198">
          <a:extLst>
            <a:ext uri="{FF2B5EF4-FFF2-40B4-BE49-F238E27FC236}">
              <a16:creationId xmlns:a16="http://schemas.microsoft.com/office/drawing/2014/main" id="{46180BD8-73B7-204A-B67A-C62E109FB916}"/>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843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219</xdr:row>
      <xdr:rowOff>0</xdr:rowOff>
    </xdr:from>
    <xdr:to>
      <xdr:col>2</xdr:col>
      <xdr:colOff>10099</xdr:colOff>
      <xdr:row>220</xdr:row>
      <xdr:rowOff>0</xdr:rowOff>
    </xdr:to>
    <xdr:pic>
      <xdr:nvPicPr>
        <xdr:cNvPr id="200" name="Picture 199">
          <a:extLst>
            <a:ext uri="{FF2B5EF4-FFF2-40B4-BE49-F238E27FC236}">
              <a16:creationId xmlns:a16="http://schemas.microsoft.com/office/drawing/2014/main" id="{160BA370-D4AC-004A-8890-F83F24A0C4AC}"/>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990600" y="13906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220</xdr:row>
      <xdr:rowOff>0</xdr:rowOff>
    </xdr:from>
    <xdr:to>
      <xdr:col>2</xdr:col>
      <xdr:colOff>10099</xdr:colOff>
      <xdr:row>221</xdr:row>
      <xdr:rowOff>0</xdr:rowOff>
    </xdr:to>
    <xdr:pic>
      <xdr:nvPicPr>
        <xdr:cNvPr id="201" name="Picture 200">
          <a:extLst>
            <a:ext uri="{FF2B5EF4-FFF2-40B4-BE49-F238E27FC236}">
              <a16:creationId xmlns:a16="http://schemas.microsoft.com/office/drawing/2014/main" id="{B8DC883A-51ED-5C46-9278-D73070B58CA7}"/>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990600" y="13970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221</xdr:row>
      <xdr:rowOff>0</xdr:rowOff>
    </xdr:from>
    <xdr:to>
      <xdr:col>2</xdr:col>
      <xdr:colOff>10099</xdr:colOff>
      <xdr:row>222</xdr:row>
      <xdr:rowOff>0</xdr:rowOff>
    </xdr:to>
    <xdr:pic>
      <xdr:nvPicPr>
        <xdr:cNvPr id="202" name="Picture 201">
          <a:extLst>
            <a:ext uri="{FF2B5EF4-FFF2-40B4-BE49-F238E27FC236}">
              <a16:creationId xmlns:a16="http://schemas.microsoft.com/office/drawing/2014/main" id="{9BDA57C6-2732-6A46-8DB6-B748B57C2B6D}"/>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990600" y="140335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222</xdr:row>
      <xdr:rowOff>38099</xdr:rowOff>
    </xdr:from>
    <xdr:to>
      <xdr:col>1</xdr:col>
      <xdr:colOff>901700</xdr:colOff>
      <xdr:row>222</xdr:row>
      <xdr:rowOff>602402</xdr:rowOff>
    </xdr:to>
    <xdr:pic>
      <xdr:nvPicPr>
        <xdr:cNvPr id="203" name="Picture 202">
          <a:extLst>
            <a:ext uri="{FF2B5EF4-FFF2-40B4-BE49-F238E27FC236}">
              <a16:creationId xmlns:a16="http://schemas.microsoft.com/office/drawing/2014/main" id="{75F337EE-6BB9-F340-89CD-1F06077ED70B}"/>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990600" y="141008099"/>
          <a:ext cx="546100" cy="5643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223</xdr:row>
      <xdr:rowOff>0</xdr:rowOff>
    </xdr:from>
    <xdr:to>
      <xdr:col>1</xdr:col>
      <xdr:colOff>937199</xdr:colOff>
      <xdr:row>224</xdr:row>
      <xdr:rowOff>0</xdr:rowOff>
    </xdr:to>
    <xdr:pic>
      <xdr:nvPicPr>
        <xdr:cNvPr id="204" name="Picture 203">
          <a:extLst>
            <a:ext uri="{FF2B5EF4-FFF2-40B4-BE49-F238E27FC236}">
              <a16:creationId xmlns:a16="http://schemas.microsoft.com/office/drawing/2014/main" id="{3F5DAE2D-AE2B-E84B-926A-CC4FA4F4FE2F}"/>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965200" y="14160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224</xdr:row>
      <xdr:rowOff>0</xdr:rowOff>
    </xdr:from>
    <xdr:to>
      <xdr:col>1</xdr:col>
      <xdr:colOff>937199</xdr:colOff>
      <xdr:row>225</xdr:row>
      <xdr:rowOff>0</xdr:rowOff>
    </xdr:to>
    <xdr:pic>
      <xdr:nvPicPr>
        <xdr:cNvPr id="205" name="Picture 204">
          <a:extLst>
            <a:ext uri="{FF2B5EF4-FFF2-40B4-BE49-F238E27FC236}">
              <a16:creationId xmlns:a16="http://schemas.microsoft.com/office/drawing/2014/main" id="{4C325328-F9D9-A84B-AFA6-7C130E409DA7}"/>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24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225</xdr:row>
      <xdr:rowOff>0</xdr:rowOff>
    </xdr:from>
    <xdr:to>
      <xdr:col>1</xdr:col>
      <xdr:colOff>937199</xdr:colOff>
      <xdr:row>226</xdr:row>
      <xdr:rowOff>0</xdr:rowOff>
    </xdr:to>
    <xdr:pic>
      <xdr:nvPicPr>
        <xdr:cNvPr id="206" name="Picture 205">
          <a:extLst>
            <a:ext uri="{FF2B5EF4-FFF2-40B4-BE49-F238E27FC236}">
              <a16:creationId xmlns:a16="http://schemas.microsoft.com/office/drawing/2014/main" id="{CB911CBE-2935-3444-8C61-9C3F3105A98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287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226</xdr:row>
      <xdr:rowOff>0</xdr:rowOff>
    </xdr:from>
    <xdr:to>
      <xdr:col>1</xdr:col>
      <xdr:colOff>937199</xdr:colOff>
      <xdr:row>227</xdr:row>
      <xdr:rowOff>0</xdr:rowOff>
    </xdr:to>
    <xdr:pic>
      <xdr:nvPicPr>
        <xdr:cNvPr id="207" name="Picture 206">
          <a:extLst>
            <a:ext uri="{FF2B5EF4-FFF2-40B4-BE49-F238E27FC236}">
              <a16:creationId xmlns:a16="http://schemas.microsoft.com/office/drawing/2014/main" id="{68AAD34D-785F-A24D-8D75-BA4AA98FED11}"/>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965200" y="14351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227</xdr:row>
      <xdr:rowOff>0</xdr:rowOff>
    </xdr:from>
    <xdr:to>
      <xdr:col>1</xdr:col>
      <xdr:colOff>937199</xdr:colOff>
      <xdr:row>228</xdr:row>
      <xdr:rowOff>0</xdr:rowOff>
    </xdr:to>
    <xdr:pic>
      <xdr:nvPicPr>
        <xdr:cNvPr id="208" name="Picture 207">
          <a:extLst>
            <a:ext uri="{FF2B5EF4-FFF2-40B4-BE49-F238E27FC236}">
              <a16:creationId xmlns:a16="http://schemas.microsoft.com/office/drawing/2014/main" id="{36F57A8D-5B86-0147-8036-5FA6143BDEAE}"/>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965200" y="14414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228</xdr:row>
      <xdr:rowOff>0</xdr:rowOff>
    </xdr:from>
    <xdr:to>
      <xdr:col>1</xdr:col>
      <xdr:colOff>937199</xdr:colOff>
      <xdr:row>229</xdr:row>
      <xdr:rowOff>0</xdr:rowOff>
    </xdr:to>
    <xdr:pic>
      <xdr:nvPicPr>
        <xdr:cNvPr id="209" name="Picture 208">
          <a:extLst>
            <a:ext uri="{FF2B5EF4-FFF2-40B4-BE49-F238E27FC236}">
              <a16:creationId xmlns:a16="http://schemas.microsoft.com/office/drawing/2014/main" id="{202AB232-F18D-AD41-8CEC-670D947FDB98}"/>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965200" y="14478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229</xdr:row>
      <xdr:rowOff>0</xdr:rowOff>
    </xdr:from>
    <xdr:to>
      <xdr:col>1</xdr:col>
      <xdr:colOff>937199</xdr:colOff>
      <xdr:row>230</xdr:row>
      <xdr:rowOff>0</xdr:rowOff>
    </xdr:to>
    <xdr:pic>
      <xdr:nvPicPr>
        <xdr:cNvPr id="210" name="Picture 209">
          <a:extLst>
            <a:ext uri="{FF2B5EF4-FFF2-40B4-BE49-F238E27FC236}">
              <a16:creationId xmlns:a16="http://schemas.microsoft.com/office/drawing/2014/main" id="{7E967E29-8F0D-7841-A676-CCBD7EA5995B}"/>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965200" y="14541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230</xdr:row>
      <xdr:rowOff>0</xdr:rowOff>
    </xdr:from>
    <xdr:to>
      <xdr:col>1</xdr:col>
      <xdr:colOff>937199</xdr:colOff>
      <xdr:row>231</xdr:row>
      <xdr:rowOff>0</xdr:rowOff>
    </xdr:to>
    <xdr:pic>
      <xdr:nvPicPr>
        <xdr:cNvPr id="211" name="Picture 210">
          <a:extLst>
            <a:ext uri="{FF2B5EF4-FFF2-40B4-BE49-F238E27FC236}">
              <a16:creationId xmlns:a16="http://schemas.microsoft.com/office/drawing/2014/main" id="{A7728EF2-EC35-9343-9F5D-2BE58711B85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965200" y="146050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231</xdr:row>
      <xdr:rowOff>0</xdr:rowOff>
    </xdr:from>
    <xdr:to>
      <xdr:col>1</xdr:col>
      <xdr:colOff>937199</xdr:colOff>
      <xdr:row>232</xdr:row>
      <xdr:rowOff>0</xdr:rowOff>
    </xdr:to>
    <xdr:pic>
      <xdr:nvPicPr>
        <xdr:cNvPr id="212" name="Picture 211">
          <a:extLst>
            <a:ext uri="{FF2B5EF4-FFF2-40B4-BE49-F238E27FC236}">
              <a16:creationId xmlns:a16="http://schemas.microsoft.com/office/drawing/2014/main" id="{E1710E36-D0BB-5248-9D4A-ED53F4A5A071}"/>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965200" y="146685000"/>
          <a:ext cx="6069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232</xdr:row>
      <xdr:rowOff>0</xdr:rowOff>
    </xdr:from>
    <xdr:to>
      <xdr:col>2</xdr:col>
      <xdr:colOff>10099</xdr:colOff>
      <xdr:row>233</xdr:row>
      <xdr:rowOff>0</xdr:rowOff>
    </xdr:to>
    <xdr:pic>
      <xdr:nvPicPr>
        <xdr:cNvPr id="213" name="Picture 212">
          <a:extLst>
            <a:ext uri="{FF2B5EF4-FFF2-40B4-BE49-F238E27FC236}">
              <a16:creationId xmlns:a16="http://schemas.microsoft.com/office/drawing/2014/main" id="{76880D00-5154-BD4E-AFFA-A635DBDF0F37}"/>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990600" y="147320000"/>
          <a:ext cx="6196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393700</xdr:colOff>
      <xdr:row>233</xdr:row>
      <xdr:rowOff>0</xdr:rowOff>
    </xdr:from>
    <xdr:to>
      <xdr:col>2</xdr:col>
      <xdr:colOff>10099</xdr:colOff>
      <xdr:row>234</xdr:row>
      <xdr:rowOff>0</xdr:rowOff>
    </xdr:to>
    <xdr:pic>
      <xdr:nvPicPr>
        <xdr:cNvPr id="214" name="Picture 213">
          <a:extLst>
            <a:ext uri="{FF2B5EF4-FFF2-40B4-BE49-F238E27FC236}">
              <a16:creationId xmlns:a16="http://schemas.microsoft.com/office/drawing/2014/main" id="{C5912DA4-477E-9F4F-B5D5-D1F4948E01C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028700" y="147955000"/>
          <a:ext cx="5815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234</xdr:row>
      <xdr:rowOff>0</xdr:rowOff>
    </xdr:from>
    <xdr:to>
      <xdr:col>1</xdr:col>
      <xdr:colOff>593540</xdr:colOff>
      <xdr:row>234</xdr:row>
      <xdr:rowOff>42</xdr:rowOff>
    </xdr:to>
    <xdr:pic>
      <xdr:nvPicPr>
        <xdr:cNvPr id="215" name="Picture 214">
          <a:extLst>
            <a:ext uri="{FF2B5EF4-FFF2-40B4-BE49-F238E27FC236}">
              <a16:creationId xmlns:a16="http://schemas.microsoft.com/office/drawing/2014/main" id="{8E4A1391-1CF4-EF4C-9A4C-9A8F805B743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35000" y="148590000"/>
          <a:ext cx="593540" cy="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234</xdr:row>
      <xdr:rowOff>2116</xdr:rowOff>
    </xdr:from>
    <xdr:to>
      <xdr:col>1</xdr:col>
      <xdr:colOff>936440</xdr:colOff>
      <xdr:row>235</xdr:row>
      <xdr:rowOff>0</xdr:rowOff>
    </xdr:to>
    <xdr:pic>
      <xdr:nvPicPr>
        <xdr:cNvPr id="216" name="Picture 215">
          <a:extLst>
            <a:ext uri="{FF2B5EF4-FFF2-40B4-BE49-F238E27FC236}">
              <a16:creationId xmlns:a16="http://schemas.microsoft.com/office/drawing/2014/main" id="{66C9F7F1-7549-7749-A03D-F5A7EE9C61EA}"/>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977900" y="148592116"/>
          <a:ext cx="593540" cy="632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235</xdr:row>
      <xdr:rowOff>0</xdr:rowOff>
    </xdr:from>
    <xdr:to>
      <xdr:col>1</xdr:col>
      <xdr:colOff>593540</xdr:colOff>
      <xdr:row>235</xdr:row>
      <xdr:rowOff>2158</xdr:rowOff>
    </xdr:to>
    <xdr:pic>
      <xdr:nvPicPr>
        <xdr:cNvPr id="217" name="Picture 216">
          <a:extLst>
            <a:ext uri="{FF2B5EF4-FFF2-40B4-BE49-F238E27FC236}">
              <a16:creationId xmlns:a16="http://schemas.microsoft.com/office/drawing/2014/main" id="{5DB13174-2210-5D48-BA88-166E22ACC2C1}"/>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35000" y="149225000"/>
          <a:ext cx="593540" cy="2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235</xdr:row>
      <xdr:rowOff>4232</xdr:rowOff>
    </xdr:from>
    <xdr:to>
      <xdr:col>1</xdr:col>
      <xdr:colOff>936440</xdr:colOff>
      <xdr:row>236</xdr:row>
      <xdr:rowOff>0</xdr:rowOff>
    </xdr:to>
    <xdr:pic>
      <xdr:nvPicPr>
        <xdr:cNvPr id="218" name="Picture 217">
          <a:extLst>
            <a:ext uri="{FF2B5EF4-FFF2-40B4-BE49-F238E27FC236}">
              <a16:creationId xmlns:a16="http://schemas.microsoft.com/office/drawing/2014/main" id="{19336FD5-BED6-3D4C-B5E5-5D1B48A80C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977900" y="149229232"/>
          <a:ext cx="593540" cy="630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236</xdr:row>
      <xdr:rowOff>0</xdr:rowOff>
    </xdr:from>
    <xdr:to>
      <xdr:col>1</xdr:col>
      <xdr:colOff>593540</xdr:colOff>
      <xdr:row>236</xdr:row>
      <xdr:rowOff>5332</xdr:rowOff>
    </xdr:to>
    <xdr:pic>
      <xdr:nvPicPr>
        <xdr:cNvPr id="219" name="Picture 218">
          <a:extLst>
            <a:ext uri="{FF2B5EF4-FFF2-40B4-BE49-F238E27FC236}">
              <a16:creationId xmlns:a16="http://schemas.microsoft.com/office/drawing/2014/main" id="{7783B5A2-D65F-E745-BF8C-2ACE88AAA3C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635000" y="149860000"/>
          <a:ext cx="593540" cy="53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236</xdr:row>
      <xdr:rowOff>7406</xdr:rowOff>
    </xdr:from>
    <xdr:to>
      <xdr:col>1</xdr:col>
      <xdr:colOff>936440</xdr:colOff>
      <xdr:row>237</xdr:row>
      <xdr:rowOff>0</xdr:rowOff>
    </xdr:to>
    <xdr:pic>
      <xdr:nvPicPr>
        <xdr:cNvPr id="220" name="Picture 219">
          <a:extLst>
            <a:ext uri="{FF2B5EF4-FFF2-40B4-BE49-F238E27FC236}">
              <a16:creationId xmlns:a16="http://schemas.microsoft.com/office/drawing/2014/main" id="{0C6667AF-686B-3F4F-A93F-B8E52376FC61}"/>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977900" y="149867406"/>
          <a:ext cx="593540" cy="6275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237</xdr:row>
      <xdr:rowOff>0</xdr:rowOff>
    </xdr:from>
    <xdr:to>
      <xdr:col>1</xdr:col>
      <xdr:colOff>593540</xdr:colOff>
      <xdr:row>237</xdr:row>
      <xdr:rowOff>7448</xdr:rowOff>
    </xdr:to>
    <xdr:pic>
      <xdr:nvPicPr>
        <xdr:cNvPr id="221" name="Picture 220">
          <a:extLst>
            <a:ext uri="{FF2B5EF4-FFF2-40B4-BE49-F238E27FC236}">
              <a16:creationId xmlns:a16="http://schemas.microsoft.com/office/drawing/2014/main" id="{C60EC390-D7B9-404D-A56C-5855D6B52699}"/>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35000" y="150495000"/>
          <a:ext cx="593540" cy="7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237</xdr:row>
      <xdr:rowOff>9522</xdr:rowOff>
    </xdr:from>
    <xdr:to>
      <xdr:col>1</xdr:col>
      <xdr:colOff>936440</xdr:colOff>
      <xdr:row>238</xdr:row>
      <xdr:rowOff>0</xdr:rowOff>
    </xdr:to>
    <xdr:pic>
      <xdr:nvPicPr>
        <xdr:cNvPr id="222" name="Picture 221">
          <a:extLst>
            <a:ext uri="{FF2B5EF4-FFF2-40B4-BE49-F238E27FC236}">
              <a16:creationId xmlns:a16="http://schemas.microsoft.com/office/drawing/2014/main" id="{F5F8342F-79AA-7348-BDB0-7820BFA33CAA}"/>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977900" y="150504522"/>
          <a:ext cx="593540" cy="625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238</xdr:row>
      <xdr:rowOff>0</xdr:rowOff>
    </xdr:from>
    <xdr:to>
      <xdr:col>1</xdr:col>
      <xdr:colOff>593540</xdr:colOff>
      <xdr:row>238</xdr:row>
      <xdr:rowOff>9564</xdr:rowOff>
    </xdr:to>
    <xdr:pic>
      <xdr:nvPicPr>
        <xdr:cNvPr id="223" name="Picture 222">
          <a:extLst>
            <a:ext uri="{FF2B5EF4-FFF2-40B4-BE49-F238E27FC236}">
              <a16:creationId xmlns:a16="http://schemas.microsoft.com/office/drawing/2014/main" id="{CEC909DB-9315-F34F-994B-EFE30AC8D4C8}"/>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635000" y="151130000"/>
          <a:ext cx="593540" cy="9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238</xdr:row>
      <xdr:rowOff>11638</xdr:rowOff>
    </xdr:from>
    <xdr:to>
      <xdr:col>1</xdr:col>
      <xdr:colOff>936440</xdr:colOff>
      <xdr:row>239</xdr:row>
      <xdr:rowOff>0</xdr:rowOff>
    </xdr:to>
    <xdr:pic>
      <xdr:nvPicPr>
        <xdr:cNvPr id="224" name="Picture 223">
          <a:extLst>
            <a:ext uri="{FF2B5EF4-FFF2-40B4-BE49-F238E27FC236}">
              <a16:creationId xmlns:a16="http://schemas.microsoft.com/office/drawing/2014/main" id="{63E9937C-9567-FC4F-BDFE-F8B899164369}"/>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977900" y="151141638"/>
          <a:ext cx="593540" cy="6233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239</xdr:row>
      <xdr:rowOff>0</xdr:rowOff>
    </xdr:from>
    <xdr:to>
      <xdr:col>1</xdr:col>
      <xdr:colOff>593540</xdr:colOff>
      <xdr:row>239</xdr:row>
      <xdr:rowOff>11684</xdr:rowOff>
    </xdr:to>
    <xdr:pic>
      <xdr:nvPicPr>
        <xdr:cNvPr id="225" name="Picture 224">
          <a:extLst>
            <a:ext uri="{FF2B5EF4-FFF2-40B4-BE49-F238E27FC236}">
              <a16:creationId xmlns:a16="http://schemas.microsoft.com/office/drawing/2014/main" id="{DCE2B91F-DAD1-DA4D-8D60-3873E0390D77}"/>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35000" y="151765000"/>
          <a:ext cx="593540" cy="11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239</xdr:row>
      <xdr:rowOff>0</xdr:rowOff>
    </xdr:from>
    <xdr:to>
      <xdr:col>1</xdr:col>
      <xdr:colOff>923740</xdr:colOff>
      <xdr:row>239</xdr:row>
      <xdr:rowOff>633984</xdr:rowOff>
    </xdr:to>
    <xdr:pic>
      <xdr:nvPicPr>
        <xdr:cNvPr id="226" name="Picture 225">
          <a:extLst>
            <a:ext uri="{FF2B5EF4-FFF2-40B4-BE49-F238E27FC236}">
              <a16:creationId xmlns:a16="http://schemas.microsoft.com/office/drawing/2014/main" id="{CE1D2295-40EF-F543-8D3E-4F4BC572F55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876300" y="151765000"/>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240</xdr:row>
      <xdr:rowOff>2117</xdr:rowOff>
    </xdr:from>
    <xdr:to>
      <xdr:col>1</xdr:col>
      <xdr:colOff>923740</xdr:colOff>
      <xdr:row>241</xdr:row>
      <xdr:rowOff>1101</xdr:rowOff>
    </xdr:to>
    <xdr:pic>
      <xdr:nvPicPr>
        <xdr:cNvPr id="227" name="Picture 226">
          <a:extLst>
            <a:ext uri="{FF2B5EF4-FFF2-40B4-BE49-F238E27FC236}">
              <a16:creationId xmlns:a16="http://schemas.microsoft.com/office/drawing/2014/main" id="{6DB10195-72D6-CF4D-9A2C-21E777270FC7}"/>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876300" y="152402117"/>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241</xdr:row>
      <xdr:rowOff>4234</xdr:rowOff>
    </xdr:from>
    <xdr:to>
      <xdr:col>1</xdr:col>
      <xdr:colOff>923740</xdr:colOff>
      <xdr:row>242</xdr:row>
      <xdr:rowOff>3218</xdr:rowOff>
    </xdr:to>
    <xdr:pic>
      <xdr:nvPicPr>
        <xdr:cNvPr id="228" name="Picture 227">
          <a:extLst>
            <a:ext uri="{FF2B5EF4-FFF2-40B4-BE49-F238E27FC236}">
              <a16:creationId xmlns:a16="http://schemas.microsoft.com/office/drawing/2014/main" id="{B4CE791E-898F-974D-B183-E3A2FA7D1522}"/>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76300" y="153039234"/>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242</xdr:row>
      <xdr:rowOff>6351</xdr:rowOff>
    </xdr:from>
    <xdr:to>
      <xdr:col>1</xdr:col>
      <xdr:colOff>923740</xdr:colOff>
      <xdr:row>243</xdr:row>
      <xdr:rowOff>5335</xdr:rowOff>
    </xdr:to>
    <xdr:pic>
      <xdr:nvPicPr>
        <xdr:cNvPr id="229" name="Picture 228">
          <a:extLst>
            <a:ext uri="{FF2B5EF4-FFF2-40B4-BE49-F238E27FC236}">
              <a16:creationId xmlns:a16="http://schemas.microsoft.com/office/drawing/2014/main" id="{F17BCCA5-F520-764B-A2B8-8EA213A1C3D8}"/>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76300" y="153676351"/>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243</xdr:row>
      <xdr:rowOff>8468</xdr:rowOff>
    </xdr:from>
    <xdr:to>
      <xdr:col>1</xdr:col>
      <xdr:colOff>923740</xdr:colOff>
      <xdr:row>244</xdr:row>
      <xdr:rowOff>7452</xdr:rowOff>
    </xdr:to>
    <xdr:pic>
      <xdr:nvPicPr>
        <xdr:cNvPr id="230" name="Picture 229">
          <a:extLst>
            <a:ext uri="{FF2B5EF4-FFF2-40B4-BE49-F238E27FC236}">
              <a16:creationId xmlns:a16="http://schemas.microsoft.com/office/drawing/2014/main" id="{420DC965-7DC8-D545-B233-C06CACC95B3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876300" y="154313468"/>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244</xdr:row>
      <xdr:rowOff>10585</xdr:rowOff>
    </xdr:from>
    <xdr:to>
      <xdr:col>1</xdr:col>
      <xdr:colOff>923740</xdr:colOff>
      <xdr:row>245</xdr:row>
      <xdr:rowOff>9569</xdr:rowOff>
    </xdr:to>
    <xdr:pic>
      <xdr:nvPicPr>
        <xdr:cNvPr id="231" name="Picture 230">
          <a:extLst>
            <a:ext uri="{FF2B5EF4-FFF2-40B4-BE49-F238E27FC236}">
              <a16:creationId xmlns:a16="http://schemas.microsoft.com/office/drawing/2014/main" id="{4AF75BDB-A702-BC43-B5D5-15AFCF4B907D}"/>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876300" y="154950585"/>
          <a:ext cx="682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241300</xdr:colOff>
      <xdr:row>245</xdr:row>
      <xdr:rowOff>12700</xdr:rowOff>
    </xdr:from>
    <xdr:to>
      <xdr:col>1</xdr:col>
      <xdr:colOff>923740</xdr:colOff>
      <xdr:row>246</xdr:row>
      <xdr:rowOff>0</xdr:rowOff>
    </xdr:to>
    <xdr:pic>
      <xdr:nvPicPr>
        <xdr:cNvPr id="232" name="Picture 231">
          <a:extLst>
            <a:ext uri="{FF2B5EF4-FFF2-40B4-BE49-F238E27FC236}">
              <a16:creationId xmlns:a16="http://schemas.microsoft.com/office/drawing/2014/main" id="{931027DD-B71D-C84E-B73C-357254AB6D07}"/>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876300" y="155587700"/>
          <a:ext cx="68244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246</xdr:row>
      <xdr:rowOff>0</xdr:rowOff>
    </xdr:from>
    <xdr:to>
      <xdr:col>1</xdr:col>
      <xdr:colOff>928787</xdr:colOff>
      <xdr:row>246</xdr:row>
      <xdr:rowOff>630936</xdr:rowOff>
    </xdr:to>
    <xdr:pic>
      <xdr:nvPicPr>
        <xdr:cNvPr id="233" name="Picture 232">
          <a:extLst>
            <a:ext uri="{FF2B5EF4-FFF2-40B4-BE49-F238E27FC236}">
              <a16:creationId xmlns:a16="http://schemas.microsoft.com/office/drawing/2014/main" id="{B75FEB3E-38AF-F842-9B29-9BF0C590913E}"/>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092200" y="15621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469900</xdr:colOff>
      <xdr:row>247</xdr:row>
      <xdr:rowOff>25400</xdr:rowOff>
    </xdr:from>
    <xdr:to>
      <xdr:col>1</xdr:col>
      <xdr:colOff>941487</xdr:colOff>
      <xdr:row>247</xdr:row>
      <xdr:rowOff>630936</xdr:rowOff>
    </xdr:to>
    <xdr:pic>
      <xdr:nvPicPr>
        <xdr:cNvPr id="234" name="Picture 233">
          <a:extLst>
            <a:ext uri="{FF2B5EF4-FFF2-40B4-BE49-F238E27FC236}">
              <a16:creationId xmlns:a16="http://schemas.microsoft.com/office/drawing/2014/main" id="{AB04ED78-810B-FC4A-A7CD-DBB206247BC8}"/>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104900" y="156870400"/>
          <a:ext cx="471587" cy="605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248</xdr:row>
      <xdr:rowOff>0</xdr:rowOff>
    </xdr:from>
    <xdr:to>
      <xdr:col>1</xdr:col>
      <xdr:colOff>928787</xdr:colOff>
      <xdr:row>248</xdr:row>
      <xdr:rowOff>630936</xdr:rowOff>
    </xdr:to>
    <xdr:pic>
      <xdr:nvPicPr>
        <xdr:cNvPr id="235" name="Picture 234">
          <a:extLst>
            <a:ext uri="{FF2B5EF4-FFF2-40B4-BE49-F238E27FC236}">
              <a16:creationId xmlns:a16="http://schemas.microsoft.com/office/drawing/2014/main" id="{9B3EECBD-F9BB-B042-9DA7-1FE14BB5610E}"/>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092200" y="157480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249</xdr:row>
      <xdr:rowOff>0</xdr:rowOff>
    </xdr:from>
    <xdr:to>
      <xdr:col>1</xdr:col>
      <xdr:colOff>928787</xdr:colOff>
      <xdr:row>249</xdr:row>
      <xdr:rowOff>630936</xdr:rowOff>
    </xdr:to>
    <xdr:pic>
      <xdr:nvPicPr>
        <xdr:cNvPr id="236" name="Picture 235">
          <a:extLst>
            <a:ext uri="{FF2B5EF4-FFF2-40B4-BE49-F238E27FC236}">
              <a16:creationId xmlns:a16="http://schemas.microsoft.com/office/drawing/2014/main" id="{F4C0E3F0-8693-2640-95B0-92F739DF2564}"/>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092200" y="158115000"/>
          <a:ext cx="471587" cy="630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250</xdr:row>
      <xdr:rowOff>0</xdr:rowOff>
    </xdr:from>
    <xdr:to>
      <xdr:col>1</xdr:col>
      <xdr:colOff>931825</xdr:colOff>
      <xdr:row>251</xdr:row>
      <xdr:rowOff>0</xdr:rowOff>
    </xdr:to>
    <xdr:pic>
      <xdr:nvPicPr>
        <xdr:cNvPr id="237" name="Picture 236">
          <a:extLst>
            <a:ext uri="{FF2B5EF4-FFF2-40B4-BE49-F238E27FC236}">
              <a16:creationId xmlns:a16="http://schemas.microsoft.com/office/drawing/2014/main" id="{F1CB66B8-DF67-E645-8BFE-34FC05ED4D43}"/>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092200" y="158750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251</xdr:row>
      <xdr:rowOff>0</xdr:rowOff>
    </xdr:from>
    <xdr:to>
      <xdr:col>1</xdr:col>
      <xdr:colOff>931825</xdr:colOff>
      <xdr:row>252</xdr:row>
      <xdr:rowOff>0</xdr:rowOff>
    </xdr:to>
    <xdr:pic>
      <xdr:nvPicPr>
        <xdr:cNvPr id="238" name="Picture 237">
          <a:extLst>
            <a:ext uri="{FF2B5EF4-FFF2-40B4-BE49-F238E27FC236}">
              <a16:creationId xmlns:a16="http://schemas.microsoft.com/office/drawing/2014/main" id="{242DE5CB-A478-AF44-A0D6-E17D9C467498}"/>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092200" y="159385000"/>
          <a:ext cx="474625"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252</xdr:row>
      <xdr:rowOff>0</xdr:rowOff>
    </xdr:from>
    <xdr:to>
      <xdr:col>1</xdr:col>
      <xdr:colOff>924499</xdr:colOff>
      <xdr:row>253</xdr:row>
      <xdr:rowOff>0</xdr:rowOff>
    </xdr:to>
    <xdr:pic>
      <xdr:nvPicPr>
        <xdr:cNvPr id="239" name="Picture 238">
          <a:extLst>
            <a:ext uri="{FF2B5EF4-FFF2-40B4-BE49-F238E27FC236}">
              <a16:creationId xmlns:a16="http://schemas.microsoft.com/office/drawing/2014/main" id="{A4FDBE74-4813-B247-B8C0-C36678BDF245}"/>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990600" y="16002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253</xdr:row>
      <xdr:rowOff>0</xdr:rowOff>
    </xdr:from>
    <xdr:to>
      <xdr:col>1</xdr:col>
      <xdr:colOff>924499</xdr:colOff>
      <xdr:row>254</xdr:row>
      <xdr:rowOff>0</xdr:rowOff>
    </xdr:to>
    <xdr:pic>
      <xdr:nvPicPr>
        <xdr:cNvPr id="240" name="Picture 239">
          <a:extLst>
            <a:ext uri="{FF2B5EF4-FFF2-40B4-BE49-F238E27FC236}">
              <a16:creationId xmlns:a16="http://schemas.microsoft.com/office/drawing/2014/main" id="{270BAFF9-FA09-5A45-A4F1-7DFB3F0E38C8}"/>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990600" y="16065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254</xdr:row>
      <xdr:rowOff>0</xdr:rowOff>
    </xdr:from>
    <xdr:to>
      <xdr:col>1</xdr:col>
      <xdr:colOff>924499</xdr:colOff>
      <xdr:row>255</xdr:row>
      <xdr:rowOff>0</xdr:rowOff>
    </xdr:to>
    <xdr:pic>
      <xdr:nvPicPr>
        <xdr:cNvPr id="241" name="Picture 240">
          <a:extLst>
            <a:ext uri="{FF2B5EF4-FFF2-40B4-BE49-F238E27FC236}">
              <a16:creationId xmlns:a16="http://schemas.microsoft.com/office/drawing/2014/main" id="{0EB179FF-1AD0-D44A-A7BE-081F161D929F}"/>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990600" y="16129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255</xdr:row>
      <xdr:rowOff>0</xdr:rowOff>
    </xdr:from>
    <xdr:to>
      <xdr:col>1</xdr:col>
      <xdr:colOff>924499</xdr:colOff>
      <xdr:row>256</xdr:row>
      <xdr:rowOff>0</xdr:rowOff>
    </xdr:to>
    <xdr:pic>
      <xdr:nvPicPr>
        <xdr:cNvPr id="242" name="Picture 241">
          <a:extLst>
            <a:ext uri="{FF2B5EF4-FFF2-40B4-BE49-F238E27FC236}">
              <a16:creationId xmlns:a16="http://schemas.microsoft.com/office/drawing/2014/main" id="{AA811B97-3AC0-D844-B832-E9E35B96BEBF}"/>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990600" y="16192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256</xdr:row>
      <xdr:rowOff>0</xdr:rowOff>
    </xdr:from>
    <xdr:to>
      <xdr:col>1</xdr:col>
      <xdr:colOff>924499</xdr:colOff>
      <xdr:row>257</xdr:row>
      <xdr:rowOff>0</xdr:rowOff>
    </xdr:to>
    <xdr:pic>
      <xdr:nvPicPr>
        <xdr:cNvPr id="243" name="Picture 242">
          <a:extLst>
            <a:ext uri="{FF2B5EF4-FFF2-40B4-BE49-F238E27FC236}">
              <a16:creationId xmlns:a16="http://schemas.microsoft.com/office/drawing/2014/main" id="{60A19ED5-14C6-D747-9DD3-97F3C5DE7575}"/>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990600" y="16256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257</xdr:row>
      <xdr:rowOff>12700</xdr:rowOff>
    </xdr:from>
    <xdr:to>
      <xdr:col>1</xdr:col>
      <xdr:colOff>924499</xdr:colOff>
      <xdr:row>258</xdr:row>
      <xdr:rowOff>0</xdr:rowOff>
    </xdr:to>
    <xdr:pic>
      <xdr:nvPicPr>
        <xdr:cNvPr id="244" name="Picture 243">
          <a:extLst>
            <a:ext uri="{FF2B5EF4-FFF2-40B4-BE49-F238E27FC236}">
              <a16:creationId xmlns:a16="http://schemas.microsoft.com/office/drawing/2014/main" id="{77F8AF29-DBD8-5D46-9110-C461AA287E94}"/>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990600" y="163207700"/>
          <a:ext cx="568899"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258</xdr:row>
      <xdr:rowOff>0</xdr:rowOff>
    </xdr:from>
    <xdr:to>
      <xdr:col>1</xdr:col>
      <xdr:colOff>924499</xdr:colOff>
      <xdr:row>259</xdr:row>
      <xdr:rowOff>0</xdr:rowOff>
    </xdr:to>
    <xdr:pic>
      <xdr:nvPicPr>
        <xdr:cNvPr id="245" name="Picture 244">
          <a:extLst>
            <a:ext uri="{FF2B5EF4-FFF2-40B4-BE49-F238E27FC236}">
              <a16:creationId xmlns:a16="http://schemas.microsoft.com/office/drawing/2014/main" id="{A90E7F29-1195-3141-A1DC-1E100E0F4B7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990600" y="163830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259</xdr:row>
      <xdr:rowOff>0</xdr:rowOff>
    </xdr:from>
    <xdr:to>
      <xdr:col>1</xdr:col>
      <xdr:colOff>924499</xdr:colOff>
      <xdr:row>260</xdr:row>
      <xdr:rowOff>0</xdr:rowOff>
    </xdr:to>
    <xdr:pic>
      <xdr:nvPicPr>
        <xdr:cNvPr id="246" name="Picture 245">
          <a:extLst>
            <a:ext uri="{FF2B5EF4-FFF2-40B4-BE49-F238E27FC236}">
              <a16:creationId xmlns:a16="http://schemas.microsoft.com/office/drawing/2014/main" id="{F7A99B84-783B-D746-A521-F7CE0CEB8BF7}"/>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990600" y="164465000"/>
          <a:ext cx="568899" cy="63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144</xdr:row>
      <xdr:rowOff>381000</xdr:rowOff>
    </xdr:from>
    <xdr:to>
      <xdr:col>1</xdr:col>
      <xdr:colOff>1</xdr:colOff>
      <xdr:row>144</xdr:row>
      <xdr:rowOff>381000</xdr:rowOff>
    </xdr:to>
    <xdr:pic>
      <xdr:nvPicPr>
        <xdr:cNvPr id="247" name="Picture 246">
          <a:extLst>
            <a:ext uri="{FF2B5EF4-FFF2-40B4-BE49-F238E27FC236}">
              <a16:creationId xmlns:a16="http://schemas.microsoft.com/office/drawing/2014/main" id="{49AF8F25-B755-2943-B02A-91672788F4C8}"/>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35001" y="9182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146</xdr:row>
      <xdr:rowOff>127000</xdr:rowOff>
    </xdr:from>
    <xdr:to>
      <xdr:col>1</xdr:col>
      <xdr:colOff>1</xdr:colOff>
      <xdr:row>146</xdr:row>
      <xdr:rowOff>127000</xdr:rowOff>
    </xdr:to>
    <xdr:pic>
      <xdr:nvPicPr>
        <xdr:cNvPr id="248" name="Picture 247">
          <a:extLst>
            <a:ext uri="{FF2B5EF4-FFF2-40B4-BE49-F238E27FC236}">
              <a16:creationId xmlns:a16="http://schemas.microsoft.com/office/drawing/2014/main" id="{7EAB673C-564C-A447-A074-8CEFE794717B}"/>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283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147</xdr:row>
      <xdr:rowOff>508000</xdr:rowOff>
    </xdr:from>
    <xdr:to>
      <xdr:col>1</xdr:col>
      <xdr:colOff>1</xdr:colOff>
      <xdr:row>147</xdr:row>
      <xdr:rowOff>508000</xdr:rowOff>
    </xdr:to>
    <xdr:pic>
      <xdr:nvPicPr>
        <xdr:cNvPr id="249" name="Picture 248">
          <a:extLst>
            <a:ext uri="{FF2B5EF4-FFF2-40B4-BE49-F238E27FC236}">
              <a16:creationId xmlns:a16="http://schemas.microsoft.com/office/drawing/2014/main" id="{A605994D-5BB9-1E4C-B0FD-7932704FAB97}"/>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35001" y="9385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149</xdr:row>
      <xdr:rowOff>254000</xdr:rowOff>
    </xdr:from>
    <xdr:to>
      <xdr:col>1</xdr:col>
      <xdr:colOff>1</xdr:colOff>
      <xdr:row>149</xdr:row>
      <xdr:rowOff>254000</xdr:rowOff>
    </xdr:to>
    <xdr:pic>
      <xdr:nvPicPr>
        <xdr:cNvPr id="250" name="Picture 249">
          <a:extLst>
            <a:ext uri="{FF2B5EF4-FFF2-40B4-BE49-F238E27FC236}">
              <a16:creationId xmlns:a16="http://schemas.microsoft.com/office/drawing/2014/main" id="{4095AC4A-CC15-B443-820F-7F9C57D2FCE2}"/>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35001" y="948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151</xdr:row>
      <xdr:rowOff>0</xdr:rowOff>
    </xdr:from>
    <xdr:to>
      <xdr:col>1</xdr:col>
      <xdr:colOff>1</xdr:colOff>
      <xdr:row>151</xdr:row>
      <xdr:rowOff>0</xdr:rowOff>
    </xdr:to>
    <xdr:pic>
      <xdr:nvPicPr>
        <xdr:cNvPr id="251" name="Picture 250">
          <a:extLst>
            <a:ext uri="{FF2B5EF4-FFF2-40B4-BE49-F238E27FC236}">
              <a16:creationId xmlns:a16="http://schemas.microsoft.com/office/drawing/2014/main" id="{500A7DB3-F9F9-A249-B475-18199908129C}"/>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58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152</xdr:row>
      <xdr:rowOff>381000</xdr:rowOff>
    </xdr:from>
    <xdr:to>
      <xdr:col>1</xdr:col>
      <xdr:colOff>1</xdr:colOff>
      <xdr:row>152</xdr:row>
      <xdr:rowOff>381000</xdr:rowOff>
    </xdr:to>
    <xdr:pic>
      <xdr:nvPicPr>
        <xdr:cNvPr id="252" name="Picture 251">
          <a:extLst>
            <a:ext uri="{FF2B5EF4-FFF2-40B4-BE49-F238E27FC236}">
              <a16:creationId xmlns:a16="http://schemas.microsoft.com/office/drawing/2014/main" id="{29A50DFD-FF85-4E47-8FEC-646FEDC8AA63}"/>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35001" y="9690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154</xdr:row>
      <xdr:rowOff>508000</xdr:rowOff>
    </xdr:from>
    <xdr:to>
      <xdr:col>1</xdr:col>
      <xdr:colOff>1</xdr:colOff>
      <xdr:row>154</xdr:row>
      <xdr:rowOff>508000</xdr:rowOff>
    </xdr:to>
    <xdr:pic>
      <xdr:nvPicPr>
        <xdr:cNvPr id="253" name="Picture 252">
          <a:extLst>
            <a:ext uri="{FF2B5EF4-FFF2-40B4-BE49-F238E27FC236}">
              <a16:creationId xmlns:a16="http://schemas.microsoft.com/office/drawing/2014/main" id="{9612CAF2-79D7-724C-A4CE-119026756389}"/>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298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155</xdr:row>
      <xdr:rowOff>254000</xdr:rowOff>
    </xdr:from>
    <xdr:to>
      <xdr:col>1</xdr:col>
      <xdr:colOff>1</xdr:colOff>
      <xdr:row>155</xdr:row>
      <xdr:rowOff>254000</xdr:rowOff>
    </xdr:to>
    <xdr:pic>
      <xdr:nvPicPr>
        <xdr:cNvPr id="254" name="Picture 253">
          <a:extLst>
            <a:ext uri="{FF2B5EF4-FFF2-40B4-BE49-F238E27FC236}">
              <a16:creationId xmlns:a16="http://schemas.microsoft.com/office/drawing/2014/main" id="{0B70576A-7C5C-7845-8415-74F0544F6334}"/>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35001" y="9867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157</xdr:row>
      <xdr:rowOff>0</xdr:rowOff>
    </xdr:from>
    <xdr:to>
      <xdr:col>1</xdr:col>
      <xdr:colOff>1</xdr:colOff>
      <xdr:row>157</xdr:row>
      <xdr:rowOff>0</xdr:rowOff>
    </xdr:to>
    <xdr:pic>
      <xdr:nvPicPr>
        <xdr:cNvPr id="255" name="Picture 254">
          <a:extLst>
            <a:ext uri="{FF2B5EF4-FFF2-40B4-BE49-F238E27FC236}">
              <a16:creationId xmlns:a16="http://schemas.microsoft.com/office/drawing/2014/main" id="{8BB35EF1-8935-104B-99EB-D07F32EE0097}"/>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9969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158</xdr:row>
      <xdr:rowOff>381000</xdr:rowOff>
    </xdr:from>
    <xdr:to>
      <xdr:col>1</xdr:col>
      <xdr:colOff>1</xdr:colOff>
      <xdr:row>158</xdr:row>
      <xdr:rowOff>381000</xdr:rowOff>
    </xdr:to>
    <xdr:pic>
      <xdr:nvPicPr>
        <xdr:cNvPr id="256" name="Picture 255">
          <a:extLst>
            <a:ext uri="{FF2B5EF4-FFF2-40B4-BE49-F238E27FC236}">
              <a16:creationId xmlns:a16="http://schemas.microsoft.com/office/drawing/2014/main" id="{27A4E723-D858-5146-8FFC-1B9CB16BFE71}"/>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35001" y="10071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160</xdr:row>
      <xdr:rowOff>127000</xdr:rowOff>
    </xdr:from>
    <xdr:to>
      <xdr:col>1</xdr:col>
      <xdr:colOff>1</xdr:colOff>
      <xdr:row>160</xdr:row>
      <xdr:rowOff>127000</xdr:rowOff>
    </xdr:to>
    <xdr:pic>
      <xdr:nvPicPr>
        <xdr:cNvPr id="257" name="Picture 256">
          <a:extLst>
            <a:ext uri="{FF2B5EF4-FFF2-40B4-BE49-F238E27FC236}">
              <a16:creationId xmlns:a16="http://schemas.microsoft.com/office/drawing/2014/main" id="{E2A71BEA-311B-F44C-8610-7F6A19378385}"/>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35001" y="10172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161</xdr:row>
      <xdr:rowOff>508000</xdr:rowOff>
    </xdr:from>
    <xdr:to>
      <xdr:col>1</xdr:col>
      <xdr:colOff>1</xdr:colOff>
      <xdr:row>161</xdr:row>
      <xdr:rowOff>508000</xdr:rowOff>
    </xdr:to>
    <xdr:pic>
      <xdr:nvPicPr>
        <xdr:cNvPr id="258" name="Picture 257">
          <a:extLst>
            <a:ext uri="{FF2B5EF4-FFF2-40B4-BE49-F238E27FC236}">
              <a16:creationId xmlns:a16="http://schemas.microsoft.com/office/drawing/2014/main" id="{2E12A156-F075-1F47-8F45-C01693E0CDBA}"/>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35001" y="10274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163</xdr:row>
      <xdr:rowOff>254000</xdr:rowOff>
    </xdr:from>
    <xdr:to>
      <xdr:col>1</xdr:col>
      <xdr:colOff>1</xdr:colOff>
      <xdr:row>163</xdr:row>
      <xdr:rowOff>254000</xdr:rowOff>
    </xdr:to>
    <xdr:pic>
      <xdr:nvPicPr>
        <xdr:cNvPr id="259" name="Picture 258">
          <a:extLst>
            <a:ext uri="{FF2B5EF4-FFF2-40B4-BE49-F238E27FC236}">
              <a16:creationId xmlns:a16="http://schemas.microsoft.com/office/drawing/2014/main" id="{FD1D2023-7221-B44F-82FB-90EE618FAC06}"/>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35001" y="10375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165</xdr:row>
      <xdr:rowOff>0</xdr:rowOff>
    </xdr:from>
    <xdr:to>
      <xdr:col>1</xdr:col>
      <xdr:colOff>1</xdr:colOff>
      <xdr:row>165</xdr:row>
      <xdr:rowOff>0</xdr:rowOff>
    </xdr:to>
    <xdr:pic>
      <xdr:nvPicPr>
        <xdr:cNvPr id="260" name="Picture 259">
          <a:extLst>
            <a:ext uri="{FF2B5EF4-FFF2-40B4-BE49-F238E27FC236}">
              <a16:creationId xmlns:a16="http://schemas.microsoft.com/office/drawing/2014/main" id="{066CDEF8-2C91-6F46-95F6-A34760750CCF}"/>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35001" y="10477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166</xdr:row>
      <xdr:rowOff>381000</xdr:rowOff>
    </xdr:from>
    <xdr:to>
      <xdr:col>1</xdr:col>
      <xdr:colOff>1</xdr:colOff>
      <xdr:row>166</xdr:row>
      <xdr:rowOff>381000</xdr:rowOff>
    </xdr:to>
    <xdr:pic>
      <xdr:nvPicPr>
        <xdr:cNvPr id="261" name="Picture 260">
          <a:extLst>
            <a:ext uri="{FF2B5EF4-FFF2-40B4-BE49-F238E27FC236}">
              <a16:creationId xmlns:a16="http://schemas.microsoft.com/office/drawing/2014/main" id="{D11F1502-BCFC-3544-9AFF-F5293C72C89B}"/>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35001" y="10579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168</xdr:row>
      <xdr:rowOff>127000</xdr:rowOff>
    </xdr:from>
    <xdr:to>
      <xdr:col>1</xdr:col>
      <xdr:colOff>1</xdr:colOff>
      <xdr:row>168</xdr:row>
      <xdr:rowOff>127000</xdr:rowOff>
    </xdr:to>
    <xdr:pic>
      <xdr:nvPicPr>
        <xdr:cNvPr id="262" name="Picture 261">
          <a:extLst>
            <a:ext uri="{FF2B5EF4-FFF2-40B4-BE49-F238E27FC236}">
              <a16:creationId xmlns:a16="http://schemas.microsoft.com/office/drawing/2014/main" id="{E0C6FC72-B4D2-F442-BA56-070E5DDD2401}"/>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35001" y="10680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169</xdr:row>
      <xdr:rowOff>254000</xdr:rowOff>
    </xdr:from>
    <xdr:to>
      <xdr:col>1</xdr:col>
      <xdr:colOff>1</xdr:colOff>
      <xdr:row>169</xdr:row>
      <xdr:rowOff>254000</xdr:rowOff>
    </xdr:to>
    <xdr:pic>
      <xdr:nvPicPr>
        <xdr:cNvPr id="263" name="Picture 262">
          <a:extLst>
            <a:ext uri="{FF2B5EF4-FFF2-40B4-BE49-F238E27FC236}">
              <a16:creationId xmlns:a16="http://schemas.microsoft.com/office/drawing/2014/main" id="{D49A3436-118E-C64F-8B00-7E4842D4E4FA}"/>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35001" y="10756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0</xdr:rowOff>
    </xdr:from>
    <xdr:to>
      <xdr:col>1</xdr:col>
      <xdr:colOff>1</xdr:colOff>
      <xdr:row>171</xdr:row>
      <xdr:rowOff>0</xdr:rowOff>
    </xdr:to>
    <xdr:pic>
      <xdr:nvPicPr>
        <xdr:cNvPr id="264" name="Picture 263">
          <a:extLst>
            <a:ext uri="{FF2B5EF4-FFF2-40B4-BE49-F238E27FC236}">
              <a16:creationId xmlns:a16="http://schemas.microsoft.com/office/drawing/2014/main" id="{79AA996D-F767-E548-A8B5-FF267DF2F27E}"/>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58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171</xdr:row>
      <xdr:rowOff>381000</xdr:rowOff>
    </xdr:from>
    <xdr:to>
      <xdr:col>1</xdr:col>
      <xdr:colOff>1</xdr:colOff>
      <xdr:row>171</xdr:row>
      <xdr:rowOff>381000</xdr:rowOff>
    </xdr:to>
    <xdr:pic>
      <xdr:nvPicPr>
        <xdr:cNvPr id="265" name="Picture 264">
          <a:extLst>
            <a:ext uri="{FF2B5EF4-FFF2-40B4-BE49-F238E27FC236}">
              <a16:creationId xmlns:a16="http://schemas.microsoft.com/office/drawing/2014/main" id="{7A1366D4-D9FA-BB44-8745-56369D8BD157}"/>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35001" y="10896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172</xdr:row>
      <xdr:rowOff>127000</xdr:rowOff>
    </xdr:from>
    <xdr:to>
      <xdr:col>1</xdr:col>
      <xdr:colOff>1</xdr:colOff>
      <xdr:row>172</xdr:row>
      <xdr:rowOff>127000</xdr:rowOff>
    </xdr:to>
    <xdr:pic>
      <xdr:nvPicPr>
        <xdr:cNvPr id="266" name="Picture 265">
          <a:extLst>
            <a:ext uri="{FF2B5EF4-FFF2-40B4-BE49-F238E27FC236}">
              <a16:creationId xmlns:a16="http://schemas.microsoft.com/office/drawing/2014/main" id="{0EECA4A5-975B-1E47-92F9-A0A8A98D8003}"/>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35001" y="10934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174</xdr:row>
      <xdr:rowOff>0</xdr:rowOff>
    </xdr:from>
    <xdr:to>
      <xdr:col>1</xdr:col>
      <xdr:colOff>1</xdr:colOff>
      <xdr:row>174</xdr:row>
      <xdr:rowOff>0</xdr:rowOff>
    </xdr:to>
    <xdr:pic>
      <xdr:nvPicPr>
        <xdr:cNvPr id="267" name="Picture 266">
          <a:extLst>
            <a:ext uri="{FF2B5EF4-FFF2-40B4-BE49-F238E27FC236}">
              <a16:creationId xmlns:a16="http://schemas.microsoft.com/office/drawing/2014/main" id="{4FAC1E07-144F-A04E-87F1-CA8FB9BC2DA1}"/>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635001" y="11049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175</xdr:row>
      <xdr:rowOff>381000</xdr:rowOff>
    </xdr:from>
    <xdr:to>
      <xdr:col>1</xdr:col>
      <xdr:colOff>1</xdr:colOff>
      <xdr:row>175</xdr:row>
      <xdr:rowOff>381000</xdr:rowOff>
    </xdr:to>
    <xdr:pic>
      <xdr:nvPicPr>
        <xdr:cNvPr id="268" name="Picture 267">
          <a:extLst>
            <a:ext uri="{FF2B5EF4-FFF2-40B4-BE49-F238E27FC236}">
              <a16:creationId xmlns:a16="http://schemas.microsoft.com/office/drawing/2014/main" id="{3E0B0AF4-5888-A54E-B70B-1D35461E5CAA}"/>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635001" y="11150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176</xdr:row>
      <xdr:rowOff>127000</xdr:rowOff>
    </xdr:from>
    <xdr:to>
      <xdr:col>1</xdr:col>
      <xdr:colOff>1</xdr:colOff>
      <xdr:row>176</xdr:row>
      <xdr:rowOff>127000</xdr:rowOff>
    </xdr:to>
    <xdr:pic>
      <xdr:nvPicPr>
        <xdr:cNvPr id="269" name="Picture 268">
          <a:extLst>
            <a:ext uri="{FF2B5EF4-FFF2-40B4-BE49-F238E27FC236}">
              <a16:creationId xmlns:a16="http://schemas.microsoft.com/office/drawing/2014/main" id="{7136FD14-1B28-F648-AFB7-9F9F722257D7}"/>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635001" y="11188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177</xdr:row>
      <xdr:rowOff>508000</xdr:rowOff>
    </xdr:from>
    <xdr:to>
      <xdr:col>1</xdr:col>
      <xdr:colOff>1</xdr:colOff>
      <xdr:row>177</xdr:row>
      <xdr:rowOff>508000</xdr:rowOff>
    </xdr:to>
    <xdr:pic>
      <xdr:nvPicPr>
        <xdr:cNvPr id="270" name="Picture 269">
          <a:extLst>
            <a:ext uri="{FF2B5EF4-FFF2-40B4-BE49-F238E27FC236}">
              <a16:creationId xmlns:a16="http://schemas.microsoft.com/office/drawing/2014/main" id="{4620612F-CABF-C345-A4C9-A372223E03CC}"/>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635001" y="11290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179</xdr:row>
      <xdr:rowOff>254000</xdr:rowOff>
    </xdr:from>
    <xdr:to>
      <xdr:col>1</xdr:col>
      <xdr:colOff>1</xdr:colOff>
      <xdr:row>179</xdr:row>
      <xdr:rowOff>254000</xdr:rowOff>
    </xdr:to>
    <xdr:pic>
      <xdr:nvPicPr>
        <xdr:cNvPr id="271" name="Picture 270">
          <a:extLst>
            <a:ext uri="{FF2B5EF4-FFF2-40B4-BE49-F238E27FC236}">
              <a16:creationId xmlns:a16="http://schemas.microsoft.com/office/drawing/2014/main" id="{2FEC4DA2-C3CD-A741-A3A7-5057503FC26A}"/>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635001" y="11391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180</xdr:row>
      <xdr:rowOff>0</xdr:rowOff>
    </xdr:from>
    <xdr:to>
      <xdr:col>1</xdr:col>
      <xdr:colOff>1</xdr:colOff>
      <xdr:row>180</xdr:row>
      <xdr:rowOff>0</xdr:rowOff>
    </xdr:to>
    <xdr:pic>
      <xdr:nvPicPr>
        <xdr:cNvPr id="272" name="Picture 271">
          <a:extLst>
            <a:ext uri="{FF2B5EF4-FFF2-40B4-BE49-F238E27FC236}">
              <a16:creationId xmlns:a16="http://schemas.microsoft.com/office/drawing/2014/main" id="{ECEA600D-BD86-CC44-ADD0-E3427C9CCF33}"/>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4300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181</xdr:row>
      <xdr:rowOff>381000</xdr:rowOff>
    </xdr:from>
    <xdr:to>
      <xdr:col>1</xdr:col>
      <xdr:colOff>1</xdr:colOff>
      <xdr:row>181</xdr:row>
      <xdr:rowOff>381000</xdr:rowOff>
    </xdr:to>
    <xdr:pic>
      <xdr:nvPicPr>
        <xdr:cNvPr id="273" name="Picture 272">
          <a:extLst>
            <a:ext uri="{FF2B5EF4-FFF2-40B4-BE49-F238E27FC236}">
              <a16:creationId xmlns:a16="http://schemas.microsoft.com/office/drawing/2014/main" id="{D318C867-C65A-844B-A29B-CF27409B19C9}"/>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635001" y="115316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184</xdr:row>
      <xdr:rowOff>127000</xdr:rowOff>
    </xdr:from>
    <xdr:to>
      <xdr:col>1</xdr:col>
      <xdr:colOff>1</xdr:colOff>
      <xdr:row>184</xdr:row>
      <xdr:rowOff>127000</xdr:rowOff>
    </xdr:to>
    <xdr:pic>
      <xdr:nvPicPr>
        <xdr:cNvPr id="274" name="Picture 273">
          <a:extLst>
            <a:ext uri="{FF2B5EF4-FFF2-40B4-BE49-F238E27FC236}">
              <a16:creationId xmlns:a16="http://schemas.microsoft.com/office/drawing/2014/main" id="{FA330132-B19D-EE47-A368-65C2A0325E2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635001" y="116967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185</xdr:row>
      <xdr:rowOff>508000</xdr:rowOff>
    </xdr:from>
    <xdr:to>
      <xdr:col>1</xdr:col>
      <xdr:colOff>1</xdr:colOff>
      <xdr:row>185</xdr:row>
      <xdr:rowOff>508000</xdr:rowOff>
    </xdr:to>
    <xdr:pic>
      <xdr:nvPicPr>
        <xdr:cNvPr id="275" name="Picture 274">
          <a:extLst>
            <a:ext uri="{FF2B5EF4-FFF2-40B4-BE49-F238E27FC236}">
              <a16:creationId xmlns:a16="http://schemas.microsoft.com/office/drawing/2014/main" id="{28358C0F-4A0A-1F49-9FE2-3D757A630C06}"/>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635001" y="117983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187</xdr:row>
      <xdr:rowOff>254000</xdr:rowOff>
    </xdr:from>
    <xdr:to>
      <xdr:col>1</xdr:col>
      <xdr:colOff>1</xdr:colOff>
      <xdr:row>187</xdr:row>
      <xdr:rowOff>254000</xdr:rowOff>
    </xdr:to>
    <xdr:pic>
      <xdr:nvPicPr>
        <xdr:cNvPr id="276" name="Picture 275">
          <a:extLst>
            <a:ext uri="{FF2B5EF4-FFF2-40B4-BE49-F238E27FC236}">
              <a16:creationId xmlns:a16="http://schemas.microsoft.com/office/drawing/2014/main" id="{055D1220-A3CD-8C4D-A078-FA38EA6634C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635001" y="118999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189</xdr:row>
      <xdr:rowOff>0</xdr:rowOff>
    </xdr:from>
    <xdr:to>
      <xdr:col>1</xdr:col>
      <xdr:colOff>1</xdr:colOff>
      <xdr:row>189</xdr:row>
      <xdr:rowOff>0</xdr:rowOff>
    </xdr:to>
    <xdr:pic>
      <xdr:nvPicPr>
        <xdr:cNvPr id="277" name="Picture 276">
          <a:extLst>
            <a:ext uri="{FF2B5EF4-FFF2-40B4-BE49-F238E27FC236}">
              <a16:creationId xmlns:a16="http://schemas.microsoft.com/office/drawing/2014/main" id="{14C3C5EB-EF48-B747-B399-CEB8F3E04E56}"/>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35001" y="120015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190</xdr:row>
      <xdr:rowOff>381000</xdr:rowOff>
    </xdr:from>
    <xdr:to>
      <xdr:col>1</xdr:col>
      <xdr:colOff>1</xdr:colOff>
      <xdr:row>190</xdr:row>
      <xdr:rowOff>381000</xdr:rowOff>
    </xdr:to>
    <xdr:pic>
      <xdr:nvPicPr>
        <xdr:cNvPr id="278" name="Picture 277">
          <a:extLst>
            <a:ext uri="{FF2B5EF4-FFF2-40B4-BE49-F238E27FC236}">
              <a16:creationId xmlns:a16="http://schemas.microsoft.com/office/drawing/2014/main" id="{71CB8D68-93B3-3148-8C42-6D97610A8087}"/>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35001" y="121031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xdr:colOff>
      <xdr:row>193</xdr:row>
      <xdr:rowOff>127000</xdr:rowOff>
    </xdr:from>
    <xdr:to>
      <xdr:col>1</xdr:col>
      <xdr:colOff>1</xdr:colOff>
      <xdr:row>193</xdr:row>
      <xdr:rowOff>127000</xdr:rowOff>
    </xdr:to>
    <xdr:pic>
      <xdr:nvPicPr>
        <xdr:cNvPr id="279" name="Picture 278">
          <a:extLst>
            <a:ext uri="{FF2B5EF4-FFF2-40B4-BE49-F238E27FC236}">
              <a16:creationId xmlns:a16="http://schemas.microsoft.com/office/drawing/2014/main" id="{C3430D74-99B8-AB43-AF64-D78543DE97C4}"/>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635001" y="122682000"/>
          <a:ext cx="0" cy="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143</xdr:row>
      <xdr:rowOff>0</xdr:rowOff>
    </xdr:from>
    <xdr:to>
      <xdr:col>1</xdr:col>
      <xdr:colOff>911040</xdr:colOff>
      <xdr:row>143</xdr:row>
      <xdr:rowOff>633984</xdr:rowOff>
    </xdr:to>
    <xdr:pic>
      <xdr:nvPicPr>
        <xdr:cNvPr id="280" name="Picture 279">
          <a:extLst>
            <a:ext uri="{FF2B5EF4-FFF2-40B4-BE49-F238E27FC236}">
              <a16:creationId xmlns:a16="http://schemas.microsoft.com/office/drawing/2014/main" id="{B86C375E-EA5C-2C4D-9EC4-DA60914EF444}"/>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990600" y="9080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144</xdr:row>
      <xdr:rowOff>0</xdr:rowOff>
    </xdr:from>
    <xdr:to>
      <xdr:col>1</xdr:col>
      <xdr:colOff>911040</xdr:colOff>
      <xdr:row>144</xdr:row>
      <xdr:rowOff>633984</xdr:rowOff>
    </xdr:to>
    <xdr:pic>
      <xdr:nvPicPr>
        <xdr:cNvPr id="281" name="Picture 280">
          <a:extLst>
            <a:ext uri="{FF2B5EF4-FFF2-40B4-BE49-F238E27FC236}">
              <a16:creationId xmlns:a16="http://schemas.microsoft.com/office/drawing/2014/main" id="{7987E62C-595B-1340-947D-2CD5CC81D1E7}"/>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990600" y="914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145</xdr:row>
      <xdr:rowOff>0</xdr:rowOff>
    </xdr:from>
    <xdr:to>
      <xdr:col>1</xdr:col>
      <xdr:colOff>911040</xdr:colOff>
      <xdr:row>145</xdr:row>
      <xdr:rowOff>633984</xdr:rowOff>
    </xdr:to>
    <xdr:pic>
      <xdr:nvPicPr>
        <xdr:cNvPr id="282" name="Picture 281">
          <a:extLst>
            <a:ext uri="{FF2B5EF4-FFF2-40B4-BE49-F238E27FC236}">
              <a16:creationId xmlns:a16="http://schemas.microsoft.com/office/drawing/2014/main" id="{FAC439F4-AA70-DF4B-B2F6-C20CF478BE0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0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146</xdr:row>
      <xdr:rowOff>0</xdr:rowOff>
    </xdr:from>
    <xdr:to>
      <xdr:col>1</xdr:col>
      <xdr:colOff>911040</xdr:colOff>
      <xdr:row>146</xdr:row>
      <xdr:rowOff>633984</xdr:rowOff>
    </xdr:to>
    <xdr:pic>
      <xdr:nvPicPr>
        <xdr:cNvPr id="283" name="Picture 282">
          <a:extLst>
            <a:ext uri="{FF2B5EF4-FFF2-40B4-BE49-F238E27FC236}">
              <a16:creationId xmlns:a16="http://schemas.microsoft.com/office/drawing/2014/main" id="{77BD4CC2-8324-384C-8D04-6BA0043F4B9E}"/>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990600" y="927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147</xdr:row>
      <xdr:rowOff>0</xdr:rowOff>
    </xdr:from>
    <xdr:to>
      <xdr:col>1</xdr:col>
      <xdr:colOff>911040</xdr:colOff>
      <xdr:row>147</xdr:row>
      <xdr:rowOff>633984</xdr:rowOff>
    </xdr:to>
    <xdr:pic>
      <xdr:nvPicPr>
        <xdr:cNvPr id="284" name="Picture 283">
          <a:extLst>
            <a:ext uri="{FF2B5EF4-FFF2-40B4-BE49-F238E27FC236}">
              <a16:creationId xmlns:a16="http://schemas.microsoft.com/office/drawing/2014/main" id="{AFA3913B-3A72-B946-87B6-00D309F1C721}"/>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990600" y="933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148</xdr:row>
      <xdr:rowOff>0</xdr:rowOff>
    </xdr:from>
    <xdr:to>
      <xdr:col>1</xdr:col>
      <xdr:colOff>911040</xdr:colOff>
      <xdr:row>148</xdr:row>
      <xdr:rowOff>633984</xdr:rowOff>
    </xdr:to>
    <xdr:pic>
      <xdr:nvPicPr>
        <xdr:cNvPr id="285" name="Picture 284">
          <a:extLst>
            <a:ext uri="{FF2B5EF4-FFF2-40B4-BE49-F238E27FC236}">
              <a16:creationId xmlns:a16="http://schemas.microsoft.com/office/drawing/2014/main" id="{0AAF87D9-2957-404F-BF3E-2D66AA342F37}"/>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39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149</xdr:row>
      <xdr:rowOff>0</xdr:rowOff>
    </xdr:from>
    <xdr:to>
      <xdr:col>1</xdr:col>
      <xdr:colOff>911040</xdr:colOff>
      <xdr:row>149</xdr:row>
      <xdr:rowOff>633984</xdr:rowOff>
    </xdr:to>
    <xdr:pic>
      <xdr:nvPicPr>
        <xdr:cNvPr id="286" name="Picture 285">
          <a:extLst>
            <a:ext uri="{FF2B5EF4-FFF2-40B4-BE49-F238E27FC236}">
              <a16:creationId xmlns:a16="http://schemas.microsoft.com/office/drawing/2014/main" id="{196A0488-BE4D-2A4C-8397-38C809CECB3E}"/>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990600" y="9461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150</xdr:row>
      <xdr:rowOff>0</xdr:rowOff>
    </xdr:from>
    <xdr:to>
      <xdr:col>1</xdr:col>
      <xdr:colOff>911040</xdr:colOff>
      <xdr:row>150</xdr:row>
      <xdr:rowOff>633984</xdr:rowOff>
    </xdr:to>
    <xdr:pic>
      <xdr:nvPicPr>
        <xdr:cNvPr id="287" name="Picture 286">
          <a:extLst>
            <a:ext uri="{FF2B5EF4-FFF2-40B4-BE49-F238E27FC236}">
              <a16:creationId xmlns:a16="http://schemas.microsoft.com/office/drawing/2014/main" id="{3A41D365-EDF2-0D45-A820-B64C7AAD8699}"/>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2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151</xdr:row>
      <xdr:rowOff>0</xdr:rowOff>
    </xdr:from>
    <xdr:to>
      <xdr:col>1</xdr:col>
      <xdr:colOff>911040</xdr:colOff>
      <xdr:row>151</xdr:row>
      <xdr:rowOff>633984</xdr:rowOff>
    </xdr:to>
    <xdr:pic>
      <xdr:nvPicPr>
        <xdr:cNvPr id="288" name="Picture 287">
          <a:extLst>
            <a:ext uri="{FF2B5EF4-FFF2-40B4-BE49-F238E27FC236}">
              <a16:creationId xmlns:a16="http://schemas.microsoft.com/office/drawing/2014/main" id="{71F81364-F4BA-9341-A572-B58745D46194}"/>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58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152</xdr:row>
      <xdr:rowOff>0</xdr:rowOff>
    </xdr:from>
    <xdr:to>
      <xdr:col>1</xdr:col>
      <xdr:colOff>911040</xdr:colOff>
      <xdr:row>152</xdr:row>
      <xdr:rowOff>633984</xdr:rowOff>
    </xdr:to>
    <xdr:pic>
      <xdr:nvPicPr>
        <xdr:cNvPr id="289" name="Picture 288">
          <a:extLst>
            <a:ext uri="{FF2B5EF4-FFF2-40B4-BE49-F238E27FC236}">
              <a16:creationId xmlns:a16="http://schemas.microsoft.com/office/drawing/2014/main" id="{949B6F60-37A4-474A-9E20-E77E14738C98}"/>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990600" y="965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153</xdr:row>
      <xdr:rowOff>0</xdr:rowOff>
    </xdr:from>
    <xdr:to>
      <xdr:col>1</xdr:col>
      <xdr:colOff>911040</xdr:colOff>
      <xdr:row>153</xdr:row>
      <xdr:rowOff>633984</xdr:rowOff>
    </xdr:to>
    <xdr:pic>
      <xdr:nvPicPr>
        <xdr:cNvPr id="290" name="Picture 289">
          <a:extLst>
            <a:ext uri="{FF2B5EF4-FFF2-40B4-BE49-F238E27FC236}">
              <a16:creationId xmlns:a16="http://schemas.microsoft.com/office/drawing/2014/main" id="{268119A4-8A1F-1448-871F-24D98E2907D5}"/>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990600" y="9715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154</xdr:row>
      <xdr:rowOff>25400</xdr:rowOff>
    </xdr:from>
    <xdr:to>
      <xdr:col>1</xdr:col>
      <xdr:colOff>863600</xdr:colOff>
      <xdr:row>155</xdr:row>
      <xdr:rowOff>49784</xdr:rowOff>
    </xdr:to>
    <xdr:pic>
      <xdr:nvPicPr>
        <xdr:cNvPr id="291" name="Picture 290">
          <a:extLst>
            <a:ext uri="{FF2B5EF4-FFF2-40B4-BE49-F238E27FC236}">
              <a16:creationId xmlns:a16="http://schemas.microsoft.com/office/drawing/2014/main" id="{9E38C1A0-12DD-5342-B24F-97E26D69B7CD}"/>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965200" y="97815400"/>
          <a:ext cx="533400" cy="6593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155</xdr:row>
      <xdr:rowOff>0</xdr:rowOff>
    </xdr:from>
    <xdr:to>
      <xdr:col>1</xdr:col>
      <xdr:colOff>911040</xdr:colOff>
      <xdr:row>155</xdr:row>
      <xdr:rowOff>633984</xdr:rowOff>
    </xdr:to>
    <xdr:pic>
      <xdr:nvPicPr>
        <xdr:cNvPr id="292" name="Picture 291">
          <a:extLst>
            <a:ext uri="{FF2B5EF4-FFF2-40B4-BE49-F238E27FC236}">
              <a16:creationId xmlns:a16="http://schemas.microsoft.com/office/drawing/2014/main" id="{F648B5FA-B521-AF41-8669-D8ABE3C7177F}"/>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990600" y="984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156</xdr:row>
      <xdr:rowOff>0</xdr:rowOff>
    </xdr:from>
    <xdr:to>
      <xdr:col>1</xdr:col>
      <xdr:colOff>911040</xdr:colOff>
      <xdr:row>156</xdr:row>
      <xdr:rowOff>633984</xdr:rowOff>
    </xdr:to>
    <xdr:pic>
      <xdr:nvPicPr>
        <xdr:cNvPr id="293" name="Picture 292">
          <a:extLst>
            <a:ext uri="{FF2B5EF4-FFF2-40B4-BE49-F238E27FC236}">
              <a16:creationId xmlns:a16="http://schemas.microsoft.com/office/drawing/2014/main" id="{16CD87B4-0EEB-C941-9727-D1CEA938E724}"/>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990600" y="9906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157</xdr:row>
      <xdr:rowOff>0</xdr:rowOff>
    </xdr:from>
    <xdr:to>
      <xdr:col>1</xdr:col>
      <xdr:colOff>923740</xdr:colOff>
      <xdr:row>157</xdr:row>
      <xdr:rowOff>633984</xdr:rowOff>
    </xdr:to>
    <xdr:pic>
      <xdr:nvPicPr>
        <xdr:cNvPr id="294" name="Picture 293">
          <a:extLst>
            <a:ext uri="{FF2B5EF4-FFF2-40B4-BE49-F238E27FC236}">
              <a16:creationId xmlns:a16="http://schemas.microsoft.com/office/drawing/2014/main" id="{89FB54FC-E22A-EF4F-AE45-C71FC4951469}"/>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003300" y="996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158</xdr:row>
      <xdr:rowOff>12700</xdr:rowOff>
    </xdr:from>
    <xdr:to>
      <xdr:col>1</xdr:col>
      <xdr:colOff>911040</xdr:colOff>
      <xdr:row>158</xdr:row>
      <xdr:rowOff>633984</xdr:rowOff>
    </xdr:to>
    <xdr:pic>
      <xdr:nvPicPr>
        <xdr:cNvPr id="295" name="Picture 294">
          <a:extLst>
            <a:ext uri="{FF2B5EF4-FFF2-40B4-BE49-F238E27FC236}">
              <a16:creationId xmlns:a16="http://schemas.microsoft.com/office/drawing/2014/main" id="{E35D23E7-FD0B-9348-BBB7-247699CE6DCF}"/>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990600" y="100342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159</xdr:row>
      <xdr:rowOff>0</xdr:rowOff>
    </xdr:from>
    <xdr:to>
      <xdr:col>1</xdr:col>
      <xdr:colOff>911040</xdr:colOff>
      <xdr:row>159</xdr:row>
      <xdr:rowOff>633984</xdr:rowOff>
    </xdr:to>
    <xdr:pic>
      <xdr:nvPicPr>
        <xdr:cNvPr id="296" name="Picture 295">
          <a:extLst>
            <a:ext uri="{FF2B5EF4-FFF2-40B4-BE49-F238E27FC236}">
              <a16:creationId xmlns:a16="http://schemas.microsoft.com/office/drawing/2014/main" id="{9BE81273-B438-7A47-BE6C-389C512FC9BD}"/>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990600" y="1009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160</xdr:row>
      <xdr:rowOff>0</xdr:rowOff>
    </xdr:from>
    <xdr:to>
      <xdr:col>1</xdr:col>
      <xdr:colOff>911040</xdr:colOff>
      <xdr:row>160</xdr:row>
      <xdr:rowOff>633984</xdr:rowOff>
    </xdr:to>
    <xdr:pic>
      <xdr:nvPicPr>
        <xdr:cNvPr id="297" name="Picture 296">
          <a:extLst>
            <a:ext uri="{FF2B5EF4-FFF2-40B4-BE49-F238E27FC236}">
              <a16:creationId xmlns:a16="http://schemas.microsoft.com/office/drawing/2014/main" id="{F8D23388-9732-654A-BF3A-B93B7E11A63E}"/>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990600" y="1016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161</xdr:row>
      <xdr:rowOff>0</xdr:rowOff>
    </xdr:from>
    <xdr:to>
      <xdr:col>1</xdr:col>
      <xdr:colOff>898340</xdr:colOff>
      <xdr:row>161</xdr:row>
      <xdr:rowOff>633984</xdr:rowOff>
    </xdr:to>
    <xdr:pic>
      <xdr:nvPicPr>
        <xdr:cNvPr id="298" name="Picture 297">
          <a:extLst>
            <a:ext uri="{FF2B5EF4-FFF2-40B4-BE49-F238E27FC236}">
              <a16:creationId xmlns:a16="http://schemas.microsoft.com/office/drawing/2014/main" id="{F62EA039-04E5-5442-BA4A-756FDA990769}"/>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2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162</xdr:row>
      <xdr:rowOff>0</xdr:rowOff>
    </xdr:from>
    <xdr:to>
      <xdr:col>1</xdr:col>
      <xdr:colOff>898340</xdr:colOff>
      <xdr:row>162</xdr:row>
      <xdr:rowOff>633984</xdr:rowOff>
    </xdr:to>
    <xdr:pic>
      <xdr:nvPicPr>
        <xdr:cNvPr id="299" name="Picture 298">
          <a:extLst>
            <a:ext uri="{FF2B5EF4-FFF2-40B4-BE49-F238E27FC236}">
              <a16:creationId xmlns:a16="http://schemas.microsoft.com/office/drawing/2014/main" id="{0E26E7F9-A3AC-BE44-9AD5-93B6D04237E2}"/>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977900" y="10287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163</xdr:row>
      <xdr:rowOff>25400</xdr:rowOff>
    </xdr:from>
    <xdr:to>
      <xdr:col>1</xdr:col>
      <xdr:colOff>911040</xdr:colOff>
      <xdr:row>163</xdr:row>
      <xdr:rowOff>633984</xdr:rowOff>
    </xdr:to>
    <xdr:pic>
      <xdr:nvPicPr>
        <xdr:cNvPr id="300" name="Picture 299">
          <a:extLst>
            <a:ext uri="{FF2B5EF4-FFF2-40B4-BE49-F238E27FC236}">
              <a16:creationId xmlns:a16="http://schemas.microsoft.com/office/drawing/2014/main" id="{93C13738-6040-9B4D-94B0-5FA022CBBC1B}"/>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990600" y="103530400"/>
          <a:ext cx="555440" cy="608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164</xdr:row>
      <xdr:rowOff>0</xdr:rowOff>
    </xdr:from>
    <xdr:to>
      <xdr:col>1</xdr:col>
      <xdr:colOff>911040</xdr:colOff>
      <xdr:row>164</xdr:row>
      <xdr:rowOff>633984</xdr:rowOff>
    </xdr:to>
    <xdr:pic>
      <xdr:nvPicPr>
        <xdr:cNvPr id="301" name="Picture 300">
          <a:extLst>
            <a:ext uri="{FF2B5EF4-FFF2-40B4-BE49-F238E27FC236}">
              <a16:creationId xmlns:a16="http://schemas.microsoft.com/office/drawing/2014/main" id="{8D84960B-25DD-5544-95FB-EE0CB149260A}"/>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990600" y="10414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165</xdr:row>
      <xdr:rowOff>0</xdr:rowOff>
    </xdr:from>
    <xdr:to>
      <xdr:col>1</xdr:col>
      <xdr:colOff>911040</xdr:colOff>
      <xdr:row>165</xdr:row>
      <xdr:rowOff>633984</xdr:rowOff>
    </xdr:to>
    <xdr:pic>
      <xdr:nvPicPr>
        <xdr:cNvPr id="302" name="Picture 301">
          <a:extLst>
            <a:ext uri="{FF2B5EF4-FFF2-40B4-BE49-F238E27FC236}">
              <a16:creationId xmlns:a16="http://schemas.microsoft.com/office/drawing/2014/main" id="{6BB37404-C960-EF46-9677-3FA1586A6C43}"/>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990600" y="10477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166</xdr:row>
      <xdr:rowOff>0</xdr:rowOff>
    </xdr:from>
    <xdr:to>
      <xdr:col>1</xdr:col>
      <xdr:colOff>885640</xdr:colOff>
      <xdr:row>166</xdr:row>
      <xdr:rowOff>633984</xdr:rowOff>
    </xdr:to>
    <xdr:pic>
      <xdr:nvPicPr>
        <xdr:cNvPr id="303" name="Picture 302">
          <a:extLst>
            <a:ext uri="{FF2B5EF4-FFF2-40B4-BE49-F238E27FC236}">
              <a16:creationId xmlns:a16="http://schemas.microsoft.com/office/drawing/2014/main" id="{2B2E1707-9E21-A34C-A530-770B3009B44F}"/>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965200" y="10541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167</xdr:row>
      <xdr:rowOff>0</xdr:rowOff>
    </xdr:from>
    <xdr:to>
      <xdr:col>1</xdr:col>
      <xdr:colOff>911040</xdr:colOff>
      <xdr:row>167</xdr:row>
      <xdr:rowOff>633984</xdr:rowOff>
    </xdr:to>
    <xdr:pic>
      <xdr:nvPicPr>
        <xdr:cNvPr id="304" name="Picture 303">
          <a:extLst>
            <a:ext uri="{FF2B5EF4-FFF2-40B4-BE49-F238E27FC236}">
              <a16:creationId xmlns:a16="http://schemas.microsoft.com/office/drawing/2014/main" id="{2B0AEDF3-C8CF-174B-8DF1-864405AA8DDB}"/>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990600" y="10604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168</xdr:row>
      <xdr:rowOff>0</xdr:rowOff>
    </xdr:from>
    <xdr:to>
      <xdr:col>1</xdr:col>
      <xdr:colOff>911040</xdr:colOff>
      <xdr:row>168</xdr:row>
      <xdr:rowOff>633984</xdr:rowOff>
    </xdr:to>
    <xdr:pic>
      <xdr:nvPicPr>
        <xdr:cNvPr id="305" name="Picture 304">
          <a:extLst>
            <a:ext uri="{FF2B5EF4-FFF2-40B4-BE49-F238E27FC236}">
              <a16:creationId xmlns:a16="http://schemas.microsoft.com/office/drawing/2014/main" id="{C283B071-CC04-C146-B666-D8405AF36F4C}"/>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990600" y="10668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169</xdr:row>
      <xdr:rowOff>12700</xdr:rowOff>
    </xdr:from>
    <xdr:to>
      <xdr:col>1</xdr:col>
      <xdr:colOff>911040</xdr:colOff>
      <xdr:row>169</xdr:row>
      <xdr:rowOff>633984</xdr:rowOff>
    </xdr:to>
    <xdr:pic>
      <xdr:nvPicPr>
        <xdr:cNvPr id="306" name="Picture 305">
          <a:extLst>
            <a:ext uri="{FF2B5EF4-FFF2-40B4-BE49-F238E27FC236}">
              <a16:creationId xmlns:a16="http://schemas.microsoft.com/office/drawing/2014/main" id="{F469FCD9-6029-864A-982E-29CA9BFA2886}"/>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327700"/>
          <a:ext cx="555440" cy="6212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170</xdr:row>
      <xdr:rowOff>0</xdr:rowOff>
    </xdr:from>
    <xdr:to>
      <xdr:col>1</xdr:col>
      <xdr:colOff>911040</xdr:colOff>
      <xdr:row>170</xdr:row>
      <xdr:rowOff>633984</xdr:rowOff>
    </xdr:to>
    <xdr:pic>
      <xdr:nvPicPr>
        <xdr:cNvPr id="307" name="Picture 306">
          <a:extLst>
            <a:ext uri="{FF2B5EF4-FFF2-40B4-BE49-F238E27FC236}">
              <a16:creationId xmlns:a16="http://schemas.microsoft.com/office/drawing/2014/main" id="{A3ACB7A7-AE82-AF43-A77E-82F149BF6974}"/>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990600" y="10795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171</xdr:row>
      <xdr:rowOff>0</xdr:rowOff>
    </xdr:from>
    <xdr:to>
      <xdr:col>1</xdr:col>
      <xdr:colOff>911040</xdr:colOff>
      <xdr:row>171</xdr:row>
      <xdr:rowOff>633984</xdr:rowOff>
    </xdr:to>
    <xdr:pic>
      <xdr:nvPicPr>
        <xdr:cNvPr id="308" name="Picture 307">
          <a:extLst>
            <a:ext uri="{FF2B5EF4-FFF2-40B4-BE49-F238E27FC236}">
              <a16:creationId xmlns:a16="http://schemas.microsoft.com/office/drawing/2014/main" id="{5824F740-FD36-4542-A32A-BAB347BCE993}"/>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990600" y="10858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172</xdr:row>
      <xdr:rowOff>0</xdr:rowOff>
    </xdr:from>
    <xdr:to>
      <xdr:col>1</xdr:col>
      <xdr:colOff>898340</xdr:colOff>
      <xdr:row>172</xdr:row>
      <xdr:rowOff>633984</xdr:rowOff>
    </xdr:to>
    <xdr:pic>
      <xdr:nvPicPr>
        <xdr:cNvPr id="309" name="Picture 308">
          <a:extLst>
            <a:ext uri="{FF2B5EF4-FFF2-40B4-BE49-F238E27FC236}">
              <a16:creationId xmlns:a16="http://schemas.microsoft.com/office/drawing/2014/main" id="{4652D856-69BD-6B41-9857-52125A45BB12}"/>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977900" y="10922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173</xdr:row>
      <xdr:rowOff>14252</xdr:rowOff>
    </xdr:from>
    <xdr:to>
      <xdr:col>1</xdr:col>
      <xdr:colOff>863600</xdr:colOff>
      <xdr:row>173</xdr:row>
      <xdr:rowOff>608583</xdr:rowOff>
    </xdr:to>
    <xdr:pic>
      <xdr:nvPicPr>
        <xdr:cNvPr id="310" name="Picture 309">
          <a:extLst>
            <a:ext uri="{FF2B5EF4-FFF2-40B4-BE49-F238E27FC236}">
              <a16:creationId xmlns:a16="http://schemas.microsoft.com/office/drawing/2014/main" id="{079F46E4-6325-0B4B-93EC-25D0171773EE}"/>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977900" y="1098692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174</xdr:row>
      <xdr:rowOff>1552</xdr:rowOff>
    </xdr:from>
    <xdr:to>
      <xdr:col>1</xdr:col>
      <xdr:colOff>863600</xdr:colOff>
      <xdr:row>174</xdr:row>
      <xdr:rowOff>595883</xdr:rowOff>
    </xdr:to>
    <xdr:pic>
      <xdr:nvPicPr>
        <xdr:cNvPr id="311" name="Picture 310">
          <a:extLst>
            <a:ext uri="{FF2B5EF4-FFF2-40B4-BE49-F238E27FC236}">
              <a16:creationId xmlns:a16="http://schemas.microsoft.com/office/drawing/2014/main" id="{781FD6BD-73CD-7847-A4C2-B29C14EC6695}"/>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977900" y="110491552"/>
          <a:ext cx="520700" cy="594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175</xdr:row>
      <xdr:rowOff>0</xdr:rowOff>
    </xdr:from>
    <xdr:to>
      <xdr:col>1</xdr:col>
      <xdr:colOff>898340</xdr:colOff>
      <xdr:row>175</xdr:row>
      <xdr:rowOff>633984</xdr:rowOff>
    </xdr:to>
    <xdr:pic>
      <xdr:nvPicPr>
        <xdr:cNvPr id="312" name="Picture 311">
          <a:extLst>
            <a:ext uri="{FF2B5EF4-FFF2-40B4-BE49-F238E27FC236}">
              <a16:creationId xmlns:a16="http://schemas.microsoft.com/office/drawing/2014/main" id="{C5741472-CCBA-E04E-A172-3DE22E8C499C}"/>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977900" y="11112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176</xdr:row>
      <xdr:rowOff>12700</xdr:rowOff>
    </xdr:from>
    <xdr:to>
      <xdr:col>1</xdr:col>
      <xdr:colOff>864960</xdr:colOff>
      <xdr:row>176</xdr:row>
      <xdr:rowOff>608584</xdr:rowOff>
    </xdr:to>
    <xdr:pic>
      <xdr:nvPicPr>
        <xdr:cNvPr id="313" name="Picture 312">
          <a:extLst>
            <a:ext uri="{FF2B5EF4-FFF2-40B4-BE49-F238E27FC236}">
              <a16:creationId xmlns:a16="http://schemas.microsoft.com/office/drawing/2014/main" id="{1D9AFFA4-765F-1D44-98BB-6D39DF44F091}"/>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977900" y="111772700"/>
          <a:ext cx="52206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177</xdr:row>
      <xdr:rowOff>0</xdr:rowOff>
    </xdr:from>
    <xdr:to>
      <xdr:col>1</xdr:col>
      <xdr:colOff>898340</xdr:colOff>
      <xdr:row>177</xdr:row>
      <xdr:rowOff>633984</xdr:rowOff>
    </xdr:to>
    <xdr:pic>
      <xdr:nvPicPr>
        <xdr:cNvPr id="314" name="Picture 313">
          <a:extLst>
            <a:ext uri="{FF2B5EF4-FFF2-40B4-BE49-F238E27FC236}">
              <a16:creationId xmlns:a16="http://schemas.microsoft.com/office/drawing/2014/main" id="{F9CEFD50-FC64-DE49-9EF6-7A7F5CDA2B83}"/>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977900" y="11239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178</xdr:row>
      <xdr:rowOff>38100</xdr:rowOff>
    </xdr:from>
    <xdr:to>
      <xdr:col>1</xdr:col>
      <xdr:colOff>911040</xdr:colOff>
      <xdr:row>178</xdr:row>
      <xdr:rowOff>633984</xdr:rowOff>
    </xdr:to>
    <xdr:pic>
      <xdr:nvPicPr>
        <xdr:cNvPr id="315" name="Picture 314">
          <a:extLst>
            <a:ext uri="{FF2B5EF4-FFF2-40B4-BE49-F238E27FC236}">
              <a16:creationId xmlns:a16="http://schemas.microsoft.com/office/drawing/2014/main" id="{A1A0A484-EF8D-1D40-96FE-E885BACE9415}"/>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068100"/>
          <a:ext cx="5554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179</xdr:row>
      <xdr:rowOff>0</xdr:rowOff>
    </xdr:from>
    <xdr:to>
      <xdr:col>1</xdr:col>
      <xdr:colOff>911040</xdr:colOff>
      <xdr:row>179</xdr:row>
      <xdr:rowOff>633984</xdr:rowOff>
    </xdr:to>
    <xdr:pic>
      <xdr:nvPicPr>
        <xdr:cNvPr id="316" name="Picture 315">
          <a:extLst>
            <a:ext uri="{FF2B5EF4-FFF2-40B4-BE49-F238E27FC236}">
              <a16:creationId xmlns:a16="http://schemas.microsoft.com/office/drawing/2014/main" id="{8526CA0F-4556-1B4F-A2E6-6B4A88A16639}"/>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990600" y="11366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180</xdr:row>
      <xdr:rowOff>0</xdr:rowOff>
    </xdr:from>
    <xdr:to>
      <xdr:col>1</xdr:col>
      <xdr:colOff>911040</xdr:colOff>
      <xdr:row>180</xdr:row>
      <xdr:rowOff>633984</xdr:rowOff>
    </xdr:to>
    <xdr:pic>
      <xdr:nvPicPr>
        <xdr:cNvPr id="317" name="Picture 316">
          <a:extLst>
            <a:ext uri="{FF2B5EF4-FFF2-40B4-BE49-F238E27FC236}">
              <a16:creationId xmlns:a16="http://schemas.microsoft.com/office/drawing/2014/main" id="{5F3F7693-E803-3243-8573-B078BA07D384}"/>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990600" y="114300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181</xdr:row>
      <xdr:rowOff>0</xdr:rowOff>
    </xdr:from>
    <xdr:to>
      <xdr:col>1</xdr:col>
      <xdr:colOff>911040</xdr:colOff>
      <xdr:row>181</xdr:row>
      <xdr:rowOff>633984</xdr:rowOff>
    </xdr:to>
    <xdr:pic>
      <xdr:nvPicPr>
        <xdr:cNvPr id="318" name="Picture 317">
          <a:extLst>
            <a:ext uri="{FF2B5EF4-FFF2-40B4-BE49-F238E27FC236}">
              <a16:creationId xmlns:a16="http://schemas.microsoft.com/office/drawing/2014/main" id="{4A07E7F8-FC25-5F42-8E1F-B3C2C218DC03}"/>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990600" y="114935000"/>
          <a:ext cx="5554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457200</xdr:colOff>
      <xdr:row>182</xdr:row>
      <xdr:rowOff>0</xdr:rowOff>
    </xdr:from>
    <xdr:to>
      <xdr:col>1</xdr:col>
      <xdr:colOff>889000</xdr:colOff>
      <xdr:row>182</xdr:row>
      <xdr:rowOff>596900</xdr:rowOff>
    </xdr:to>
    <xdr:pic>
      <xdr:nvPicPr>
        <xdr:cNvPr id="319" name="Picture 318">
          <a:extLst>
            <a:ext uri="{FF2B5EF4-FFF2-40B4-BE49-F238E27FC236}">
              <a16:creationId xmlns:a16="http://schemas.microsoft.com/office/drawing/2014/main" id="{DAE9C9EE-486A-B744-9A89-28EBB924587C}"/>
            </a:ext>
          </a:extLst>
        </xdr:cNvPr>
        <xdr:cNvPicPr>
          <a:picLocks noChangeAspect="1"/>
        </xdr:cNvPicPr>
      </xdr:nvPicPr>
      <xdr:blipFill>
        <a:blip xmlns:r="http://schemas.openxmlformats.org/officeDocument/2006/relationships" r:embed="rId228"/>
        <a:stretch>
          <a:fillRect/>
        </a:stretch>
      </xdr:blipFill>
      <xdr:spPr>
        <a:xfrm>
          <a:off x="1092200" y="115570000"/>
          <a:ext cx="431800" cy="596900"/>
        </a:xfrm>
        <a:prstGeom prst="rect">
          <a:avLst/>
        </a:prstGeom>
      </xdr:spPr>
    </xdr:pic>
    <xdr:clientData/>
  </xdr:twoCellAnchor>
  <xdr:twoCellAnchor>
    <xdr:from>
      <xdr:col>1</xdr:col>
      <xdr:colOff>457200</xdr:colOff>
      <xdr:row>183</xdr:row>
      <xdr:rowOff>0</xdr:rowOff>
    </xdr:from>
    <xdr:to>
      <xdr:col>1</xdr:col>
      <xdr:colOff>889000</xdr:colOff>
      <xdr:row>183</xdr:row>
      <xdr:rowOff>596900</xdr:rowOff>
    </xdr:to>
    <xdr:pic>
      <xdr:nvPicPr>
        <xdr:cNvPr id="320" name="Picture 319">
          <a:extLst>
            <a:ext uri="{FF2B5EF4-FFF2-40B4-BE49-F238E27FC236}">
              <a16:creationId xmlns:a16="http://schemas.microsoft.com/office/drawing/2014/main" id="{7B396978-7977-1643-9D8F-0A3A0550939E}"/>
            </a:ext>
          </a:extLst>
        </xdr:cNvPr>
        <xdr:cNvPicPr>
          <a:picLocks noChangeAspect="1"/>
        </xdr:cNvPicPr>
      </xdr:nvPicPr>
      <xdr:blipFill>
        <a:blip xmlns:r="http://schemas.openxmlformats.org/officeDocument/2006/relationships" r:embed="rId228"/>
        <a:stretch>
          <a:fillRect/>
        </a:stretch>
      </xdr:blipFill>
      <xdr:spPr>
        <a:xfrm>
          <a:off x="1092200" y="116205000"/>
          <a:ext cx="431800" cy="596900"/>
        </a:xfrm>
        <a:prstGeom prst="rect">
          <a:avLst/>
        </a:prstGeom>
      </xdr:spPr>
    </xdr:pic>
    <xdr:clientData/>
  </xdr:twoCellAnchor>
  <xdr:twoCellAnchor>
    <xdr:from>
      <xdr:col>1</xdr:col>
      <xdr:colOff>457200</xdr:colOff>
      <xdr:row>184</xdr:row>
      <xdr:rowOff>0</xdr:rowOff>
    </xdr:from>
    <xdr:to>
      <xdr:col>1</xdr:col>
      <xdr:colOff>889000</xdr:colOff>
      <xdr:row>184</xdr:row>
      <xdr:rowOff>596900</xdr:rowOff>
    </xdr:to>
    <xdr:pic>
      <xdr:nvPicPr>
        <xdr:cNvPr id="321" name="Picture 320">
          <a:extLst>
            <a:ext uri="{FF2B5EF4-FFF2-40B4-BE49-F238E27FC236}">
              <a16:creationId xmlns:a16="http://schemas.microsoft.com/office/drawing/2014/main" id="{9461277E-B670-294E-A1DB-DA621088AA0C}"/>
            </a:ext>
          </a:extLst>
        </xdr:cNvPr>
        <xdr:cNvPicPr>
          <a:picLocks noChangeAspect="1"/>
        </xdr:cNvPicPr>
      </xdr:nvPicPr>
      <xdr:blipFill>
        <a:blip xmlns:r="http://schemas.openxmlformats.org/officeDocument/2006/relationships" r:embed="rId228"/>
        <a:stretch>
          <a:fillRect/>
        </a:stretch>
      </xdr:blipFill>
      <xdr:spPr>
        <a:xfrm>
          <a:off x="1092200" y="116840000"/>
          <a:ext cx="431800" cy="596900"/>
        </a:xfrm>
        <a:prstGeom prst="rect">
          <a:avLst/>
        </a:prstGeom>
      </xdr:spPr>
    </xdr:pic>
    <xdr:clientData/>
  </xdr:twoCellAnchor>
  <xdr:twoCellAnchor>
    <xdr:from>
      <xdr:col>1</xdr:col>
      <xdr:colOff>457200</xdr:colOff>
      <xdr:row>185</xdr:row>
      <xdr:rowOff>0</xdr:rowOff>
    </xdr:from>
    <xdr:to>
      <xdr:col>1</xdr:col>
      <xdr:colOff>889000</xdr:colOff>
      <xdr:row>185</xdr:row>
      <xdr:rowOff>571500</xdr:rowOff>
    </xdr:to>
    <xdr:pic>
      <xdr:nvPicPr>
        <xdr:cNvPr id="322" name="Picture 321">
          <a:extLst>
            <a:ext uri="{FF2B5EF4-FFF2-40B4-BE49-F238E27FC236}">
              <a16:creationId xmlns:a16="http://schemas.microsoft.com/office/drawing/2014/main" id="{66F7207E-8DB4-F24F-844B-D6616973B886}"/>
            </a:ext>
          </a:extLst>
        </xdr:cNvPr>
        <xdr:cNvPicPr>
          <a:picLocks noChangeAspect="1"/>
        </xdr:cNvPicPr>
      </xdr:nvPicPr>
      <xdr:blipFill>
        <a:blip xmlns:r="http://schemas.openxmlformats.org/officeDocument/2006/relationships" r:embed="rId229"/>
        <a:stretch>
          <a:fillRect/>
        </a:stretch>
      </xdr:blipFill>
      <xdr:spPr>
        <a:xfrm>
          <a:off x="1092200" y="117475000"/>
          <a:ext cx="431800" cy="571500"/>
        </a:xfrm>
        <a:prstGeom prst="rect">
          <a:avLst/>
        </a:prstGeom>
      </xdr:spPr>
    </xdr:pic>
    <xdr:clientData/>
  </xdr:twoCellAnchor>
  <xdr:twoCellAnchor>
    <xdr:from>
      <xdr:col>1</xdr:col>
      <xdr:colOff>457200</xdr:colOff>
      <xdr:row>186</xdr:row>
      <xdr:rowOff>0</xdr:rowOff>
    </xdr:from>
    <xdr:to>
      <xdr:col>1</xdr:col>
      <xdr:colOff>889000</xdr:colOff>
      <xdr:row>186</xdr:row>
      <xdr:rowOff>571500</xdr:rowOff>
    </xdr:to>
    <xdr:pic>
      <xdr:nvPicPr>
        <xdr:cNvPr id="323" name="Picture 322">
          <a:extLst>
            <a:ext uri="{FF2B5EF4-FFF2-40B4-BE49-F238E27FC236}">
              <a16:creationId xmlns:a16="http://schemas.microsoft.com/office/drawing/2014/main" id="{3A80BC1E-35A5-0A4C-9FF6-1E4E93276036}"/>
            </a:ext>
          </a:extLst>
        </xdr:cNvPr>
        <xdr:cNvPicPr>
          <a:picLocks noChangeAspect="1"/>
        </xdr:cNvPicPr>
      </xdr:nvPicPr>
      <xdr:blipFill>
        <a:blip xmlns:r="http://schemas.openxmlformats.org/officeDocument/2006/relationships" r:embed="rId229"/>
        <a:stretch>
          <a:fillRect/>
        </a:stretch>
      </xdr:blipFill>
      <xdr:spPr>
        <a:xfrm>
          <a:off x="1092200" y="118110000"/>
          <a:ext cx="431800" cy="571500"/>
        </a:xfrm>
        <a:prstGeom prst="rect">
          <a:avLst/>
        </a:prstGeom>
      </xdr:spPr>
    </xdr:pic>
    <xdr:clientData/>
  </xdr:twoCellAnchor>
  <xdr:twoCellAnchor>
    <xdr:from>
      <xdr:col>1</xdr:col>
      <xdr:colOff>457200</xdr:colOff>
      <xdr:row>187</xdr:row>
      <xdr:rowOff>0</xdr:rowOff>
    </xdr:from>
    <xdr:to>
      <xdr:col>1</xdr:col>
      <xdr:colOff>889000</xdr:colOff>
      <xdr:row>187</xdr:row>
      <xdr:rowOff>571500</xdr:rowOff>
    </xdr:to>
    <xdr:pic>
      <xdr:nvPicPr>
        <xdr:cNvPr id="324" name="Picture 323">
          <a:extLst>
            <a:ext uri="{FF2B5EF4-FFF2-40B4-BE49-F238E27FC236}">
              <a16:creationId xmlns:a16="http://schemas.microsoft.com/office/drawing/2014/main" id="{CF7D9AEE-7070-414D-B1D2-7ACB1223F952}"/>
            </a:ext>
          </a:extLst>
        </xdr:cNvPr>
        <xdr:cNvPicPr>
          <a:picLocks noChangeAspect="1"/>
        </xdr:cNvPicPr>
      </xdr:nvPicPr>
      <xdr:blipFill>
        <a:blip xmlns:r="http://schemas.openxmlformats.org/officeDocument/2006/relationships" r:embed="rId229"/>
        <a:stretch>
          <a:fillRect/>
        </a:stretch>
      </xdr:blipFill>
      <xdr:spPr>
        <a:xfrm>
          <a:off x="1092200" y="118745000"/>
          <a:ext cx="431800" cy="571500"/>
        </a:xfrm>
        <a:prstGeom prst="rect">
          <a:avLst/>
        </a:prstGeom>
      </xdr:spPr>
    </xdr:pic>
    <xdr:clientData/>
  </xdr:twoCellAnchor>
  <xdr:twoCellAnchor>
    <xdr:from>
      <xdr:col>1</xdr:col>
      <xdr:colOff>457200</xdr:colOff>
      <xdr:row>188</xdr:row>
      <xdr:rowOff>0</xdr:rowOff>
    </xdr:from>
    <xdr:to>
      <xdr:col>1</xdr:col>
      <xdr:colOff>939800</xdr:colOff>
      <xdr:row>188</xdr:row>
      <xdr:rowOff>622300</xdr:rowOff>
    </xdr:to>
    <xdr:pic>
      <xdr:nvPicPr>
        <xdr:cNvPr id="325" name="Picture 324">
          <a:extLst>
            <a:ext uri="{FF2B5EF4-FFF2-40B4-BE49-F238E27FC236}">
              <a16:creationId xmlns:a16="http://schemas.microsoft.com/office/drawing/2014/main" id="{32885B12-FD1A-C941-A7CB-52D67BF41F4C}"/>
            </a:ext>
          </a:extLst>
        </xdr:cNvPr>
        <xdr:cNvPicPr>
          <a:picLocks noChangeAspect="1"/>
        </xdr:cNvPicPr>
      </xdr:nvPicPr>
      <xdr:blipFill>
        <a:blip xmlns:r="http://schemas.openxmlformats.org/officeDocument/2006/relationships" r:embed="rId230"/>
        <a:stretch>
          <a:fillRect/>
        </a:stretch>
      </xdr:blipFill>
      <xdr:spPr>
        <a:xfrm>
          <a:off x="1092200" y="119380000"/>
          <a:ext cx="482600" cy="622300"/>
        </a:xfrm>
        <a:prstGeom prst="rect">
          <a:avLst/>
        </a:prstGeom>
      </xdr:spPr>
    </xdr:pic>
    <xdr:clientData/>
  </xdr:twoCellAnchor>
  <xdr:twoCellAnchor>
    <xdr:from>
      <xdr:col>1</xdr:col>
      <xdr:colOff>457200</xdr:colOff>
      <xdr:row>189</xdr:row>
      <xdr:rowOff>0</xdr:rowOff>
    </xdr:from>
    <xdr:to>
      <xdr:col>1</xdr:col>
      <xdr:colOff>939800</xdr:colOff>
      <xdr:row>189</xdr:row>
      <xdr:rowOff>622300</xdr:rowOff>
    </xdr:to>
    <xdr:pic>
      <xdr:nvPicPr>
        <xdr:cNvPr id="326" name="Picture 325">
          <a:extLst>
            <a:ext uri="{FF2B5EF4-FFF2-40B4-BE49-F238E27FC236}">
              <a16:creationId xmlns:a16="http://schemas.microsoft.com/office/drawing/2014/main" id="{B2E1A7C5-1EE5-344B-A025-E0CCA2059D3D}"/>
            </a:ext>
          </a:extLst>
        </xdr:cNvPr>
        <xdr:cNvPicPr>
          <a:picLocks noChangeAspect="1"/>
        </xdr:cNvPicPr>
      </xdr:nvPicPr>
      <xdr:blipFill>
        <a:blip xmlns:r="http://schemas.openxmlformats.org/officeDocument/2006/relationships" r:embed="rId230"/>
        <a:stretch>
          <a:fillRect/>
        </a:stretch>
      </xdr:blipFill>
      <xdr:spPr>
        <a:xfrm>
          <a:off x="1092200" y="120015000"/>
          <a:ext cx="482600" cy="622300"/>
        </a:xfrm>
        <a:prstGeom prst="rect">
          <a:avLst/>
        </a:prstGeom>
      </xdr:spPr>
    </xdr:pic>
    <xdr:clientData/>
  </xdr:twoCellAnchor>
  <xdr:twoCellAnchor>
    <xdr:from>
      <xdr:col>1</xdr:col>
      <xdr:colOff>457200</xdr:colOff>
      <xdr:row>190</xdr:row>
      <xdr:rowOff>0</xdr:rowOff>
    </xdr:from>
    <xdr:to>
      <xdr:col>1</xdr:col>
      <xdr:colOff>939800</xdr:colOff>
      <xdr:row>190</xdr:row>
      <xdr:rowOff>622300</xdr:rowOff>
    </xdr:to>
    <xdr:pic>
      <xdr:nvPicPr>
        <xdr:cNvPr id="327" name="Picture 326">
          <a:extLst>
            <a:ext uri="{FF2B5EF4-FFF2-40B4-BE49-F238E27FC236}">
              <a16:creationId xmlns:a16="http://schemas.microsoft.com/office/drawing/2014/main" id="{7FE04435-83B0-F242-9067-8AD77716E202}"/>
            </a:ext>
          </a:extLst>
        </xdr:cNvPr>
        <xdr:cNvPicPr>
          <a:picLocks noChangeAspect="1"/>
        </xdr:cNvPicPr>
      </xdr:nvPicPr>
      <xdr:blipFill>
        <a:blip xmlns:r="http://schemas.openxmlformats.org/officeDocument/2006/relationships" r:embed="rId230"/>
        <a:stretch>
          <a:fillRect/>
        </a:stretch>
      </xdr:blipFill>
      <xdr:spPr>
        <a:xfrm>
          <a:off x="1092200" y="120650000"/>
          <a:ext cx="482600" cy="622300"/>
        </a:xfrm>
        <a:prstGeom prst="rect">
          <a:avLst/>
        </a:prstGeom>
      </xdr:spPr>
    </xdr:pic>
    <xdr:clientData/>
  </xdr:twoCellAnchor>
  <xdr:twoCellAnchor>
    <xdr:from>
      <xdr:col>1</xdr:col>
      <xdr:colOff>533400</xdr:colOff>
      <xdr:row>191</xdr:row>
      <xdr:rowOff>0</xdr:rowOff>
    </xdr:from>
    <xdr:to>
      <xdr:col>2</xdr:col>
      <xdr:colOff>19627</xdr:colOff>
      <xdr:row>191</xdr:row>
      <xdr:rowOff>579746</xdr:rowOff>
    </xdr:to>
    <xdr:pic>
      <xdr:nvPicPr>
        <xdr:cNvPr id="328" name="Picture 327">
          <a:extLst>
            <a:ext uri="{FF2B5EF4-FFF2-40B4-BE49-F238E27FC236}">
              <a16:creationId xmlns:a16="http://schemas.microsoft.com/office/drawing/2014/main" id="{CC1F923D-74AD-9B49-9626-13AAE77D2B51}"/>
            </a:ext>
          </a:extLst>
        </xdr:cNvPr>
        <xdr:cNvPicPr>
          <a:picLocks noChangeAspect="1"/>
        </xdr:cNvPicPr>
      </xdr:nvPicPr>
      <xdr:blipFill>
        <a:blip xmlns:r="http://schemas.openxmlformats.org/officeDocument/2006/relationships" r:embed="rId231"/>
        <a:stretch>
          <a:fillRect/>
        </a:stretch>
      </xdr:blipFill>
      <xdr:spPr>
        <a:xfrm>
          <a:off x="1168400" y="121285000"/>
          <a:ext cx="451427" cy="579746"/>
        </a:xfrm>
        <a:prstGeom prst="rect">
          <a:avLst/>
        </a:prstGeom>
      </xdr:spPr>
    </xdr:pic>
    <xdr:clientData/>
  </xdr:twoCellAnchor>
  <xdr:twoCellAnchor>
    <xdr:from>
      <xdr:col>1</xdr:col>
      <xdr:colOff>533400</xdr:colOff>
      <xdr:row>192</xdr:row>
      <xdr:rowOff>0</xdr:rowOff>
    </xdr:from>
    <xdr:to>
      <xdr:col>2</xdr:col>
      <xdr:colOff>19627</xdr:colOff>
      <xdr:row>192</xdr:row>
      <xdr:rowOff>579746</xdr:rowOff>
    </xdr:to>
    <xdr:pic>
      <xdr:nvPicPr>
        <xdr:cNvPr id="329" name="Picture 328">
          <a:extLst>
            <a:ext uri="{FF2B5EF4-FFF2-40B4-BE49-F238E27FC236}">
              <a16:creationId xmlns:a16="http://schemas.microsoft.com/office/drawing/2014/main" id="{FB559144-B1B9-2E43-85D1-61CC450FD610}"/>
            </a:ext>
          </a:extLst>
        </xdr:cNvPr>
        <xdr:cNvPicPr>
          <a:picLocks noChangeAspect="1"/>
        </xdr:cNvPicPr>
      </xdr:nvPicPr>
      <xdr:blipFill>
        <a:blip xmlns:r="http://schemas.openxmlformats.org/officeDocument/2006/relationships" r:embed="rId231"/>
        <a:stretch>
          <a:fillRect/>
        </a:stretch>
      </xdr:blipFill>
      <xdr:spPr>
        <a:xfrm>
          <a:off x="1168400" y="121920000"/>
          <a:ext cx="451427" cy="579746"/>
        </a:xfrm>
        <a:prstGeom prst="rect">
          <a:avLst/>
        </a:prstGeom>
      </xdr:spPr>
    </xdr:pic>
    <xdr:clientData/>
  </xdr:twoCellAnchor>
  <xdr:twoCellAnchor>
    <xdr:from>
      <xdr:col>1</xdr:col>
      <xdr:colOff>533400</xdr:colOff>
      <xdr:row>193</xdr:row>
      <xdr:rowOff>0</xdr:rowOff>
    </xdr:from>
    <xdr:to>
      <xdr:col>2</xdr:col>
      <xdr:colOff>19627</xdr:colOff>
      <xdr:row>193</xdr:row>
      <xdr:rowOff>579746</xdr:rowOff>
    </xdr:to>
    <xdr:pic>
      <xdr:nvPicPr>
        <xdr:cNvPr id="330" name="Picture 329">
          <a:extLst>
            <a:ext uri="{FF2B5EF4-FFF2-40B4-BE49-F238E27FC236}">
              <a16:creationId xmlns:a16="http://schemas.microsoft.com/office/drawing/2014/main" id="{F92E62F3-C559-DB41-B70B-EF1329D5F447}"/>
            </a:ext>
          </a:extLst>
        </xdr:cNvPr>
        <xdr:cNvPicPr>
          <a:picLocks noChangeAspect="1"/>
        </xdr:cNvPicPr>
      </xdr:nvPicPr>
      <xdr:blipFill>
        <a:blip xmlns:r="http://schemas.openxmlformats.org/officeDocument/2006/relationships" r:embed="rId231"/>
        <a:stretch>
          <a:fillRect/>
        </a:stretch>
      </xdr:blipFill>
      <xdr:spPr>
        <a:xfrm>
          <a:off x="1168400" y="122555000"/>
          <a:ext cx="451427" cy="579746"/>
        </a:xfrm>
        <a:prstGeom prst="rect">
          <a:avLst/>
        </a:prstGeom>
      </xdr:spPr>
    </xdr:pic>
    <xdr:clientData/>
  </xdr:twoCellAnchor>
  <xdr:twoCellAnchor>
    <xdr:from>
      <xdr:col>1</xdr:col>
      <xdr:colOff>355600</xdr:colOff>
      <xdr:row>260</xdr:row>
      <xdr:rowOff>0</xdr:rowOff>
    </xdr:from>
    <xdr:to>
      <xdr:col>1</xdr:col>
      <xdr:colOff>936440</xdr:colOff>
      <xdr:row>260</xdr:row>
      <xdr:rowOff>633984</xdr:rowOff>
    </xdr:to>
    <xdr:pic>
      <xdr:nvPicPr>
        <xdr:cNvPr id="331" name="Picture 330">
          <a:extLst>
            <a:ext uri="{FF2B5EF4-FFF2-40B4-BE49-F238E27FC236}">
              <a16:creationId xmlns:a16="http://schemas.microsoft.com/office/drawing/2014/main" id="{AC8E2267-3832-274E-96FA-3F27FC36762A}"/>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1651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261</xdr:row>
      <xdr:rowOff>0</xdr:rowOff>
    </xdr:from>
    <xdr:to>
      <xdr:col>1</xdr:col>
      <xdr:colOff>936440</xdr:colOff>
      <xdr:row>261</xdr:row>
      <xdr:rowOff>633984</xdr:rowOff>
    </xdr:to>
    <xdr:pic>
      <xdr:nvPicPr>
        <xdr:cNvPr id="332" name="Picture 331">
          <a:extLst>
            <a:ext uri="{FF2B5EF4-FFF2-40B4-BE49-F238E27FC236}">
              <a16:creationId xmlns:a16="http://schemas.microsoft.com/office/drawing/2014/main" id="{319F34A9-FA3D-624D-8A38-DC24FCBCF27D}"/>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990600" y="1657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262</xdr:row>
      <xdr:rowOff>0</xdr:rowOff>
    </xdr:from>
    <xdr:to>
      <xdr:col>1</xdr:col>
      <xdr:colOff>936440</xdr:colOff>
      <xdr:row>262</xdr:row>
      <xdr:rowOff>633984</xdr:rowOff>
    </xdr:to>
    <xdr:pic>
      <xdr:nvPicPr>
        <xdr:cNvPr id="333" name="Picture 332">
          <a:extLst>
            <a:ext uri="{FF2B5EF4-FFF2-40B4-BE49-F238E27FC236}">
              <a16:creationId xmlns:a16="http://schemas.microsoft.com/office/drawing/2014/main" id="{2443ED41-B48A-DC41-A2E8-DF185EAA588F}"/>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63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263</xdr:row>
      <xdr:rowOff>0</xdr:rowOff>
    </xdr:from>
    <xdr:to>
      <xdr:col>1</xdr:col>
      <xdr:colOff>936440</xdr:colOff>
      <xdr:row>263</xdr:row>
      <xdr:rowOff>633984</xdr:rowOff>
    </xdr:to>
    <xdr:pic>
      <xdr:nvPicPr>
        <xdr:cNvPr id="334" name="Picture 333">
          <a:extLst>
            <a:ext uri="{FF2B5EF4-FFF2-40B4-BE49-F238E27FC236}">
              <a16:creationId xmlns:a16="http://schemas.microsoft.com/office/drawing/2014/main" id="{3500E5F9-1A41-AF42-8F03-968C8B7E3D8B}"/>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0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264</xdr:row>
      <xdr:rowOff>0</xdr:rowOff>
    </xdr:from>
    <xdr:to>
      <xdr:col>1</xdr:col>
      <xdr:colOff>936440</xdr:colOff>
      <xdr:row>264</xdr:row>
      <xdr:rowOff>633984</xdr:rowOff>
    </xdr:to>
    <xdr:pic>
      <xdr:nvPicPr>
        <xdr:cNvPr id="335" name="Picture 334">
          <a:extLst>
            <a:ext uri="{FF2B5EF4-FFF2-40B4-BE49-F238E27FC236}">
              <a16:creationId xmlns:a16="http://schemas.microsoft.com/office/drawing/2014/main" id="{E2DACA58-0910-2E49-9C2A-185414F81B5A}"/>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76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265</xdr:row>
      <xdr:rowOff>0</xdr:rowOff>
    </xdr:from>
    <xdr:to>
      <xdr:col>1</xdr:col>
      <xdr:colOff>936440</xdr:colOff>
      <xdr:row>265</xdr:row>
      <xdr:rowOff>633984</xdr:rowOff>
    </xdr:to>
    <xdr:pic>
      <xdr:nvPicPr>
        <xdr:cNvPr id="336" name="Picture 335">
          <a:extLst>
            <a:ext uri="{FF2B5EF4-FFF2-40B4-BE49-F238E27FC236}">
              <a16:creationId xmlns:a16="http://schemas.microsoft.com/office/drawing/2014/main" id="{229BB42D-7E2E-434D-91FD-CF86BCB2B44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990600" y="1682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266</xdr:row>
      <xdr:rowOff>0</xdr:rowOff>
    </xdr:from>
    <xdr:to>
      <xdr:col>1</xdr:col>
      <xdr:colOff>923740</xdr:colOff>
      <xdr:row>266</xdr:row>
      <xdr:rowOff>633984</xdr:rowOff>
    </xdr:to>
    <xdr:pic>
      <xdr:nvPicPr>
        <xdr:cNvPr id="337" name="Picture 336">
          <a:extLst>
            <a:ext uri="{FF2B5EF4-FFF2-40B4-BE49-F238E27FC236}">
              <a16:creationId xmlns:a16="http://schemas.microsoft.com/office/drawing/2014/main" id="{7CEC59BF-6D63-F24E-908F-2BF09680AE37}"/>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977900" y="1689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267</xdr:row>
      <xdr:rowOff>0</xdr:rowOff>
    </xdr:from>
    <xdr:to>
      <xdr:col>1</xdr:col>
      <xdr:colOff>923740</xdr:colOff>
      <xdr:row>267</xdr:row>
      <xdr:rowOff>633984</xdr:rowOff>
    </xdr:to>
    <xdr:pic>
      <xdr:nvPicPr>
        <xdr:cNvPr id="338" name="Picture 337">
          <a:extLst>
            <a:ext uri="{FF2B5EF4-FFF2-40B4-BE49-F238E27FC236}">
              <a16:creationId xmlns:a16="http://schemas.microsoft.com/office/drawing/2014/main" id="{A88531BF-5374-7949-B091-7791E3AF7BCD}"/>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695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268</xdr:row>
      <xdr:rowOff>0</xdr:rowOff>
    </xdr:from>
    <xdr:to>
      <xdr:col>1</xdr:col>
      <xdr:colOff>923740</xdr:colOff>
      <xdr:row>268</xdr:row>
      <xdr:rowOff>633984</xdr:rowOff>
    </xdr:to>
    <xdr:pic>
      <xdr:nvPicPr>
        <xdr:cNvPr id="339" name="Picture 338">
          <a:extLst>
            <a:ext uri="{FF2B5EF4-FFF2-40B4-BE49-F238E27FC236}">
              <a16:creationId xmlns:a16="http://schemas.microsoft.com/office/drawing/2014/main" id="{C1A7E772-2729-DF48-9DFF-1019753B133B}"/>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977900" y="1701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269</xdr:row>
      <xdr:rowOff>0</xdr:rowOff>
    </xdr:from>
    <xdr:to>
      <xdr:col>1</xdr:col>
      <xdr:colOff>923740</xdr:colOff>
      <xdr:row>269</xdr:row>
      <xdr:rowOff>633984</xdr:rowOff>
    </xdr:to>
    <xdr:pic>
      <xdr:nvPicPr>
        <xdr:cNvPr id="340" name="Picture 339">
          <a:extLst>
            <a:ext uri="{FF2B5EF4-FFF2-40B4-BE49-F238E27FC236}">
              <a16:creationId xmlns:a16="http://schemas.microsoft.com/office/drawing/2014/main" id="{FEFFBEE3-068A-514A-A1D2-BBEA32305636}"/>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977900" y="1708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270</xdr:row>
      <xdr:rowOff>0</xdr:rowOff>
    </xdr:from>
    <xdr:to>
      <xdr:col>1</xdr:col>
      <xdr:colOff>923740</xdr:colOff>
      <xdr:row>270</xdr:row>
      <xdr:rowOff>633984</xdr:rowOff>
    </xdr:to>
    <xdr:pic>
      <xdr:nvPicPr>
        <xdr:cNvPr id="341" name="Picture 340">
          <a:extLst>
            <a:ext uri="{FF2B5EF4-FFF2-40B4-BE49-F238E27FC236}">
              <a16:creationId xmlns:a16="http://schemas.microsoft.com/office/drawing/2014/main" id="{460D319D-A358-4149-BD05-5D765D593F02}"/>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14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271</xdr:row>
      <xdr:rowOff>0</xdr:rowOff>
    </xdr:from>
    <xdr:to>
      <xdr:col>1</xdr:col>
      <xdr:colOff>923740</xdr:colOff>
      <xdr:row>271</xdr:row>
      <xdr:rowOff>633984</xdr:rowOff>
    </xdr:to>
    <xdr:pic>
      <xdr:nvPicPr>
        <xdr:cNvPr id="342" name="Picture 341">
          <a:extLst>
            <a:ext uri="{FF2B5EF4-FFF2-40B4-BE49-F238E27FC236}">
              <a16:creationId xmlns:a16="http://schemas.microsoft.com/office/drawing/2014/main" id="{BF28E574-F578-1C49-853D-4543486DC135}"/>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977900" y="1720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272</xdr:row>
      <xdr:rowOff>0</xdr:rowOff>
    </xdr:from>
    <xdr:to>
      <xdr:col>1</xdr:col>
      <xdr:colOff>923740</xdr:colOff>
      <xdr:row>272</xdr:row>
      <xdr:rowOff>633984</xdr:rowOff>
    </xdr:to>
    <xdr:pic>
      <xdr:nvPicPr>
        <xdr:cNvPr id="343" name="Picture 342">
          <a:extLst>
            <a:ext uri="{FF2B5EF4-FFF2-40B4-BE49-F238E27FC236}">
              <a16:creationId xmlns:a16="http://schemas.microsoft.com/office/drawing/2014/main" id="{BC85F912-6618-FF48-8770-DDD8003D777F}"/>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977900" y="1727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273</xdr:row>
      <xdr:rowOff>0</xdr:rowOff>
    </xdr:from>
    <xdr:to>
      <xdr:col>1</xdr:col>
      <xdr:colOff>923740</xdr:colOff>
      <xdr:row>273</xdr:row>
      <xdr:rowOff>633984</xdr:rowOff>
    </xdr:to>
    <xdr:pic>
      <xdr:nvPicPr>
        <xdr:cNvPr id="344" name="Picture 343">
          <a:extLst>
            <a:ext uri="{FF2B5EF4-FFF2-40B4-BE49-F238E27FC236}">
              <a16:creationId xmlns:a16="http://schemas.microsoft.com/office/drawing/2014/main" id="{552046A6-B684-C843-AEC3-A4CBF12216B6}"/>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3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274</xdr:row>
      <xdr:rowOff>0</xdr:rowOff>
    </xdr:from>
    <xdr:to>
      <xdr:col>1</xdr:col>
      <xdr:colOff>923740</xdr:colOff>
      <xdr:row>274</xdr:row>
      <xdr:rowOff>633984</xdr:rowOff>
    </xdr:to>
    <xdr:pic>
      <xdr:nvPicPr>
        <xdr:cNvPr id="345" name="Picture 344">
          <a:extLst>
            <a:ext uri="{FF2B5EF4-FFF2-40B4-BE49-F238E27FC236}">
              <a16:creationId xmlns:a16="http://schemas.microsoft.com/office/drawing/2014/main" id="{A307A145-E65F-9949-8D91-B308CF73E0E1}"/>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977900" y="1739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275</xdr:row>
      <xdr:rowOff>0</xdr:rowOff>
    </xdr:from>
    <xdr:to>
      <xdr:col>1</xdr:col>
      <xdr:colOff>923740</xdr:colOff>
      <xdr:row>275</xdr:row>
      <xdr:rowOff>633984</xdr:rowOff>
    </xdr:to>
    <xdr:pic>
      <xdr:nvPicPr>
        <xdr:cNvPr id="346" name="Picture 345">
          <a:extLst>
            <a:ext uri="{FF2B5EF4-FFF2-40B4-BE49-F238E27FC236}">
              <a16:creationId xmlns:a16="http://schemas.microsoft.com/office/drawing/2014/main" id="{50925769-2DFC-4F47-87C9-7AC20D3119B4}"/>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46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276</xdr:row>
      <xdr:rowOff>0</xdr:rowOff>
    </xdr:from>
    <xdr:to>
      <xdr:col>1</xdr:col>
      <xdr:colOff>923740</xdr:colOff>
      <xdr:row>276</xdr:row>
      <xdr:rowOff>633984</xdr:rowOff>
    </xdr:to>
    <xdr:pic>
      <xdr:nvPicPr>
        <xdr:cNvPr id="347" name="Picture 346">
          <a:extLst>
            <a:ext uri="{FF2B5EF4-FFF2-40B4-BE49-F238E27FC236}">
              <a16:creationId xmlns:a16="http://schemas.microsoft.com/office/drawing/2014/main" id="{418418F6-E92F-434D-8BC1-9817DA0EE831}"/>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2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277</xdr:row>
      <xdr:rowOff>0</xdr:rowOff>
    </xdr:from>
    <xdr:to>
      <xdr:col>1</xdr:col>
      <xdr:colOff>923740</xdr:colOff>
      <xdr:row>277</xdr:row>
      <xdr:rowOff>633984</xdr:rowOff>
    </xdr:to>
    <xdr:pic>
      <xdr:nvPicPr>
        <xdr:cNvPr id="348" name="Picture 347">
          <a:extLst>
            <a:ext uri="{FF2B5EF4-FFF2-40B4-BE49-F238E27FC236}">
              <a16:creationId xmlns:a16="http://schemas.microsoft.com/office/drawing/2014/main" id="{C5C9FAC0-DC9D-BC4B-98D6-252878794E7F}"/>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977900" y="1758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278</xdr:row>
      <xdr:rowOff>0</xdr:rowOff>
    </xdr:from>
    <xdr:to>
      <xdr:col>1</xdr:col>
      <xdr:colOff>923740</xdr:colOff>
      <xdr:row>278</xdr:row>
      <xdr:rowOff>633984</xdr:rowOff>
    </xdr:to>
    <xdr:pic>
      <xdr:nvPicPr>
        <xdr:cNvPr id="349" name="Picture 348">
          <a:extLst>
            <a:ext uri="{FF2B5EF4-FFF2-40B4-BE49-F238E27FC236}">
              <a16:creationId xmlns:a16="http://schemas.microsoft.com/office/drawing/2014/main" id="{C8FC5AE5-1ED6-4B4F-A542-281DEB0AB0EE}"/>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65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279</xdr:row>
      <xdr:rowOff>0</xdr:rowOff>
    </xdr:from>
    <xdr:to>
      <xdr:col>1</xdr:col>
      <xdr:colOff>923740</xdr:colOff>
      <xdr:row>279</xdr:row>
      <xdr:rowOff>633984</xdr:rowOff>
    </xdr:to>
    <xdr:pic>
      <xdr:nvPicPr>
        <xdr:cNvPr id="350" name="Picture 349">
          <a:extLst>
            <a:ext uri="{FF2B5EF4-FFF2-40B4-BE49-F238E27FC236}">
              <a16:creationId xmlns:a16="http://schemas.microsoft.com/office/drawing/2014/main" id="{D9924192-ED9A-364F-9955-F7C73233E06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1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280</xdr:row>
      <xdr:rowOff>0</xdr:rowOff>
    </xdr:from>
    <xdr:to>
      <xdr:col>1</xdr:col>
      <xdr:colOff>923740</xdr:colOff>
      <xdr:row>280</xdr:row>
      <xdr:rowOff>633984</xdr:rowOff>
    </xdr:to>
    <xdr:pic>
      <xdr:nvPicPr>
        <xdr:cNvPr id="351" name="Picture 350">
          <a:extLst>
            <a:ext uri="{FF2B5EF4-FFF2-40B4-BE49-F238E27FC236}">
              <a16:creationId xmlns:a16="http://schemas.microsoft.com/office/drawing/2014/main" id="{63C449C0-207B-C348-B72C-1772FDFAE545}"/>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977900" y="1778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282</xdr:row>
      <xdr:rowOff>0</xdr:rowOff>
    </xdr:from>
    <xdr:to>
      <xdr:col>1</xdr:col>
      <xdr:colOff>936440</xdr:colOff>
      <xdr:row>282</xdr:row>
      <xdr:rowOff>633984</xdr:rowOff>
    </xdr:to>
    <xdr:pic>
      <xdr:nvPicPr>
        <xdr:cNvPr id="352" name="Picture 351">
          <a:extLst>
            <a:ext uri="{FF2B5EF4-FFF2-40B4-BE49-F238E27FC236}">
              <a16:creationId xmlns:a16="http://schemas.microsoft.com/office/drawing/2014/main" id="{352324FB-C65C-B345-807C-EB71FB2667C3}"/>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0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283</xdr:row>
      <xdr:rowOff>0</xdr:rowOff>
    </xdr:from>
    <xdr:to>
      <xdr:col>1</xdr:col>
      <xdr:colOff>936440</xdr:colOff>
      <xdr:row>283</xdr:row>
      <xdr:rowOff>633984</xdr:rowOff>
    </xdr:to>
    <xdr:pic>
      <xdr:nvPicPr>
        <xdr:cNvPr id="353" name="Picture 352">
          <a:extLst>
            <a:ext uri="{FF2B5EF4-FFF2-40B4-BE49-F238E27FC236}">
              <a16:creationId xmlns:a16="http://schemas.microsoft.com/office/drawing/2014/main" id="{756DFDA6-390A-744E-9A3F-B17A178E5A0C}"/>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90600" y="1797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284</xdr:row>
      <xdr:rowOff>0</xdr:rowOff>
    </xdr:from>
    <xdr:to>
      <xdr:col>1</xdr:col>
      <xdr:colOff>936440</xdr:colOff>
      <xdr:row>284</xdr:row>
      <xdr:rowOff>633984</xdr:rowOff>
    </xdr:to>
    <xdr:pic>
      <xdr:nvPicPr>
        <xdr:cNvPr id="354" name="Picture 353">
          <a:extLst>
            <a:ext uri="{FF2B5EF4-FFF2-40B4-BE49-F238E27FC236}">
              <a16:creationId xmlns:a16="http://schemas.microsoft.com/office/drawing/2014/main" id="{F515D85F-9D60-4C40-A35A-8C51CA50FD62}"/>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990600" y="1803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285</xdr:row>
      <xdr:rowOff>0</xdr:rowOff>
    </xdr:from>
    <xdr:to>
      <xdr:col>1</xdr:col>
      <xdr:colOff>923740</xdr:colOff>
      <xdr:row>285</xdr:row>
      <xdr:rowOff>633984</xdr:rowOff>
    </xdr:to>
    <xdr:pic>
      <xdr:nvPicPr>
        <xdr:cNvPr id="355" name="Picture 354">
          <a:extLst>
            <a:ext uri="{FF2B5EF4-FFF2-40B4-BE49-F238E27FC236}">
              <a16:creationId xmlns:a16="http://schemas.microsoft.com/office/drawing/2014/main" id="{B3C5580C-F372-9B48-BF2D-C7DEFDB2154B}"/>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977900" y="1809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287</xdr:row>
      <xdr:rowOff>25400</xdr:rowOff>
    </xdr:from>
    <xdr:to>
      <xdr:col>1</xdr:col>
      <xdr:colOff>864498</xdr:colOff>
      <xdr:row>287</xdr:row>
      <xdr:rowOff>608584</xdr:rowOff>
    </xdr:to>
    <xdr:pic>
      <xdr:nvPicPr>
        <xdr:cNvPr id="356" name="Picture 355">
          <a:extLst>
            <a:ext uri="{FF2B5EF4-FFF2-40B4-BE49-F238E27FC236}">
              <a16:creationId xmlns:a16="http://schemas.microsoft.com/office/drawing/2014/main" id="{65FB8AB7-0972-134F-9D10-4B2CA5B830A7}"/>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965200" y="182270400"/>
          <a:ext cx="534298" cy="583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288</xdr:row>
      <xdr:rowOff>0</xdr:rowOff>
    </xdr:from>
    <xdr:to>
      <xdr:col>1</xdr:col>
      <xdr:colOff>898340</xdr:colOff>
      <xdr:row>288</xdr:row>
      <xdr:rowOff>633984</xdr:rowOff>
    </xdr:to>
    <xdr:pic>
      <xdr:nvPicPr>
        <xdr:cNvPr id="357" name="Picture 356">
          <a:extLst>
            <a:ext uri="{FF2B5EF4-FFF2-40B4-BE49-F238E27FC236}">
              <a16:creationId xmlns:a16="http://schemas.microsoft.com/office/drawing/2014/main" id="{16B194A1-050D-F740-96E8-5CD05B5521F4}"/>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28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289</xdr:row>
      <xdr:rowOff>0</xdr:rowOff>
    </xdr:from>
    <xdr:to>
      <xdr:col>1</xdr:col>
      <xdr:colOff>898340</xdr:colOff>
      <xdr:row>289</xdr:row>
      <xdr:rowOff>633984</xdr:rowOff>
    </xdr:to>
    <xdr:pic>
      <xdr:nvPicPr>
        <xdr:cNvPr id="358" name="Picture 357">
          <a:extLst>
            <a:ext uri="{FF2B5EF4-FFF2-40B4-BE49-F238E27FC236}">
              <a16:creationId xmlns:a16="http://schemas.microsoft.com/office/drawing/2014/main" id="{D71C5D04-A6C6-7346-BFDC-599D73C7D48C}"/>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952500" y="1835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290</xdr:row>
      <xdr:rowOff>0</xdr:rowOff>
    </xdr:from>
    <xdr:to>
      <xdr:col>1</xdr:col>
      <xdr:colOff>898340</xdr:colOff>
      <xdr:row>290</xdr:row>
      <xdr:rowOff>633984</xdr:rowOff>
    </xdr:to>
    <xdr:pic>
      <xdr:nvPicPr>
        <xdr:cNvPr id="359" name="Picture 358">
          <a:extLst>
            <a:ext uri="{FF2B5EF4-FFF2-40B4-BE49-F238E27FC236}">
              <a16:creationId xmlns:a16="http://schemas.microsoft.com/office/drawing/2014/main" id="{F60A69EF-B426-B240-AE7F-A260E0697A57}"/>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52500" y="1841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291</xdr:row>
      <xdr:rowOff>38100</xdr:rowOff>
    </xdr:from>
    <xdr:to>
      <xdr:col>1</xdr:col>
      <xdr:colOff>936440</xdr:colOff>
      <xdr:row>291</xdr:row>
      <xdr:rowOff>633984</xdr:rowOff>
    </xdr:to>
    <xdr:pic>
      <xdr:nvPicPr>
        <xdr:cNvPr id="360" name="Picture 359">
          <a:extLst>
            <a:ext uri="{FF2B5EF4-FFF2-40B4-BE49-F238E27FC236}">
              <a16:creationId xmlns:a16="http://schemas.microsoft.com/office/drawing/2014/main" id="{0FC225A5-6E6B-6F4B-8C2D-7791E2E037DE}"/>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990600" y="184823100"/>
          <a:ext cx="580840" cy="5958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292</xdr:row>
      <xdr:rowOff>0</xdr:rowOff>
    </xdr:from>
    <xdr:to>
      <xdr:col>1</xdr:col>
      <xdr:colOff>936440</xdr:colOff>
      <xdr:row>292</xdr:row>
      <xdr:rowOff>633984</xdr:rowOff>
    </xdr:to>
    <xdr:pic>
      <xdr:nvPicPr>
        <xdr:cNvPr id="361" name="Picture 360">
          <a:extLst>
            <a:ext uri="{FF2B5EF4-FFF2-40B4-BE49-F238E27FC236}">
              <a16:creationId xmlns:a16="http://schemas.microsoft.com/office/drawing/2014/main" id="{D13B04F4-5864-464A-9DC2-BF970F25C6B8}"/>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54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293</xdr:row>
      <xdr:rowOff>0</xdr:rowOff>
    </xdr:from>
    <xdr:to>
      <xdr:col>1</xdr:col>
      <xdr:colOff>936440</xdr:colOff>
      <xdr:row>293</xdr:row>
      <xdr:rowOff>633984</xdr:rowOff>
    </xdr:to>
    <xdr:pic>
      <xdr:nvPicPr>
        <xdr:cNvPr id="362" name="Picture 361">
          <a:extLst>
            <a:ext uri="{FF2B5EF4-FFF2-40B4-BE49-F238E27FC236}">
              <a16:creationId xmlns:a16="http://schemas.microsoft.com/office/drawing/2014/main" id="{316CD687-4245-A647-A4E2-EFF34F24F6BC}"/>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0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294</xdr:row>
      <xdr:rowOff>0</xdr:rowOff>
    </xdr:from>
    <xdr:to>
      <xdr:col>1</xdr:col>
      <xdr:colOff>936440</xdr:colOff>
      <xdr:row>294</xdr:row>
      <xdr:rowOff>633984</xdr:rowOff>
    </xdr:to>
    <xdr:pic>
      <xdr:nvPicPr>
        <xdr:cNvPr id="363" name="Picture 362">
          <a:extLst>
            <a:ext uri="{FF2B5EF4-FFF2-40B4-BE49-F238E27FC236}">
              <a16:creationId xmlns:a16="http://schemas.microsoft.com/office/drawing/2014/main" id="{8D937519-57E8-3446-BD7A-3DDBF2472F0A}"/>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990600" y="1866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295</xdr:row>
      <xdr:rowOff>0</xdr:rowOff>
    </xdr:from>
    <xdr:to>
      <xdr:col>1</xdr:col>
      <xdr:colOff>936440</xdr:colOff>
      <xdr:row>295</xdr:row>
      <xdr:rowOff>633984</xdr:rowOff>
    </xdr:to>
    <xdr:pic>
      <xdr:nvPicPr>
        <xdr:cNvPr id="364" name="Picture 363">
          <a:extLst>
            <a:ext uri="{FF2B5EF4-FFF2-40B4-BE49-F238E27FC236}">
              <a16:creationId xmlns:a16="http://schemas.microsoft.com/office/drawing/2014/main" id="{F2F09A2A-63DB-C540-A102-F1ED15305B95}"/>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990600" y="1873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296</xdr:row>
      <xdr:rowOff>0</xdr:rowOff>
    </xdr:from>
    <xdr:to>
      <xdr:col>1</xdr:col>
      <xdr:colOff>936440</xdr:colOff>
      <xdr:row>296</xdr:row>
      <xdr:rowOff>633984</xdr:rowOff>
    </xdr:to>
    <xdr:pic>
      <xdr:nvPicPr>
        <xdr:cNvPr id="365" name="Picture 364">
          <a:extLst>
            <a:ext uri="{FF2B5EF4-FFF2-40B4-BE49-F238E27FC236}">
              <a16:creationId xmlns:a16="http://schemas.microsoft.com/office/drawing/2014/main" id="{7B57C40B-C7B6-1248-A200-2A66ADF43DA3}"/>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90600" y="1879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297</xdr:row>
      <xdr:rowOff>0</xdr:rowOff>
    </xdr:from>
    <xdr:to>
      <xdr:col>1</xdr:col>
      <xdr:colOff>936440</xdr:colOff>
      <xdr:row>297</xdr:row>
      <xdr:rowOff>633984</xdr:rowOff>
    </xdr:to>
    <xdr:pic>
      <xdr:nvPicPr>
        <xdr:cNvPr id="366" name="Picture 365">
          <a:extLst>
            <a:ext uri="{FF2B5EF4-FFF2-40B4-BE49-F238E27FC236}">
              <a16:creationId xmlns:a16="http://schemas.microsoft.com/office/drawing/2014/main" id="{E9CDE580-DAC1-8A41-97C2-62FB3F292C8E}"/>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85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298</xdr:row>
      <xdr:rowOff>0</xdr:rowOff>
    </xdr:from>
    <xdr:to>
      <xdr:col>1</xdr:col>
      <xdr:colOff>936440</xdr:colOff>
      <xdr:row>298</xdr:row>
      <xdr:rowOff>633984</xdr:rowOff>
    </xdr:to>
    <xdr:pic>
      <xdr:nvPicPr>
        <xdr:cNvPr id="367" name="Picture 366">
          <a:extLst>
            <a:ext uri="{FF2B5EF4-FFF2-40B4-BE49-F238E27FC236}">
              <a16:creationId xmlns:a16="http://schemas.microsoft.com/office/drawing/2014/main" id="{C6BDDDE1-7107-8741-8EA0-8F0AF2F0AFAA}"/>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2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299</xdr:row>
      <xdr:rowOff>0</xdr:rowOff>
    </xdr:from>
    <xdr:to>
      <xdr:col>1</xdr:col>
      <xdr:colOff>936440</xdr:colOff>
      <xdr:row>299</xdr:row>
      <xdr:rowOff>633984</xdr:rowOff>
    </xdr:to>
    <xdr:pic>
      <xdr:nvPicPr>
        <xdr:cNvPr id="368" name="Picture 367">
          <a:extLst>
            <a:ext uri="{FF2B5EF4-FFF2-40B4-BE49-F238E27FC236}">
              <a16:creationId xmlns:a16="http://schemas.microsoft.com/office/drawing/2014/main" id="{B6DC4E23-E8B1-6A44-983B-C09C53CAE9D4}"/>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990600" y="1898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300</xdr:row>
      <xdr:rowOff>0</xdr:rowOff>
    </xdr:from>
    <xdr:to>
      <xdr:col>1</xdr:col>
      <xdr:colOff>936440</xdr:colOff>
      <xdr:row>300</xdr:row>
      <xdr:rowOff>633984</xdr:rowOff>
    </xdr:to>
    <xdr:pic>
      <xdr:nvPicPr>
        <xdr:cNvPr id="369" name="Picture 368">
          <a:extLst>
            <a:ext uri="{FF2B5EF4-FFF2-40B4-BE49-F238E27FC236}">
              <a16:creationId xmlns:a16="http://schemas.microsoft.com/office/drawing/2014/main" id="{EB30381B-F8EF-7646-953B-E2C0FCB874AA}"/>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05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301</xdr:row>
      <xdr:rowOff>0</xdr:rowOff>
    </xdr:from>
    <xdr:to>
      <xdr:col>1</xdr:col>
      <xdr:colOff>936440</xdr:colOff>
      <xdr:row>301</xdr:row>
      <xdr:rowOff>633984</xdr:rowOff>
    </xdr:to>
    <xdr:pic>
      <xdr:nvPicPr>
        <xdr:cNvPr id="370" name="Picture 369">
          <a:extLst>
            <a:ext uri="{FF2B5EF4-FFF2-40B4-BE49-F238E27FC236}">
              <a16:creationId xmlns:a16="http://schemas.microsoft.com/office/drawing/2014/main" id="{8DE2AEA3-056F-3F4A-9B5A-C66A890C8933}"/>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990600" y="1911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302</xdr:row>
      <xdr:rowOff>0</xdr:rowOff>
    </xdr:from>
    <xdr:to>
      <xdr:col>1</xdr:col>
      <xdr:colOff>936440</xdr:colOff>
      <xdr:row>302</xdr:row>
      <xdr:rowOff>633984</xdr:rowOff>
    </xdr:to>
    <xdr:pic>
      <xdr:nvPicPr>
        <xdr:cNvPr id="371" name="Picture 370">
          <a:extLst>
            <a:ext uri="{FF2B5EF4-FFF2-40B4-BE49-F238E27FC236}">
              <a16:creationId xmlns:a16="http://schemas.microsoft.com/office/drawing/2014/main" id="{6B62B3D8-B5B3-2E4C-96BB-4C1FA2ADEFF8}"/>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990600" y="1917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303</xdr:row>
      <xdr:rowOff>0</xdr:rowOff>
    </xdr:from>
    <xdr:to>
      <xdr:col>1</xdr:col>
      <xdr:colOff>936440</xdr:colOff>
      <xdr:row>303</xdr:row>
      <xdr:rowOff>633984</xdr:rowOff>
    </xdr:to>
    <xdr:pic>
      <xdr:nvPicPr>
        <xdr:cNvPr id="372" name="Picture 371">
          <a:extLst>
            <a:ext uri="{FF2B5EF4-FFF2-40B4-BE49-F238E27FC236}">
              <a16:creationId xmlns:a16="http://schemas.microsoft.com/office/drawing/2014/main" id="{9302D0D2-677A-6247-989F-061D12AACEBD}"/>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24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304</xdr:row>
      <xdr:rowOff>0</xdr:rowOff>
    </xdr:from>
    <xdr:to>
      <xdr:col>1</xdr:col>
      <xdr:colOff>936440</xdr:colOff>
      <xdr:row>304</xdr:row>
      <xdr:rowOff>633984</xdr:rowOff>
    </xdr:to>
    <xdr:pic>
      <xdr:nvPicPr>
        <xdr:cNvPr id="373" name="Picture 372">
          <a:extLst>
            <a:ext uri="{FF2B5EF4-FFF2-40B4-BE49-F238E27FC236}">
              <a16:creationId xmlns:a16="http://schemas.microsoft.com/office/drawing/2014/main" id="{57B9292A-E95B-8043-B6D5-A39BE3C3C498}"/>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990600" y="1930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305</xdr:row>
      <xdr:rowOff>0</xdr:rowOff>
    </xdr:from>
    <xdr:to>
      <xdr:col>1</xdr:col>
      <xdr:colOff>936440</xdr:colOff>
      <xdr:row>305</xdr:row>
      <xdr:rowOff>633984</xdr:rowOff>
    </xdr:to>
    <xdr:pic>
      <xdr:nvPicPr>
        <xdr:cNvPr id="374" name="Picture 373">
          <a:extLst>
            <a:ext uri="{FF2B5EF4-FFF2-40B4-BE49-F238E27FC236}">
              <a16:creationId xmlns:a16="http://schemas.microsoft.com/office/drawing/2014/main" id="{F8ABA9F1-1E0A-7443-A0F3-232D356033D2}"/>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990600" y="1936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306</xdr:row>
      <xdr:rowOff>0</xdr:rowOff>
    </xdr:from>
    <xdr:to>
      <xdr:col>1</xdr:col>
      <xdr:colOff>936440</xdr:colOff>
      <xdr:row>306</xdr:row>
      <xdr:rowOff>633984</xdr:rowOff>
    </xdr:to>
    <xdr:pic>
      <xdr:nvPicPr>
        <xdr:cNvPr id="375" name="Picture 374">
          <a:extLst>
            <a:ext uri="{FF2B5EF4-FFF2-40B4-BE49-F238E27FC236}">
              <a16:creationId xmlns:a16="http://schemas.microsoft.com/office/drawing/2014/main" id="{DB143CB4-62B0-8445-B4A9-45A2819883F9}"/>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3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307</xdr:row>
      <xdr:rowOff>0</xdr:rowOff>
    </xdr:from>
    <xdr:to>
      <xdr:col>1</xdr:col>
      <xdr:colOff>936440</xdr:colOff>
      <xdr:row>307</xdr:row>
      <xdr:rowOff>633984</xdr:rowOff>
    </xdr:to>
    <xdr:pic>
      <xdr:nvPicPr>
        <xdr:cNvPr id="376" name="Picture 375">
          <a:extLst>
            <a:ext uri="{FF2B5EF4-FFF2-40B4-BE49-F238E27FC236}">
              <a16:creationId xmlns:a16="http://schemas.microsoft.com/office/drawing/2014/main" id="{7B31F5BC-22EA-4B49-8851-2E445BDD8FB8}"/>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49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308</xdr:row>
      <xdr:rowOff>0</xdr:rowOff>
    </xdr:from>
    <xdr:to>
      <xdr:col>1</xdr:col>
      <xdr:colOff>936440</xdr:colOff>
      <xdr:row>308</xdr:row>
      <xdr:rowOff>633984</xdr:rowOff>
    </xdr:to>
    <xdr:pic>
      <xdr:nvPicPr>
        <xdr:cNvPr id="377" name="Picture 376">
          <a:extLst>
            <a:ext uri="{FF2B5EF4-FFF2-40B4-BE49-F238E27FC236}">
              <a16:creationId xmlns:a16="http://schemas.microsoft.com/office/drawing/2014/main" id="{B4AC4BE3-B712-394B-852D-00A6A7A68674}"/>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990600" y="19558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309</xdr:row>
      <xdr:rowOff>0</xdr:rowOff>
    </xdr:from>
    <xdr:to>
      <xdr:col>1</xdr:col>
      <xdr:colOff>936440</xdr:colOff>
      <xdr:row>309</xdr:row>
      <xdr:rowOff>633984</xdr:rowOff>
    </xdr:to>
    <xdr:pic>
      <xdr:nvPicPr>
        <xdr:cNvPr id="378" name="Picture 377">
          <a:extLst>
            <a:ext uri="{FF2B5EF4-FFF2-40B4-BE49-F238E27FC236}">
              <a16:creationId xmlns:a16="http://schemas.microsoft.com/office/drawing/2014/main" id="{F602E01E-70AC-1842-A4BD-0C45EA0BBD36}"/>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21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310</xdr:row>
      <xdr:rowOff>0</xdr:rowOff>
    </xdr:from>
    <xdr:to>
      <xdr:col>1</xdr:col>
      <xdr:colOff>936440</xdr:colOff>
      <xdr:row>310</xdr:row>
      <xdr:rowOff>633984</xdr:rowOff>
    </xdr:to>
    <xdr:pic>
      <xdr:nvPicPr>
        <xdr:cNvPr id="379" name="Picture 378">
          <a:extLst>
            <a:ext uri="{FF2B5EF4-FFF2-40B4-BE49-F238E27FC236}">
              <a16:creationId xmlns:a16="http://schemas.microsoft.com/office/drawing/2014/main" id="{57F03A1B-B407-C34A-A752-3C60909B4A7F}"/>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685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311</xdr:row>
      <xdr:rowOff>0</xdr:rowOff>
    </xdr:from>
    <xdr:to>
      <xdr:col>1</xdr:col>
      <xdr:colOff>936440</xdr:colOff>
      <xdr:row>311</xdr:row>
      <xdr:rowOff>633984</xdr:rowOff>
    </xdr:to>
    <xdr:pic>
      <xdr:nvPicPr>
        <xdr:cNvPr id="380" name="Picture 379">
          <a:extLst>
            <a:ext uri="{FF2B5EF4-FFF2-40B4-BE49-F238E27FC236}">
              <a16:creationId xmlns:a16="http://schemas.microsoft.com/office/drawing/2014/main" id="{4688BFC3-FC2C-4D46-86EA-61963319418B}"/>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748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312</xdr:row>
      <xdr:rowOff>0</xdr:rowOff>
    </xdr:from>
    <xdr:to>
      <xdr:col>1</xdr:col>
      <xdr:colOff>936440</xdr:colOff>
      <xdr:row>312</xdr:row>
      <xdr:rowOff>633984</xdr:rowOff>
    </xdr:to>
    <xdr:pic>
      <xdr:nvPicPr>
        <xdr:cNvPr id="381" name="Picture 380">
          <a:extLst>
            <a:ext uri="{FF2B5EF4-FFF2-40B4-BE49-F238E27FC236}">
              <a16:creationId xmlns:a16="http://schemas.microsoft.com/office/drawing/2014/main" id="{E9209FF7-C828-D24A-93DA-E52EF2A2861C}"/>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990600" y="19812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313</xdr:row>
      <xdr:rowOff>0</xdr:rowOff>
    </xdr:from>
    <xdr:to>
      <xdr:col>1</xdr:col>
      <xdr:colOff>936440</xdr:colOff>
      <xdr:row>313</xdr:row>
      <xdr:rowOff>633984</xdr:rowOff>
    </xdr:to>
    <xdr:pic>
      <xdr:nvPicPr>
        <xdr:cNvPr id="382" name="Picture 381">
          <a:extLst>
            <a:ext uri="{FF2B5EF4-FFF2-40B4-BE49-F238E27FC236}">
              <a16:creationId xmlns:a16="http://schemas.microsoft.com/office/drawing/2014/main" id="{7C0D1B67-376C-7347-8419-C6FDE582FD7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875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314</xdr:row>
      <xdr:rowOff>0</xdr:rowOff>
    </xdr:from>
    <xdr:to>
      <xdr:col>1</xdr:col>
      <xdr:colOff>936440</xdr:colOff>
      <xdr:row>314</xdr:row>
      <xdr:rowOff>633984</xdr:rowOff>
    </xdr:to>
    <xdr:pic>
      <xdr:nvPicPr>
        <xdr:cNvPr id="383" name="Picture 382">
          <a:extLst>
            <a:ext uri="{FF2B5EF4-FFF2-40B4-BE49-F238E27FC236}">
              <a16:creationId xmlns:a16="http://schemas.microsoft.com/office/drawing/2014/main" id="{9059BE03-E7B1-754D-A628-AE0FB4E98329}"/>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990600" y="19939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315</xdr:row>
      <xdr:rowOff>0</xdr:rowOff>
    </xdr:from>
    <xdr:to>
      <xdr:col>1</xdr:col>
      <xdr:colOff>923740</xdr:colOff>
      <xdr:row>315</xdr:row>
      <xdr:rowOff>633984</xdr:rowOff>
    </xdr:to>
    <xdr:pic>
      <xdr:nvPicPr>
        <xdr:cNvPr id="384" name="Picture 383">
          <a:extLst>
            <a:ext uri="{FF2B5EF4-FFF2-40B4-BE49-F238E27FC236}">
              <a16:creationId xmlns:a16="http://schemas.microsoft.com/office/drawing/2014/main" id="{EBA2E5BE-58AC-844A-A599-F0C2A94E2CA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02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316</xdr:row>
      <xdr:rowOff>0</xdr:rowOff>
    </xdr:from>
    <xdr:to>
      <xdr:col>1</xdr:col>
      <xdr:colOff>923740</xdr:colOff>
      <xdr:row>316</xdr:row>
      <xdr:rowOff>633984</xdr:rowOff>
    </xdr:to>
    <xdr:pic>
      <xdr:nvPicPr>
        <xdr:cNvPr id="385" name="Picture 384">
          <a:extLst>
            <a:ext uri="{FF2B5EF4-FFF2-40B4-BE49-F238E27FC236}">
              <a16:creationId xmlns:a16="http://schemas.microsoft.com/office/drawing/2014/main" id="{8AB6C5CA-68E7-C242-A61B-789AF8FDFF14}"/>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066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317</xdr:row>
      <xdr:rowOff>0</xdr:rowOff>
    </xdr:from>
    <xdr:to>
      <xdr:col>1</xdr:col>
      <xdr:colOff>923740</xdr:colOff>
      <xdr:row>317</xdr:row>
      <xdr:rowOff>633984</xdr:rowOff>
    </xdr:to>
    <xdr:pic>
      <xdr:nvPicPr>
        <xdr:cNvPr id="386" name="Picture 385">
          <a:extLst>
            <a:ext uri="{FF2B5EF4-FFF2-40B4-BE49-F238E27FC236}">
              <a16:creationId xmlns:a16="http://schemas.microsoft.com/office/drawing/2014/main" id="{1481AA3B-4021-634E-BD77-DD55D4670372}"/>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977900" y="20129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318</xdr:row>
      <xdr:rowOff>0</xdr:rowOff>
    </xdr:from>
    <xdr:to>
      <xdr:col>1</xdr:col>
      <xdr:colOff>923740</xdr:colOff>
      <xdr:row>318</xdr:row>
      <xdr:rowOff>633984</xdr:rowOff>
    </xdr:to>
    <xdr:pic>
      <xdr:nvPicPr>
        <xdr:cNvPr id="387" name="Picture 386">
          <a:extLst>
            <a:ext uri="{FF2B5EF4-FFF2-40B4-BE49-F238E27FC236}">
              <a16:creationId xmlns:a16="http://schemas.microsoft.com/office/drawing/2014/main" id="{E2479361-12B6-3D47-AA3E-01F999D3130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193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319</xdr:row>
      <xdr:rowOff>0</xdr:rowOff>
    </xdr:from>
    <xdr:to>
      <xdr:col>1</xdr:col>
      <xdr:colOff>923740</xdr:colOff>
      <xdr:row>319</xdr:row>
      <xdr:rowOff>633984</xdr:rowOff>
    </xdr:to>
    <xdr:pic>
      <xdr:nvPicPr>
        <xdr:cNvPr id="388" name="Picture 387">
          <a:extLst>
            <a:ext uri="{FF2B5EF4-FFF2-40B4-BE49-F238E27FC236}">
              <a16:creationId xmlns:a16="http://schemas.microsoft.com/office/drawing/2014/main" id="{AC4F740C-32BA-9046-9B5F-4E2DA0FD5EF7}"/>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256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320</xdr:row>
      <xdr:rowOff>0</xdr:rowOff>
    </xdr:from>
    <xdr:to>
      <xdr:col>1</xdr:col>
      <xdr:colOff>923740</xdr:colOff>
      <xdr:row>320</xdr:row>
      <xdr:rowOff>633984</xdr:rowOff>
    </xdr:to>
    <xdr:pic>
      <xdr:nvPicPr>
        <xdr:cNvPr id="389" name="Picture 388">
          <a:extLst>
            <a:ext uri="{FF2B5EF4-FFF2-40B4-BE49-F238E27FC236}">
              <a16:creationId xmlns:a16="http://schemas.microsoft.com/office/drawing/2014/main" id="{662873E6-C7A9-ED49-A046-E4C6D58AC78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977900" y="20320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321</xdr:row>
      <xdr:rowOff>0</xdr:rowOff>
    </xdr:from>
    <xdr:to>
      <xdr:col>1</xdr:col>
      <xdr:colOff>923740</xdr:colOff>
      <xdr:row>321</xdr:row>
      <xdr:rowOff>633984</xdr:rowOff>
    </xdr:to>
    <xdr:pic>
      <xdr:nvPicPr>
        <xdr:cNvPr id="390" name="Picture 389">
          <a:extLst>
            <a:ext uri="{FF2B5EF4-FFF2-40B4-BE49-F238E27FC236}">
              <a16:creationId xmlns:a16="http://schemas.microsoft.com/office/drawing/2014/main" id="{2A30E2E0-2272-074B-BC5C-2339229B0523}"/>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38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322</xdr:row>
      <xdr:rowOff>0</xdr:rowOff>
    </xdr:from>
    <xdr:to>
      <xdr:col>1</xdr:col>
      <xdr:colOff>923740</xdr:colOff>
      <xdr:row>322</xdr:row>
      <xdr:rowOff>633984</xdr:rowOff>
    </xdr:to>
    <xdr:pic>
      <xdr:nvPicPr>
        <xdr:cNvPr id="391" name="Picture 390">
          <a:extLst>
            <a:ext uri="{FF2B5EF4-FFF2-40B4-BE49-F238E27FC236}">
              <a16:creationId xmlns:a16="http://schemas.microsoft.com/office/drawing/2014/main" id="{30AA9EC6-F3C4-4F4E-BC42-315A801382C1}"/>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977900" y="20447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323</xdr:row>
      <xdr:rowOff>0</xdr:rowOff>
    </xdr:from>
    <xdr:to>
      <xdr:col>1</xdr:col>
      <xdr:colOff>936440</xdr:colOff>
      <xdr:row>323</xdr:row>
      <xdr:rowOff>633984</xdr:rowOff>
    </xdr:to>
    <xdr:pic>
      <xdr:nvPicPr>
        <xdr:cNvPr id="392" name="Picture 391">
          <a:extLst>
            <a:ext uri="{FF2B5EF4-FFF2-40B4-BE49-F238E27FC236}">
              <a16:creationId xmlns:a16="http://schemas.microsoft.com/office/drawing/2014/main" id="{49D0C824-B38B-2F44-A644-FF1C94A458A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990600" y="20510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324</xdr:row>
      <xdr:rowOff>0</xdr:rowOff>
    </xdr:from>
    <xdr:to>
      <xdr:col>1</xdr:col>
      <xdr:colOff>936440</xdr:colOff>
      <xdr:row>324</xdr:row>
      <xdr:rowOff>633984</xdr:rowOff>
    </xdr:to>
    <xdr:pic>
      <xdr:nvPicPr>
        <xdr:cNvPr id="393" name="Picture 392">
          <a:extLst>
            <a:ext uri="{FF2B5EF4-FFF2-40B4-BE49-F238E27FC236}">
              <a16:creationId xmlns:a16="http://schemas.microsoft.com/office/drawing/2014/main" id="{C1C86217-E300-A94D-AA3D-45BD050114BA}"/>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574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325</xdr:row>
      <xdr:rowOff>0</xdr:rowOff>
    </xdr:from>
    <xdr:to>
      <xdr:col>1</xdr:col>
      <xdr:colOff>936440</xdr:colOff>
      <xdr:row>325</xdr:row>
      <xdr:rowOff>633984</xdr:rowOff>
    </xdr:to>
    <xdr:pic>
      <xdr:nvPicPr>
        <xdr:cNvPr id="394" name="Picture 393">
          <a:extLst>
            <a:ext uri="{FF2B5EF4-FFF2-40B4-BE49-F238E27FC236}">
              <a16:creationId xmlns:a16="http://schemas.microsoft.com/office/drawing/2014/main" id="{17FE6E0F-D9FD-3C48-88FB-11F8E40227C9}"/>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990600" y="20637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327</xdr:row>
      <xdr:rowOff>0</xdr:rowOff>
    </xdr:from>
    <xdr:to>
      <xdr:col>1</xdr:col>
      <xdr:colOff>936440</xdr:colOff>
      <xdr:row>327</xdr:row>
      <xdr:rowOff>633984</xdr:rowOff>
    </xdr:to>
    <xdr:pic>
      <xdr:nvPicPr>
        <xdr:cNvPr id="395" name="Picture 394">
          <a:extLst>
            <a:ext uri="{FF2B5EF4-FFF2-40B4-BE49-F238E27FC236}">
              <a16:creationId xmlns:a16="http://schemas.microsoft.com/office/drawing/2014/main" id="{1D3AB250-D6EB-E946-998A-BCF8DCA2AE24}"/>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90600" y="20764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281</xdr:row>
      <xdr:rowOff>0</xdr:rowOff>
    </xdr:from>
    <xdr:to>
      <xdr:col>1</xdr:col>
      <xdr:colOff>923740</xdr:colOff>
      <xdr:row>281</xdr:row>
      <xdr:rowOff>633984</xdr:rowOff>
    </xdr:to>
    <xdr:pic>
      <xdr:nvPicPr>
        <xdr:cNvPr id="396" name="Picture 395">
          <a:extLst>
            <a:ext uri="{FF2B5EF4-FFF2-40B4-BE49-F238E27FC236}">
              <a16:creationId xmlns:a16="http://schemas.microsoft.com/office/drawing/2014/main" id="{38090E01-23AE-8F40-AEC4-BBD3D7826AEE}"/>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977900" y="178435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286</xdr:row>
      <xdr:rowOff>12700</xdr:rowOff>
    </xdr:from>
    <xdr:to>
      <xdr:col>1</xdr:col>
      <xdr:colOff>911040</xdr:colOff>
      <xdr:row>287</xdr:row>
      <xdr:rowOff>11684</xdr:rowOff>
    </xdr:to>
    <xdr:pic>
      <xdr:nvPicPr>
        <xdr:cNvPr id="397" name="Picture 396">
          <a:extLst>
            <a:ext uri="{FF2B5EF4-FFF2-40B4-BE49-F238E27FC236}">
              <a16:creationId xmlns:a16="http://schemas.microsoft.com/office/drawing/2014/main" id="{07E947FC-8BB9-3A42-9B7C-C61224FD4D4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965200" y="1816227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326</xdr:row>
      <xdr:rowOff>0</xdr:rowOff>
    </xdr:from>
    <xdr:to>
      <xdr:col>1</xdr:col>
      <xdr:colOff>923740</xdr:colOff>
      <xdr:row>326</xdr:row>
      <xdr:rowOff>633984</xdr:rowOff>
    </xdr:to>
    <xdr:pic>
      <xdr:nvPicPr>
        <xdr:cNvPr id="398" name="Picture 397">
          <a:extLst>
            <a:ext uri="{FF2B5EF4-FFF2-40B4-BE49-F238E27FC236}">
              <a16:creationId xmlns:a16="http://schemas.microsoft.com/office/drawing/2014/main" id="{E903E048-F7F7-FD48-A82E-52712E815B59}"/>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977900" y="207010000"/>
          <a:ext cx="580840" cy="6339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279400</xdr:colOff>
      <xdr:row>328</xdr:row>
      <xdr:rowOff>12700</xdr:rowOff>
    </xdr:from>
    <xdr:to>
      <xdr:col>2</xdr:col>
      <xdr:colOff>13390</xdr:colOff>
      <xdr:row>329</xdr:row>
      <xdr:rowOff>0</xdr:rowOff>
    </xdr:to>
    <xdr:pic>
      <xdr:nvPicPr>
        <xdr:cNvPr id="399" name="Picture 398">
          <a:extLst>
            <a:ext uri="{FF2B5EF4-FFF2-40B4-BE49-F238E27FC236}">
              <a16:creationId xmlns:a16="http://schemas.microsoft.com/office/drawing/2014/main" id="{298E4D46-B3BE-0141-95A5-2B041348AA4F}"/>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914400" y="208292700"/>
          <a:ext cx="699190"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329</xdr:row>
      <xdr:rowOff>38100</xdr:rowOff>
    </xdr:from>
    <xdr:to>
      <xdr:col>1</xdr:col>
      <xdr:colOff>825500</xdr:colOff>
      <xdr:row>329</xdr:row>
      <xdr:rowOff>673100</xdr:rowOff>
    </xdr:to>
    <xdr:pic>
      <xdr:nvPicPr>
        <xdr:cNvPr id="400" name="Picture 399">
          <a:extLst>
            <a:ext uri="{FF2B5EF4-FFF2-40B4-BE49-F238E27FC236}">
              <a16:creationId xmlns:a16="http://schemas.microsoft.com/office/drawing/2014/main" id="{F2F14894-761B-AD4A-9A34-056AB39A3A46}"/>
            </a:ext>
          </a:extLst>
        </xdr:cNvPr>
        <xdr:cNvPicPr>
          <a:picLocks noChangeAspect="1"/>
        </xdr:cNvPicPr>
      </xdr:nvPicPr>
      <xdr:blipFill>
        <a:blip xmlns:r="http://schemas.openxmlformats.org/officeDocument/2006/relationships" r:embed="rId268"/>
        <a:stretch>
          <a:fillRect/>
        </a:stretch>
      </xdr:blipFill>
      <xdr:spPr>
        <a:xfrm>
          <a:off x="1003300" y="208953100"/>
          <a:ext cx="457200" cy="596900"/>
        </a:xfrm>
        <a:prstGeom prst="rect">
          <a:avLst/>
        </a:prstGeom>
      </xdr:spPr>
    </xdr:pic>
    <xdr:clientData/>
  </xdr:twoCellAnchor>
  <xdr:twoCellAnchor>
    <xdr:from>
      <xdr:col>1</xdr:col>
      <xdr:colOff>355600</xdr:colOff>
      <xdr:row>330</xdr:row>
      <xdr:rowOff>63500</xdr:rowOff>
    </xdr:from>
    <xdr:to>
      <xdr:col>1</xdr:col>
      <xdr:colOff>812800</xdr:colOff>
      <xdr:row>330</xdr:row>
      <xdr:rowOff>749300</xdr:rowOff>
    </xdr:to>
    <xdr:pic>
      <xdr:nvPicPr>
        <xdr:cNvPr id="401" name="Picture 400">
          <a:extLst>
            <a:ext uri="{FF2B5EF4-FFF2-40B4-BE49-F238E27FC236}">
              <a16:creationId xmlns:a16="http://schemas.microsoft.com/office/drawing/2014/main" id="{89F21097-614C-544C-81D1-E69FA4886783}"/>
            </a:ext>
          </a:extLst>
        </xdr:cNvPr>
        <xdr:cNvPicPr>
          <a:picLocks noChangeAspect="1"/>
        </xdr:cNvPicPr>
      </xdr:nvPicPr>
      <xdr:blipFill>
        <a:blip xmlns:r="http://schemas.openxmlformats.org/officeDocument/2006/relationships" r:embed="rId269"/>
        <a:stretch>
          <a:fillRect/>
        </a:stretch>
      </xdr:blipFill>
      <xdr:spPr>
        <a:xfrm>
          <a:off x="990600" y="209613500"/>
          <a:ext cx="457200" cy="571500"/>
        </a:xfrm>
        <a:prstGeom prst="rect">
          <a:avLst/>
        </a:prstGeom>
      </xdr:spPr>
    </xdr:pic>
    <xdr:clientData/>
  </xdr:twoCellAnchor>
  <xdr:twoCellAnchor>
    <xdr:from>
      <xdr:col>1</xdr:col>
      <xdr:colOff>264059</xdr:colOff>
      <xdr:row>331</xdr:row>
      <xdr:rowOff>37722</xdr:rowOff>
    </xdr:from>
    <xdr:to>
      <xdr:col>1</xdr:col>
      <xdr:colOff>944608</xdr:colOff>
      <xdr:row>331</xdr:row>
      <xdr:rowOff>892771</xdr:rowOff>
    </xdr:to>
    <xdr:pic>
      <xdr:nvPicPr>
        <xdr:cNvPr id="402" name="Picture 401">
          <a:extLst>
            <a:ext uri="{FF2B5EF4-FFF2-40B4-BE49-F238E27FC236}">
              <a16:creationId xmlns:a16="http://schemas.microsoft.com/office/drawing/2014/main" id="{98BDAA0B-F915-9346-921A-A2D331EB2020}"/>
            </a:ext>
          </a:extLst>
        </xdr:cNvPr>
        <xdr:cNvPicPr>
          <a:picLocks noChangeAspect="1"/>
        </xdr:cNvPicPr>
      </xdr:nvPicPr>
      <xdr:blipFill>
        <a:blip xmlns:r="http://schemas.openxmlformats.org/officeDocument/2006/relationships" r:embed="rId270"/>
        <a:stretch>
          <a:fillRect/>
        </a:stretch>
      </xdr:blipFill>
      <xdr:spPr>
        <a:xfrm>
          <a:off x="899059" y="210222722"/>
          <a:ext cx="680549" cy="601049"/>
        </a:xfrm>
        <a:prstGeom prst="rect">
          <a:avLst/>
        </a:prstGeom>
      </xdr:spPr>
    </xdr:pic>
    <xdr:clientData/>
  </xdr:twoCellAnchor>
  <xdr:twoCellAnchor>
    <xdr:from>
      <xdr:col>1</xdr:col>
      <xdr:colOff>364650</xdr:colOff>
      <xdr:row>332</xdr:row>
      <xdr:rowOff>25150</xdr:rowOff>
    </xdr:from>
    <xdr:to>
      <xdr:col>1</xdr:col>
      <xdr:colOff>917918</xdr:colOff>
      <xdr:row>332</xdr:row>
      <xdr:rowOff>877482</xdr:rowOff>
    </xdr:to>
    <xdr:pic>
      <xdr:nvPicPr>
        <xdr:cNvPr id="403" name="Picture 402">
          <a:extLst>
            <a:ext uri="{FF2B5EF4-FFF2-40B4-BE49-F238E27FC236}">
              <a16:creationId xmlns:a16="http://schemas.microsoft.com/office/drawing/2014/main" id="{EB89E6EB-0E74-B048-8269-BCE68A8C530A}"/>
            </a:ext>
          </a:extLst>
        </xdr:cNvPr>
        <xdr:cNvPicPr>
          <a:picLocks noChangeAspect="1"/>
        </xdr:cNvPicPr>
      </xdr:nvPicPr>
      <xdr:blipFill>
        <a:blip xmlns:r="http://schemas.openxmlformats.org/officeDocument/2006/relationships" r:embed="rId271"/>
        <a:stretch>
          <a:fillRect/>
        </a:stretch>
      </xdr:blipFill>
      <xdr:spPr>
        <a:xfrm>
          <a:off x="999650" y="210845150"/>
          <a:ext cx="553268" cy="611032"/>
        </a:xfrm>
        <a:prstGeom prst="rect">
          <a:avLst/>
        </a:prstGeom>
      </xdr:spPr>
    </xdr:pic>
    <xdr:clientData/>
  </xdr:twoCellAnchor>
  <xdr:twoCellAnchor>
    <xdr:from>
      <xdr:col>1</xdr:col>
      <xdr:colOff>353585</xdr:colOff>
      <xdr:row>333</xdr:row>
      <xdr:rowOff>26658</xdr:rowOff>
    </xdr:from>
    <xdr:to>
      <xdr:col>1</xdr:col>
      <xdr:colOff>906853</xdr:colOff>
      <xdr:row>333</xdr:row>
      <xdr:rowOff>878990</xdr:rowOff>
    </xdr:to>
    <xdr:pic>
      <xdr:nvPicPr>
        <xdr:cNvPr id="404" name="Picture 403">
          <a:extLst>
            <a:ext uri="{FF2B5EF4-FFF2-40B4-BE49-F238E27FC236}">
              <a16:creationId xmlns:a16="http://schemas.microsoft.com/office/drawing/2014/main" id="{56CB425B-659B-4446-931E-74BF052B6DD2}"/>
            </a:ext>
          </a:extLst>
        </xdr:cNvPr>
        <xdr:cNvPicPr>
          <a:picLocks noChangeAspect="1"/>
        </xdr:cNvPicPr>
      </xdr:nvPicPr>
      <xdr:blipFill>
        <a:blip xmlns:r="http://schemas.openxmlformats.org/officeDocument/2006/relationships" r:embed="rId271"/>
        <a:stretch>
          <a:fillRect/>
        </a:stretch>
      </xdr:blipFill>
      <xdr:spPr>
        <a:xfrm>
          <a:off x="988585" y="211481658"/>
          <a:ext cx="553268" cy="611032"/>
        </a:xfrm>
        <a:prstGeom prst="rect">
          <a:avLst/>
        </a:prstGeom>
      </xdr:spPr>
    </xdr:pic>
    <xdr:clientData/>
  </xdr:twoCellAnchor>
  <xdr:twoCellAnchor>
    <xdr:from>
      <xdr:col>1</xdr:col>
      <xdr:colOff>389802</xdr:colOff>
      <xdr:row>334</xdr:row>
      <xdr:rowOff>18845</xdr:rowOff>
    </xdr:from>
    <xdr:to>
      <xdr:col>1</xdr:col>
      <xdr:colOff>917922</xdr:colOff>
      <xdr:row>335</xdr:row>
      <xdr:rowOff>9173</xdr:rowOff>
    </xdr:to>
    <xdr:pic>
      <xdr:nvPicPr>
        <xdr:cNvPr id="405" name="Picture 404">
          <a:extLst>
            <a:ext uri="{FF2B5EF4-FFF2-40B4-BE49-F238E27FC236}">
              <a16:creationId xmlns:a16="http://schemas.microsoft.com/office/drawing/2014/main" id="{941748C6-36DA-6A4E-9A9C-566055E23C0F}"/>
            </a:ext>
          </a:extLst>
        </xdr:cNvPr>
        <xdr:cNvPicPr>
          <a:picLocks noChangeAspect="1"/>
        </xdr:cNvPicPr>
      </xdr:nvPicPr>
      <xdr:blipFill>
        <a:blip xmlns:r="http://schemas.openxmlformats.org/officeDocument/2006/relationships" r:embed="rId272"/>
        <a:stretch>
          <a:fillRect/>
        </a:stretch>
      </xdr:blipFill>
      <xdr:spPr>
        <a:xfrm>
          <a:off x="1024802" y="212108845"/>
          <a:ext cx="528120" cy="625328"/>
        </a:xfrm>
        <a:prstGeom prst="rect">
          <a:avLst/>
        </a:prstGeom>
      </xdr:spPr>
    </xdr:pic>
    <xdr:clientData/>
  </xdr:twoCellAnchor>
  <xdr:twoCellAnchor>
    <xdr:from>
      <xdr:col>1</xdr:col>
      <xdr:colOff>353588</xdr:colOff>
      <xdr:row>335</xdr:row>
      <xdr:rowOff>32928</xdr:rowOff>
    </xdr:from>
    <xdr:to>
      <xdr:col>1</xdr:col>
      <xdr:colOff>881708</xdr:colOff>
      <xdr:row>335</xdr:row>
      <xdr:rowOff>777712</xdr:rowOff>
    </xdr:to>
    <xdr:pic>
      <xdr:nvPicPr>
        <xdr:cNvPr id="406" name="Picture 405">
          <a:extLst>
            <a:ext uri="{FF2B5EF4-FFF2-40B4-BE49-F238E27FC236}">
              <a16:creationId xmlns:a16="http://schemas.microsoft.com/office/drawing/2014/main" id="{3FACB5E2-55AC-1B49-998F-9FB271A9F2F8}"/>
            </a:ext>
          </a:extLst>
        </xdr:cNvPr>
        <xdr:cNvPicPr>
          <a:picLocks noChangeAspect="1"/>
        </xdr:cNvPicPr>
      </xdr:nvPicPr>
      <xdr:blipFill>
        <a:blip xmlns:r="http://schemas.openxmlformats.org/officeDocument/2006/relationships" r:embed="rId272"/>
        <a:stretch>
          <a:fillRect/>
        </a:stretch>
      </xdr:blipFill>
      <xdr:spPr>
        <a:xfrm>
          <a:off x="988588" y="212757928"/>
          <a:ext cx="528120" cy="605084"/>
        </a:xfrm>
        <a:prstGeom prst="rect">
          <a:avLst/>
        </a:prstGeom>
      </xdr:spPr>
    </xdr:pic>
    <xdr:clientData/>
  </xdr:twoCellAnchor>
  <xdr:twoCellAnchor>
    <xdr:from>
      <xdr:col>1</xdr:col>
      <xdr:colOff>352079</xdr:colOff>
      <xdr:row>336</xdr:row>
      <xdr:rowOff>37722</xdr:rowOff>
    </xdr:from>
    <xdr:to>
      <xdr:col>1</xdr:col>
      <xdr:colOff>905346</xdr:colOff>
      <xdr:row>336</xdr:row>
      <xdr:rowOff>715474</xdr:rowOff>
    </xdr:to>
    <xdr:pic>
      <xdr:nvPicPr>
        <xdr:cNvPr id="407" name="Picture 406">
          <a:extLst>
            <a:ext uri="{FF2B5EF4-FFF2-40B4-BE49-F238E27FC236}">
              <a16:creationId xmlns:a16="http://schemas.microsoft.com/office/drawing/2014/main" id="{53034889-ACC8-AE41-AB87-79D1FA5921F5}"/>
            </a:ext>
          </a:extLst>
        </xdr:cNvPr>
        <xdr:cNvPicPr>
          <a:picLocks noChangeAspect="1"/>
        </xdr:cNvPicPr>
      </xdr:nvPicPr>
      <xdr:blipFill>
        <a:blip xmlns:r="http://schemas.openxmlformats.org/officeDocument/2006/relationships" r:embed="rId273"/>
        <a:stretch>
          <a:fillRect/>
        </a:stretch>
      </xdr:blipFill>
      <xdr:spPr>
        <a:xfrm>
          <a:off x="987079" y="213397722"/>
          <a:ext cx="553267" cy="601552"/>
        </a:xfrm>
        <a:prstGeom prst="rect">
          <a:avLst/>
        </a:prstGeom>
      </xdr:spPr>
    </xdr:pic>
    <xdr:clientData/>
  </xdr:twoCellAnchor>
  <xdr:twoCellAnchor>
    <xdr:from>
      <xdr:col>1</xdr:col>
      <xdr:colOff>396288</xdr:colOff>
      <xdr:row>337</xdr:row>
      <xdr:rowOff>37722</xdr:rowOff>
    </xdr:from>
    <xdr:to>
      <xdr:col>1</xdr:col>
      <xdr:colOff>892770</xdr:colOff>
      <xdr:row>337</xdr:row>
      <xdr:rowOff>729307</xdr:rowOff>
    </xdr:to>
    <xdr:pic>
      <xdr:nvPicPr>
        <xdr:cNvPr id="408" name="Picture 407">
          <a:extLst>
            <a:ext uri="{FF2B5EF4-FFF2-40B4-BE49-F238E27FC236}">
              <a16:creationId xmlns:a16="http://schemas.microsoft.com/office/drawing/2014/main" id="{3DE73A5B-919F-C942-AA38-B384B2A2027B}"/>
            </a:ext>
          </a:extLst>
        </xdr:cNvPr>
        <xdr:cNvPicPr>
          <a:picLocks noChangeAspect="1"/>
        </xdr:cNvPicPr>
      </xdr:nvPicPr>
      <xdr:blipFill>
        <a:blip xmlns:r="http://schemas.openxmlformats.org/officeDocument/2006/relationships" r:embed="rId274"/>
        <a:stretch>
          <a:fillRect/>
        </a:stretch>
      </xdr:blipFill>
      <xdr:spPr>
        <a:xfrm>
          <a:off x="1031288" y="214032722"/>
          <a:ext cx="496482" cy="602685"/>
        </a:xfrm>
        <a:prstGeom prst="rect">
          <a:avLst/>
        </a:prstGeom>
      </xdr:spPr>
    </xdr:pic>
    <xdr:clientData/>
  </xdr:twoCellAnchor>
  <xdr:twoCellAnchor>
    <xdr:from>
      <xdr:col>1</xdr:col>
      <xdr:colOff>393117</xdr:colOff>
      <xdr:row>338</xdr:row>
      <xdr:rowOff>31120</xdr:rowOff>
    </xdr:from>
    <xdr:to>
      <xdr:col>1</xdr:col>
      <xdr:colOff>900545</xdr:colOff>
      <xdr:row>338</xdr:row>
      <xdr:rowOff>621287</xdr:rowOff>
    </xdr:to>
    <xdr:pic>
      <xdr:nvPicPr>
        <xdr:cNvPr id="409" name="Picture 408">
          <a:extLst>
            <a:ext uri="{FF2B5EF4-FFF2-40B4-BE49-F238E27FC236}">
              <a16:creationId xmlns:a16="http://schemas.microsoft.com/office/drawing/2014/main" id="{0AEEC3E5-0C76-EA40-8E64-271BC31FDC82}"/>
            </a:ext>
          </a:extLst>
        </xdr:cNvPr>
        <xdr:cNvPicPr>
          <a:picLocks noChangeAspect="1"/>
        </xdr:cNvPicPr>
      </xdr:nvPicPr>
      <xdr:blipFill>
        <a:blip xmlns:r="http://schemas.openxmlformats.org/officeDocument/2006/relationships" r:embed="rId275"/>
        <a:stretch>
          <a:fillRect/>
        </a:stretch>
      </xdr:blipFill>
      <xdr:spPr>
        <a:xfrm>
          <a:off x="1028117" y="214661120"/>
          <a:ext cx="507428" cy="590167"/>
        </a:xfrm>
        <a:prstGeom prst="rect">
          <a:avLst/>
        </a:prstGeom>
      </xdr:spPr>
    </xdr:pic>
    <xdr:clientData/>
  </xdr:twoCellAnchor>
  <xdr:twoCellAnchor>
    <xdr:from>
      <xdr:col>1</xdr:col>
      <xdr:colOff>427523</xdr:colOff>
      <xdr:row>339</xdr:row>
      <xdr:rowOff>24417</xdr:rowOff>
    </xdr:from>
    <xdr:to>
      <xdr:col>1</xdr:col>
      <xdr:colOff>930494</xdr:colOff>
      <xdr:row>339</xdr:row>
      <xdr:rowOff>679010</xdr:rowOff>
    </xdr:to>
    <xdr:pic>
      <xdr:nvPicPr>
        <xdr:cNvPr id="410" name="Picture 409">
          <a:extLst>
            <a:ext uri="{FF2B5EF4-FFF2-40B4-BE49-F238E27FC236}">
              <a16:creationId xmlns:a16="http://schemas.microsoft.com/office/drawing/2014/main" id="{53394D7B-BC68-5540-BC8D-31A5EF4FDC5E}"/>
            </a:ext>
          </a:extLst>
        </xdr:cNvPr>
        <xdr:cNvPicPr>
          <a:picLocks noChangeAspect="1"/>
        </xdr:cNvPicPr>
      </xdr:nvPicPr>
      <xdr:blipFill>
        <a:blip xmlns:r="http://schemas.openxmlformats.org/officeDocument/2006/relationships" r:embed="rId276"/>
        <a:stretch>
          <a:fillRect/>
        </a:stretch>
      </xdr:blipFill>
      <xdr:spPr>
        <a:xfrm>
          <a:off x="1062523" y="215289417"/>
          <a:ext cx="502971" cy="616493"/>
        </a:xfrm>
        <a:prstGeom prst="rect">
          <a:avLst/>
        </a:prstGeom>
      </xdr:spPr>
    </xdr:pic>
    <xdr:clientData/>
  </xdr:twoCellAnchor>
  <xdr:twoCellAnchor>
    <xdr:from>
      <xdr:col>1</xdr:col>
      <xdr:colOff>364651</xdr:colOff>
      <xdr:row>340</xdr:row>
      <xdr:rowOff>0</xdr:rowOff>
    </xdr:from>
    <xdr:to>
      <xdr:col>1</xdr:col>
      <xdr:colOff>877455</xdr:colOff>
      <xdr:row>340</xdr:row>
      <xdr:rowOff>611909</xdr:rowOff>
    </xdr:to>
    <xdr:pic>
      <xdr:nvPicPr>
        <xdr:cNvPr id="411" name="Picture 410">
          <a:extLst>
            <a:ext uri="{FF2B5EF4-FFF2-40B4-BE49-F238E27FC236}">
              <a16:creationId xmlns:a16="http://schemas.microsoft.com/office/drawing/2014/main" id="{D12A6F53-B0D4-8748-9F62-09AA21B42C11}"/>
            </a:ext>
          </a:extLst>
        </xdr:cNvPr>
        <xdr:cNvPicPr>
          <a:picLocks noChangeAspect="1"/>
        </xdr:cNvPicPr>
      </xdr:nvPicPr>
      <xdr:blipFill>
        <a:blip xmlns:r="http://schemas.openxmlformats.org/officeDocument/2006/relationships" r:embed="rId277"/>
        <a:stretch>
          <a:fillRect/>
        </a:stretch>
      </xdr:blipFill>
      <xdr:spPr>
        <a:xfrm>
          <a:off x="999651" y="215900000"/>
          <a:ext cx="512804" cy="611909"/>
        </a:xfrm>
        <a:prstGeom prst="rect">
          <a:avLst/>
        </a:prstGeom>
      </xdr:spPr>
    </xdr:pic>
    <xdr:clientData/>
  </xdr:twoCellAnchor>
  <xdr:twoCellAnchor>
    <xdr:from>
      <xdr:col>1</xdr:col>
      <xdr:colOff>341014</xdr:colOff>
      <xdr:row>341</xdr:row>
      <xdr:rowOff>25513</xdr:rowOff>
    </xdr:from>
    <xdr:to>
      <xdr:col>1</xdr:col>
      <xdr:colOff>882964</xdr:colOff>
      <xdr:row>341</xdr:row>
      <xdr:rowOff>755964</xdr:rowOff>
    </xdr:to>
    <xdr:pic>
      <xdr:nvPicPr>
        <xdr:cNvPr id="412" name="Picture 411">
          <a:extLst>
            <a:ext uri="{FF2B5EF4-FFF2-40B4-BE49-F238E27FC236}">
              <a16:creationId xmlns:a16="http://schemas.microsoft.com/office/drawing/2014/main" id="{9B99A970-772A-1244-92E6-C8E72B3D76BF}"/>
            </a:ext>
          </a:extLst>
        </xdr:cNvPr>
        <xdr:cNvPicPr>
          <a:picLocks noChangeAspect="1"/>
        </xdr:cNvPicPr>
      </xdr:nvPicPr>
      <xdr:blipFill>
        <a:blip xmlns:r="http://schemas.openxmlformats.org/officeDocument/2006/relationships" r:embed="rId277"/>
        <a:stretch>
          <a:fillRect/>
        </a:stretch>
      </xdr:blipFill>
      <xdr:spPr>
        <a:xfrm>
          <a:off x="976014" y="216560513"/>
          <a:ext cx="541950" cy="603451"/>
        </a:xfrm>
        <a:prstGeom prst="rect">
          <a:avLst/>
        </a:prstGeom>
      </xdr:spPr>
    </xdr:pic>
    <xdr:clientData/>
  </xdr:twoCellAnchor>
  <xdr:twoCellAnchor>
    <xdr:from>
      <xdr:col>1</xdr:col>
      <xdr:colOff>414950</xdr:colOff>
      <xdr:row>342</xdr:row>
      <xdr:rowOff>18615</xdr:rowOff>
    </xdr:from>
    <xdr:to>
      <xdr:col>1</xdr:col>
      <xdr:colOff>855050</xdr:colOff>
      <xdr:row>342</xdr:row>
      <xdr:rowOff>649143</xdr:rowOff>
    </xdr:to>
    <xdr:pic>
      <xdr:nvPicPr>
        <xdr:cNvPr id="413" name="Picture 412">
          <a:extLst>
            <a:ext uri="{FF2B5EF4-FFF2-40B4-BE49-F238E27FC236}">
              <a16:creationId xmlns:a16="http://schemas.microsoft.com/office/drawing/2014/main" id="{CA3D65C2-13CD-1648-9010-4DC254EFF564}"/>
            </a:ext>
          </a:extLst>
        </xdr:cNvPr>
        <xdr:cNvPicPr>
          <a:picLocks noChangeAspect="1"/>
        </xdr:cNvPicPr>
      </xdr:nvPicPr>
      <xdr:blipFill>
        <a:blip xmlns:r="http://schemas.openxmlformats.org/officeDocument/2006/relationships" r:embed="rId278"/>
        <a:stretch>
          <a:fillRect/>
        </a:stretch>
      </xdr:blipFill>
      <xdr:spPr>
        <a:xfrm>
          <a:off x="1049950" y="217188615"/>
          <a:ext cx="440100" cy="617828"/>
        </a:xfrm>
        <a:prstGeom prst="rect">
          <a:avLst/>
        </a:prstGeom>
      </xdr:spPr>
    </xdr:pic>
    <xdr:clientData/>
  </xdr:twoCellAnchor>
  <xdr:twoCellAnchor>
    <xdr:from>
      <xdr:col>1</xdr:col>
      <xdr:colOff>289209</xdr:colOff>
      <xdr:row>343</xdr:row>
      <xdr:rowOff>25148</xdr:rowOff>
    </xdr:from>
    <xdr:to>
      <xdr:col>1</xdr:col>
      <xdr:colOff>943069</xdr:colOff>
      <xdr:row>343</xdr:row>
      <xdr:rowOff>752884</xdr:rowOff>
    </xdr:to>
    <xdr:pic>
      <xdr:nvPicPr>
        <xdr:cNvPr id="414" name="Picture 413">
          <a:extLst>
            <a:ext uri="{FF2B5EF4-FFF2-40B4-BE49-F238E27FC236}">
              <a16:creationId xmlns:a16="http://schemas.microsoft.com/office/drawing/2014/main" id="{7C14EB4B-7109-734E-8692-B337D4C2CFEB}"/>
            </a:ext>
          </a:extLst>
        </xdr:cNvPr>
        <xdr:cNvPicPr>
          <a:picLocks noChangeAspect="1"/>
        </xdr:cNvPicPr>
      </xdr:nvPicPr>
      <xdr:blipFill>
        <a:blip xmlns:r="http://schemas.openxmlformats.org/officeDocument/2006/relationships" r:embed="rId279"/>
        <a:stretch>
          <a:fillRect/>
        </a:stretch>
      </xdr:blipFill>
      <xdr:spPr>
        <a:xfrm>
          <a:off x="924209" y="217830148"/>
          <a:ext cx="653860" cy="613436"/>
        </a:xfrm>
        <a:prstGeom prst="rect">
          <a:avLst/>
        </a:prstGeom>
      </xdr:spPr>
    </xdr:pic>
    <xdr:clientData/>
  </xdr:twoCellAnchor>
  <xdr:twoCellAnchor>
    <xdr:from>
      <xdr:col>1</xdr:col>
      <xdr:colOff>290718</xdr:colOff>
      <xdr:row>344</xdr:row>
      <xdr:rowOff>26656</xdr:rowOff>
    </xdr:from>
    <xdr:to>
      <xdr:col>1</xdr:col>
      <xdr:colOff>944578</xdr:colOff>
      <xdr:row>344</xdr:row>
      <xdr:rowOff>754392</xdr:rowOff>
    </xdr:to>
    <xdr:pic>
      <xdr:nvPicPr>
        <xdr:cNvPr id="415" name="Picture 414">
          <a:extLst>
            <a:ext uri="{FF2B5EF4-FFF2-40B4-BE49-F238E27FC236}">
              <a16:creationId xmlns:a16="http://schemas.microsoft.com/office/drawing/2014/main" id="{C9606745-00C2-1845-AD13-397AC8305F9F}"/>
            </a:ext>
          </a:extLst>
        </xdr:cNvPr>
        <xdr:cNvPicPr>
          <a:picLocks noChangeAspect="1"/>
        </xdr:cNvPicPr>
      </xdr:nvPicPr>
      <xdr:blipFill>
        <a:blip xmlns:r="http://schemas.openxmlformats.org/officeDocument/2006/relationships" r:embed="rId279"/>
        <a:stretch>
          <a:fillRect/>
        </a:stretch>
      </xdr:blipFill>
      <xdr:spPr>
        <a:xfrm>
          <a:off x="925718" y="218466656"/>
          <a:ext cx="653860" cy="613436"/>
        </a:xfrm>
        <a:prstGeom prst="rect">
          <a:avLst/>
        </a:prstGeom>
      </xdr:spPr>
    </xdr:pic>
    <xdr:clientData/>
  </xdr:twoCellAnchor>
  <xdr:twoCellAnchor>
    <xdr:from>
      <xdr:col>1</xdr:col>
      <xdr:colOff>326929</xdr:colOff>
      <xdr:row>345</xdr:row>
      <xdr:rowOff>25147</xdr:rowOff>
    </xdr:from>
    <xdr:to>
      <xdr:col>1</xdr:col>
      <xdr:colOff>943068</xdr:colOff>
      <xdr:row>345</xdr:row>
      <xdr:rowOff>671700</xdr:rowOff>
    </xdr:to>
    <xdr:pic>
      <xdr:nvPicPr>
        <xdr:cNvPr id="416" name="Picture 415">
          <a:extLst>
            <a:ext uri="{FF2B5EF4-FFF2-40B4-BE49-F238E27FC236}">
              <a16:creationId xmlns:a16="http://schemas.microsoft.com/office/drawing/2014/main" id="{243457BA-3919-584C-8F54-19B65269278F}"/>
            </a:ext>
          </a:extLst>
        </xdr:cNvPr>
        <xdr:cNvPicPr>
          <a:picLocks noChangeAspect="1"/>
        </xdr:cNvPicPr>
      </xdr:nvPicPr>
      <xdr:blipFill>
        <a:blip xmlns:r="http://schemas.openxmlformats.org/officeDocument/2006/relationships" r:embed="rId280"/>
        <a:stretch>
          <a:fillRect/>
        </a:stretch>
      </xdr:blipFill>
      <xdr:spPr>
        <a:xfrm>
          <a:off x="961929" y="219100147"/>
          <a:ext cx="616139" cy="608453"/>
        </a:xfrm>
        <a:prstGeom prst="rect">
          <a:avLst/>
        </a:prstGeom>
      </xdr:spPr>
    </xdr:pic>
    <xdr:clientData/>
  </xdr:twoCellAnchor>
  <xdr:twoCellAnchor>
    <xdr:from>
      <xdr:col>1</xdr:col>
      <xdr:colOff>326930</xdr:colOff>
      <xdr:row>347</xdr:row>
      <xdr:rowOff>25149</xdr:rowOff>
    </xdr:from>
    <xdr:to>
      <xdr:col>1</xdr:col>
      <xdr:colOff>943069</xdr:colOff>
      <xdr:row>347</xdr:row>
      <xdr:rowOff>646302</xdr:rowOff>
    </xdr:to>
    <xdr:pic>
      <xdr:nvPicPr>
        <xdr:cNvPr id="417" name="Picture 416">
          <a:extLst>
            <a:ext uri="{FF2B5EF4-FFF2-40B4-BE49-F238E27FC236}">
              <a16:creationId xmlns:a16="http://schemas.microsoft.com/office/drawing/2014/main" id="{A957F250-842E-494D-8579-46845EB02746}"/>
            </a:ext>
          </a:extLst>
        </xdr:cNvPr>
        <xdr:cNvPicPr>
          <a:picLocks noChangeAspect="1"/>
        </xdr:cNvPicPr>
      </xdr:nvPicPr>
      <xdr:blipFill>
        <a:blip xmlns:r="http://schemas.openxmlformats.org/officeDocument/2006/relationships" r:embed="rId280"/>
        <a:stretch>
          <a:fillRect/>
        </a:stretch>
      </xdr:blipFill>
      <xdr:spPr>
        <a:xfrm>
          <a:off x="961930" y="220370149"/>
          <a:ext cx="616139" cy="608453"/>
        </a:xfrm>
        <a:prstGeom prst="rect">
          <a:avLst/>
        </a:prstGeom>
      </xdr:spPr>
    </xdr:pic>
    <xdr:clientData/>
  </xdr:twoCellAnchor>
  <xdr:twoCellAnchor>
    <xdr:from>
      <xdr:col>1</xdr:col>
      <xdr:colOff>515541</xdr:colOff>
      <xdr:row>348</xdr:row>
      <xdr:rowOff>12574</xdr:rowOff>
    </xdr:from>
    <xdr:to>
      <xdr:col>1</xdr:col>
      <xdr:colOff>930492</xdr:colOff>
      <xdr:row>348</xdr:row>
      <xdr:rowOff>598899</xdr:rowOff>
    </xdr:to>
    <xdr:pic>
      <xdr:nvPicPr>
        <xdr:cNvPr id="418" name="Picture 417">
          <a:extLst>
            <a:ext uri="{FF2B5EF4-FFF2-40B4-BE49-F238E27FC236}">
              <a16:creationId xmlns:a16="http://schemas.microsoft.com/office/drawing/2014/main" id="{5026C26F-3BBF-FF44-B2A5-98C8E29EE3E5}"/>
            </a:ext>
          </a:extLst>
        </xdr:cNvPr>
        <xdr:cNvPicPr>
          <a:picLocks noChangeAspect="1"/>
        </xdr:cNvPicPr>
      </xdr:nvPicPr>
      <xdr:blipFill>
        <a:blip xmlns:r="http://schemas.openxmlformats.org/officeDocument/2006/relationships" r:embed="rId281"/>
        <a:stretch>
          <a:fillRect/>
        </a:stretch>
      </xdr:blipFill>
      <xdr:spPr>
        <a:xfrm>
          <a:off x="1150541" y="220992574"/>
          <a:ext cx="414951" cy="586325"/>
        </a:xfrm>
        <a:prstGeom prst="rect">
          <a:avLst/>
        </a:prstGeom>
      </xdr:spPr>
    </xdr:pic>
    <xdr:clientData/>
  </xdr:twoCellAnchor>
  <xdr:twoCellAnchor>
    <xdr:from>
      <xdr:col>1</xdr:col>
      <xdr:colOff>440097</xdr:colOff>
      <xdr:row>349</xdr:row>
      <xdr:rowOff>22105</xdr:rowOff>
    </xdr:from>
    <xdr:to>
      <xdr:col>1</xdr:col>
      <xdr:colOff>950635</xdr:colOff>
      <xdr:row>349</xdr:row>
      <xdr:rowOff>691584</xdr:rowOff>
    </xdr:to>
    <xdr:pic>
      <xdr:nvPicPr>
        <xdr:cNvPr id="419" name="Picture 418">
          <a:extLst>
            <a:ext uri="{FF2B5EF4-FFF2-40B4-BE49-F238E27FC236}">
              <a16:creationId xmlns:a16="http://schemas.microsoft.com/office/drawing/2014/main" id="{7EEECA96-6DC5-7C43-B033-B2B348D51875}"/>
            </a:ext>
          </a:extLst>
        </xdr:cNvPr>
        <xdr:cNvPicPr>
          <a:picLocks noChangeAspect="1"/>
        </xdr:cNvPicPr>
      </xdr:nvPicPr>
      <xdr:blipFill>
        <a:blip xmlns:r="http://schemas.openxmlformats.org/officeDocument/2006/relationships" r:embed="rId282"/>
        <a:stretch>
          <a:fillRect/>
        </a:stretch>
      </xdr:blipFill>
      <xdr:spPr>
        <a:xfrm>
          <a:off x="1075097" y="221637105"/>
          <a:ext cx="510538" cy="618679"/>
        </a:xfrm>
        <a:prstGeom prst="rect">
          <a:avLst/>
        </a:prstGeom>
      </xdr:spPr>
    </xdr:pic>
    <xdr:clientData/>
  </xdr:twoCellAnchor>
  <xdr:twoCellAnchor>
    <xdr:from>
      <xdr:col>1</xdr:col>
      <xdr:colOff>402376</xdr:colOff>
      <xdr:row>350</xdr:row>
      <xdr:rowOff>21285</xdr:rowOff>
    </xdr:from>
    <xdr:to>
      <xdr:col>1</xdr:col>
      <xdr:colOff>951252</xdr:colOff>
      <xdr:row>350</xdr:row>
      <xdr:rowOff>741880</xdr:rowOff>
    </xdr:to>
    <xdr:pic>
      <xdr:nvPicPr>
        <xdr:cNvPr id="420" name="Picture 419">
          <a:extLst>
            <a:ext uri="{FF2B5EF4-FFF2-40B4-BE49-F238E27FC236}">
              <a16:creationId xmlns:a16="http://schemas.microsoft.com/office/drawing/2014/main" id="{D95D6C46-35A2-5540-87AF-9A3B884BBF04}"/>
            </a:ext>
          </a:extLst>
        </xdr:cNvPr>
        <xdr:cNvPicPr>
          <a:picLocks noChangeAspect="1"/>
        </xdr:cNvPicPr>
      </xdr:nvPicPr>
      <xdr:blipFill>
        <a:blip xmlns:r="http://schemas.openxmlformats.org/officeDocument/2006/relationships" r:embed="rId283"/>
        <a:stretch>
          <a:fillRect/>
        </a:stretch>
      </xdr:blipFill>
      <xdr:spPr>
        <a:xfrm>
          <a:off x="1037376" y="222271285"/>
          <a:ext cx="548876" cy="618995"/>
        </a:xfrm>
        <a:prstGeom prst="rect">
          <a:avLst/>
        </a:prstGeom>
      </xdr:spPr>
    </xdr:pic>
    <xdr:clientData/>
  </xdr:twoCellAnchor>
  <xdr:twoCellAnchor>
    <xdr:from>
      <xdr:col>1</xdr:col>
      <xdr:colOff>391314</xdr:colOff>
      <xdr:row>351</xdr:row>
      <xdr:rowOff>47941</xdr:rowOff>
    </xdr:from>
    <xdr:to>
      <xdr:col>1</xdr:col>
      <xdr:colOff>940190</xdr:colOff>
      <xdr:row>351</xdr:row>
      <xdr:rowOff>768536</xdr:rowOff>
    </xdr:to>
    <xdr:pic>
      <xdr:nvPicPr>
        <xdr:cNvPr id="421" name="Picture 420">
          <a:extLst>
            <a:ext uri="{FF2B5EF4-FFF2-40B4-BE49-F238E27FC236}">
              <a16:creationId xmlns:a16="http://schemas.microsoft.com/office/drawing/2014/main" id="{89F08C4C-487B-344A-A575-B2FE73367F5D}"/>
            </a:ext>
          </a:extLst>
        </xdr:cNvPr>
        <xdr:cNvPicPr>
          <a:picLocks noChangeAspect="1"/>
        </xdr:cNvPicPr>
      </xdr:nvPicPr>
      <xdr:blipFill>
        <a:blip xmlns:r="http://schemas.openxmlformats.org/officeDocument/2006/relationships" r:embed="rId283"/>
        <a:stretch>
          <a:fillRect/>
        </a:stretch>
      </xdr:blipFill>
      <xdr:spPr>
        <a:xfrm>
          <a:off x="1026314" y="222932941"/>
          <a:ext cx="548876" cy="580895"/>
        </a:xfrm>
        <a:prstGeom prst="rect">
          <a:avLst/>
        </a:prstGeom>
      </xdr:spPr>
    </xdr:pic>
    <xdr:clientData/>
  </xdr:twoCellAnchor>
  <xdr:twoCellAnchor>
    <xdr:from>
      <xdr:col>1</xdr:col>
      <xdr:colOff>72359</xdr:colOff>
      <xdr:row>352</xdr:row>
      <xdr:rowOff>40808</xdr:rowOff>
    </xdr:from>
    <xdr:to>
      <xdr:col>1</xdr:col>
      <xdr:colOff>944271</xdr:colOff>
      <xdr:row>352</xdr:row>
      <xdr:rowOff>607736</xdr:rowOff>
    </xdr:to>
    <xdr:pic>
      <xdr:nvPicPr>
        <xdr:cNvPr id="422" name="Picture 421">
          <a:extLst>
            <a:ext uri="{FF2B5EF4-FFF2-40B4-BE49-F238E27FC236}">
              <a16:creationId xmlns:a16="http://schemas.microsoft.com/office/drawing/2014/main" id="{CF142F81-3445-D84F-B857-D3F3E41FEC17}"/>
            </a:ext>
          </a:extLst>
        </xdr:cNvPr>
        <xdr:cNvPicPr>
          <a:picLocks noChangeAspect="1"/>
        </xdr:cNvPicPr>
      </xdr:nvPicPr>
      <xdr:blipFill>
        <a:blip xmlns:r="http://schemas.openxmlformats.org/officeDocument/2006/relationships" r:embed="rId284"/>
        <a:stretch>
          <a:fillRect/>
        </a:stretch>
      </xdr:blipFill>
      <xdr:spPr>
        <a:xfrm>
          <a:off x="707359" y="223560808"/>
          <a:ext cx="871912" cy="566928"/>
        </a:xfrm>
        <a:prstGeom prst="rect">
          <a:avLst/>
        </a:prstGeom>
      </xdr:spPr>
    </xdr:pic>
    <xdr:clientData/>
  </xdr:twoCellAnchor>
  <xdr:twoCellAnchor>
    <xdr:from>
      <xdr:col>1</xdr:col>
      <xdr:colOff>126772</xdr:colOff>
      <xdr:row>353</xdr:row>
      <xdr:rowOff>51060</xdr:rowOff>
    </xdr:from>
    <xdr:to>
      <xdr:col>1</xdr:col>
      <xdr:colOff>893801</xdr:colOff>
      <xdr:row>353</xdr:row>
      <xdr:rowOff>594729</xdr:rowOff>
    </xdr:to>
    <xdr:pic>
      <xdr:nvPicPr>
        <xdr:cNvPr id="423" name="Picture 422">
          <a:extLst>
            <a:ext uri="{FF2B5EF4-FFF2-40B4-BE49-F238E27FC236}">
              <a16:creationId xmlns:a16="http://schemas.microsoft.com/office/drawing/2014/main" id="{BBD383E9-7AE3-4E4D-946E-113B79F1C87B}"/>
            </a:ext>
          </a:extLst>
        </xdr:cNvPr>
        <xdr:cNvPicPr>
          <a:picLocks noChangeAspect="1"/>
        </xdr:cNvPicPr>
      </xdr:nvPicPr>
      <xdr:blipFill>
        <a:blip xmlns:r="http://schemas.openxmlformats.org/officeDocument/2006/relationships" r:embed="rId285"/>
        <a:stretch>
          <a:fillRect/>
        </a:stretch>
      </xdr:blipFill>
      <xdr:spPr>
        <a:xfrm>
          <a:off x="761772" y="224206060"/>
          <a:ext cx="767029" cy="543669"/>
        </a:xfrm>
        <a:prstGeom prst="rect">
          <a:avLst/>
        </a:prstGeom>
      </xdr:spPr>
    </xdr:pic>
    <xdr:clientData/>
  </xdr:twoCellAnchor>
  <xdr:twoCellAnchor>
    <xdr:from>
      <xdr:col>1</xdr:col>
      <xdr:colOff>314357</xdr:colOff>
      <xdr:row>354</xdr:row>
      <xdr:rowOff>37723</xdr:rowOff>
    </xdr:from>
    <xdr:to>
      <xdr:col>1</xdr:col>
      <xdr:colOff>905347</xdr:colOff>
      <xdr:row>354</xdr:row>
      <xdr:rowOff>870482</xdr:rowOff>
    </xdr:to>
    <xdr:pic>
      <xdr:nvPicPr>
        <xdr:cNvPr id="424" name="Picture 423">
          <a:extLst>
            <a:ext uri="{FF2B5EF4-FFF2-40B4-BE49-F238E27FC236}">
              <a16:creationId xmlns:a16="http://schemas.microsoft.com/office/drawing/2014/main" id="{FBB61C0A-4221-6842-BED6-45A045155B2C}"/>
            </a:ext>
          </a:extLst>
        </xdr:cNvPr>
        <xdr:cNvPicPr>
          <a:picLocks noChangeAspect="1"/>
        </xdr:cNvPicPr>
      </xdr:nvPicPr>
      <xdr:blipFill>
        <a:blip xmlns:r="http://schemas.openxmlformats.org/officeDocument/2006/relationships" r:embed="rId286"/>
        <a:stretch>
          <a:fillRect/>
        </a:stretch>
      </xdr:blipFill>
      <xdr:spPr>
        <a:xfrm>
          <a:off x="949357" y="224827723"/>
          <a:ext cx="590990" cy="591459"/>
        </a:xfrm>
        <a:prstGeom prst="rect">
          <a:avLst/>
        </a:prstGeom>
      </xdr:spPr>
    </xdr:pic>
    <xdr:clientData/>
  </xdr:twoCellAnchor>
  <xdr:twoCellAnchor>
    <xdr:from>
      <xdr:col>1</xdr:col>
      <xdr:colOff>274276</xdr:colOff>
      <xdr:row>355</xdr:row>
      <xdr:rowOff>37723</xdr:rowOff>
    </xdr:from>
    <xdr:to>
      <xdr:col>1</xdr:col>
      <xdr:colOff>932632</xdr:colOff>
      <xdr:row>355</xdr:row>
      <xdr:rowOff>804753</xdr:rowOff>
    </xdr:to>
    <xdr:pic>
      <xdr:nvPicPr>
        <xdr:cNvPr id="425" name="Picture 424">
          <a:extLst>
            <a:ext uri="{FF2B5EF4-FFF2-40B4-BE49-F238E27FC236}">
              <a16:creationId xmlns:a16="http://schemas.microsoft.com/office/drawing/2014/main" id="{2DE8438C-51EB-F548-917C-7670CEB4C2AC}"/>
            </a:ext>
          </a:extLst>
        </xdr:cNvPr>
        <xdr:cNvPicPr>
          <a:picLocks noChangeAspect="1"/>
        </xdr:cNvPicPr>
      </xdr:nvPicPr>
      <xdr:blipFill>
        <a:blip xmlns:r="http://schemas.openxmlformats.org/officeDocument/2006/relationships" r:embed="rId287"/>
        <a:stretch>
          <a:fillRect/>
        </a:stretch>
      </xdr:blipFill>
      <xdr:spPr>
        <a:xfrm>
          <a:off x="909276" y="225462723"/>
          <a:ext cx="658356" cy="601930"/>
        </a:xfrm>
        <a:prstGeom prst="rect">
          <a:avLst/>
        </a:prstGeom>
      </xdr:spPr>
    </xdr:pic>
    <xdr:clientData/>
  </xdr:twoCellAnchor>
  <xdr:twoCellAnchor>
    <xdr:from>
      <xdr:col>1</xdr:col>
      <xdr:colOff>389802</xdr:colOff>
      <xdr:row>356</xdr:row>
      <xdr:rowOff>34217</xdr:rowOff>
    </xdr:from>
    <xdr:to>
      <xdr:col>1</xdr:col>
      <xdr:colOff>943069</xdr:colOff>
      <xdr:row>356</xdr:row>
      <xdr:rowOff>834049</xdr:rowOff>
    </xdr:to>
    <xdr:pic>
      <xdr:nvPicPr>
        <xdr:cNvPr id="426" name="Picture 425">
          <a:extLst>
            <a:ext uri="{FF2B5EF4-FFF2-40B4-BE49-F238E27FC236}">
              <a16:creationId xmlns:a16="http://schemas.microsoft.com/office/drawing/2014/main" id="{58D7F736-B78B-FF45-A73C-79DE82ABB759}"/>
            </a:ext>
          </a:extLst>
        </xdr:cNvPr>
        <xdr:cNvPicPr>
          <a:picLocks noChangeAspect="1"/>
        </xdr:cNvPicPr>
      </xdr:nvPicPr>
      <xdr:blipFill>
        <a:blip xmlns:r="http://schemas.openxmlformats.org/officeDocument/2006/relationships" r:embed="rId288"/>
        <a:stretch>
          <a:fillRect/>
        </a:stretch>
      </xdr:blipFill>
      <xdr:spPr>
        <a:xfrm>
          <a:off x="1024802" y="226094217"/>
          <a:ext cx="553267" cy="596632"/>
        </a:xfrm>
        <a:prstGeom prst="rect">
          <a:avLst/>
        </a:prstGeom>
      </xdr:spPr>
    </xdr:pic>
    <xdr:clientData/>
  </xdr:twoCellAnchor>
  <xdr:twoCellAnchor>
    <xdr:from>
      <xdr:col>1</xdr:col>
      <xdr:colOff>264061</xdr:colOff>
      <xdr:row>357</xdr:row>
      <xdr:rowOff>22885</xdr:rowOff>
    </xdr:from>
    <xdr:to>
      <xdr:col>1</xdr:col>
      <xdr:colOff>936574</xdr:colOff>
      <xdr:row>357</xdr:row>
      <xdr:rowOff>829901</xdr:rowOff>
    </xdr:to>
    <xdr:pic>
      <xdr:nvPicPr>
        <xdr:cNvPr id="427" name="Picture 426">
          <a:extLst>
            <a:ext uri="{FF2B5EF4-FFF2-40B4-BE49-F238E27FC236}">
              <a16:creationId xmlns:a16="http://schemas.microsoft.com/office/drawing/2014/main" id="{76CEE0E5-E11B-9344-BEF1-888044A24E36}"/>
            </a:ext>
          </a:extLst>
        </xdr:cNvPr>
        <xdr:cNvPicPr>
          <a:picLocks noChangeAspect="1"/>
        </xdr:cNvPicPr>
      </xdr:nvPicPr>
      <xdr:blipFill>
        <a:blip xmlns:r="http://schemas.openxmlformats.org/officeDocument/2006/relationships" r:embed="rId289"/>
        <a:stretch>
          <a:fillRect/>
        </a:stretch>
      </xdr:blipFill>
      <xdr:spPr>
        <a:xfrm>
          <a:off x="899061" y="226717885"/>
          <a:ext cx="672513" cy="616516"/>
        </a:xfrm>
        <a:prstGeom prst="rect">
          <a:avLst/>
        </a:prstGeom>
      </xdr:spPr>
    </xdr:pic>
    <xdr:clientData/>
  </xdr:twoCellAnchor>
  <xdr:twoCellAnchor>
    <xdr:from>
      <xdr:col>1</xdr:col>
      <xdr:colOff>188617</xdr:colOff>
      <xdr:row>358</xdr:row>
      <xdr:rowOff>25150</xdr:rowOff>
    </xdr:from>
    <xdr:to>
      <xdr:col>1</xdr:col>
      <xdr:colOff>941839</xdr:colOff>
      <xdr:row>358</xdr:row>
      <xdr:rowOff>842476</xdr:rowOff>
    </xdr:to>
    <xdr:pic>
      <xdr:nvPicPr>
        <xdr:cNvPr id="428" name="Picture 427">
          <a:extLst>
            <a:ext uri="{FF2B5EF4-FFF2-40B4-BE49-F238E27FC236}">
              <a16:creationId xmlns:a16="http://schemas.microsoft.com/office/drawing/2014/main" id="{AAB62905-0E8B-4844-9408-9367CDBD0D8E}"/>
            </a:ext>
          </a:extLst>
        </xdr:cNvPr>
        <xdr:cNvPicPr>
          <a:picLocks noChangeAspect="1"/>
        </xdr:cNvPicPr>
      </xdr:nvPicPr>
      <xdr:blipFill>
        <a:blip xmlns:r="http://schemas.openxmlformats.org/officeDocument/2006/relationships" r:embed="rId290"/>
        <a:stretch>
          <a:fillRect/>
        </a:stretch>
      </xdr:blipFill>
      <xdr:spPr>
        <a:xfrm>
          <a:off x="823617" y="227355150"/>
          <a:ext cx="753222" cy="614126"/>
        </a:xfrm>
        <a:prstGeom prst="rect">
          <a:avLst/>
        </a:prstGeom>
      </xdr:spPr>
    </xdr:pic>
    <xdr:clientData/>
  </xdr:twoCellAnchor>
  <xdr:twoCellAnchor editAs="oneCell">
    <xdr:from>
      <xdr:col>1</xdr:col>
      <xdr:colOff>278144</xdr:colOff>
      <xdr:row>359</xdr:row>
      <xdr:rowOff>11820</xdr:rowOff>
    </xdr:from>
    <xdr:to>
      <xdr:col>2</xdr:col>
      <xdr:colOff>129390</xdr:colOff>
      <xdr:row>364</xdr:row>
      <xdr:rowOff>26481</xdr:rowOff>
    </xdr:to>
    <xdr:pic>
      <xdr:nvPicPr>
        <xdr:cNvPr id="429" name="Picture 428">
          <a:extLst>
            <a:ext uri="{FF2B5EF4-FFF2-40B4-BE49-F238E27FC236}">
              <a16:creationId xmlns:a16="http://schemas.microsoft.com/office/drawing/2014/main" id="{45A89EEB-B1BB-8A4A-846C-95E27C1AE0AC}"/>
            </a:ext>
          </a:extLst>
        </xdr:cNvPr>
        <xdr:cNvPicPr>
          <a:picLocks noChangeAspect="1"/>
        </xdr:cNvPicPr>
      </xdr:nvPicPr>
      <xdr:blipFill>
        <a:blip xmlns:r="http://schemas.openxmlformats.org/officeDocument/2006/relationships" r:embed="rId289"/>
        <a:stretch>
          <a:fillRect/>
        </a:stretch>
      </xdr:blipFill>
      <xdr:spPr>
        <a:xfrm>
          <a:off x="913144" y="227976820"/>
          <a:ext cx="676746" cy="840161"/>
        </a:xfrm>
        <a:prstGeom prst="rect">
          <a:avLst/>
        </a:prstGeom>
      </xdr:spPr>
    </xdr:pic>
    <xdr:clientData/>
  </xdr:twoCellAnchor>
  <xdr:twoCellAnchor editAs="oneCell">
    <xdr:from>
      <xdr:col>1</xdr:col>
      <xdr:colOff>342523</xdr:colOff>
      <xdr:row>360</xdr:row>
      <xdr:rowOff>13330</xdr:rowOff>
    </xdr:from>
    <xdr:to>
      <xdr:col>2</xdr:col>
      <xdr:colOff>104995</xdr:colOff>
      <xdr:row>364</xdr:row>
      <xdr:rowOff>85634</xdr:rowOff>
    </xdr:to>
    <xdr:pic>
      <xdr:nvPicPr>
        <xdr:cNvPr id="430" name="Picture 429">
          <a:extLst>
            <a:ext uri="{FF2B5EF4-FFF2-40B4-BE49-F238E27FC236}">
              <a16:creationId xmlns:a16="http://schemas.microsoft.com/office/drawing/2014/main" id="{2A65E4D5-4395-2841-846B-7E0A0914B108}"/>
            </a:ext>
          </a:extLst>
        </xdr:cNvPr>
        <xdr:cNvPicPr>
          <a:picLocks noChangeAspect="1"/>
        </xdr:cNvPicPr>
      </xdr:nvPicPr>
      <xdr:blipFill>
        <a:blip xmlns:r="http://schemas.openxmlformats.org/officeDocument/2006/relationships" r:embed="rId289"/>
        <a:stretch>
          <a:fillRect/>
        </a:stretch>
      </xdr:blipFill>
      <xdr:spPr>
        <a:xfrm>
          <a:off x="977523" y="228613330"/>
          <a:ext cx="587972" cy="732704"/>
        </a:xfrm>
        <a:prstGeom prst="rect">
          <a:avLst/>
        </a:prstGeom>
      </xdr:spPr>
    </xdr:pic>
    <xdr:clientData/>
  </xdr:twoCellAnchor>
  <xdr:twoCellAnchor>
    <xdr:from>
      <xdr:col>1</xdr:col>
      <xdr:colOff>284491</xdr:colOff>
      <xdr:row>361</xdr:row>
      <xdr:rowOff>25150</xdr:rowOff>
    </xdr:from>
    <xdr:to>
      <xdr:col>1</xdr:col>
      <xdr:colOff>930494</xdr:colOff>
      <xdr:row>361</xdr:row>
      <xdr:rowOff>763439</xdr:rowOff>
    </xdr:to>
    <xdr:pic>
      <xdr:nvPicPr>
        <xdr:cNvPr id="431" name="Picture 430">
          <a:extLst>
            <a:ext uri="{FF2B5EF4-FFF2-40B4-BE49-F238E27FC236}">
              <a16:creationId xmlns:a16="http://schemas.microsoft.com/office/drawing/2014/main" id="{18324016-38D5-8D42-9D9D-4391989B84AA}"/>
            </a:ext>
          </a:extLst>
        </xdr:cNvPr>
        <xdr:cNvPicPr>
          <a:picLocks noChangeAspect="1"/>
        </xdr:cNvPicPr>
      </xdr:nvPicPr>
      <xdr:blipFill>
        <a:blip xmlns:r="http://schemas.openxmlformats.org/officeDocument/2006/relationships" r:embed="rId291"/>
        <a:stretch>
          <a:fillRect/>
        </a:stretch>
      </xdr:blipFill>
      <xdr:spPr>
        <a:xfrm>
          <a:off x="919491" y="229260150"/>
          <a:ext cx="646003" cy="611289"/>
        </a:xfrm>
        <a:prstGeom prst="rect">
          <a:avLst/>
        </a:prstGeom>
      </xdr:spPr>
    </xdr:pic>
    <xdr:clientData/>
  </xdr:twoCellAnchor>
  <xdr:twoCellAnchor>
    <xdr:from>
      <xdr:col>1</xdr:col>
      <xdr:colOff>286000</xdr:colOff>
      <xdr:row>362</xdr:row>
      <xdr:rowOff>39233</xdr:rowOff>
    </xdr:from>
    <xdr:to>
      <xdr:col>1</xdr:col>
      <xdr:colOff>932003</xdr:colOff>
      <xdr:row>362</xdr:row>
      <xdr:rowOff>777522</xdr:rowOff>
    </xdr:to>
    <xdr:pic>
      <xdr:nvPicPr>
        <xdr:cNvPr id="432" name="Picture 431">
          <a:extLst>
            <a:ext uri="{FF2B5EF4-FFF2-40B4-BE49-F238E27FC236}">
              <a16:creationId xmlns:a16="http://schemas.microsoft.com/office/drawing/2014/main" id="{7B52C912-423D-0043-BC67-B4F3C6B9FAB0}"/>
            </a:ext>
          </a:extLst>
        </xdr:cNvPr>
        <xdr:cNvPicPr>
          <a:picLocks noChangeAspect="1"/>
        </xdr:cNvPicPr>
      </xdr:nvPicPr>
      <xdr:blipFill>
        <a:blip xmlns:r="http://schemas.openxmlformats.org/officeDocument/2006/relationships" r:embed="rId291"/>
        <a:stretch>
          <a:fillRect/>
        </a:stretch>
      </xdr:blipFill>
      <xdr:spPr>
        <a:xfrm>
          <a:off x="921000" y="229909233"/>
          <a:ext cx="646003" cy="598589"/>
        </a:xfrm>
        <a:prstGeom prst="rect">
          <a:avLst/>
        </a:prstGeom>
      </xdr:spPr>
    </xdr:pic>
    <xdr:clientData/>
  </xdr:twoCellAnchor>
  <xdr:twoCellAnchor>
    <xdr:from>
      <xdr:col>1</xdr:col>
      <xdr:colOff>287509</xdr:colOff>
      <xdr:row>363</xdr:row>
      <xdr:rowOff>28168</xdr:rowOff>
    </xdr:from>
    <xdr:to>
      <xdr:col>1</xdr:col>
      <xdr:colOff>933512</xdr:colOff>
      <xdr:row>363</xdr:row>
      <xdr:rowOff>766457</xdr:rowOff>
    </xdr:to>
    <xdr:pic>
      <xdr:nvPicPr>
        <xdr:cNvPr id="433" name="Picture 432">
          <a:extLst>
            <a:ext uri="{FF2B5EF4-FFF2-40B4-BE49-F238E27FC236}">
              <a16:creationId xmlns:a16="http://schemas.microsoft.com/office/drawing/2014/main" id="{843D4C9D-0877-384E-80EB-8768C6E70DA8}"/>
            </a:ext>
          </a:extLst>
        </xdr:cNvPr>
        <xdr:cNvPicPr>
          <a:picLocks noChangeAspect="1"/>
        </xdr:cNvPicPr>
      </xdr:nvPicPr>
      <xdr:blipFill>
        <a:blip xmlns:r="http://schemas.openxmlformats.org/officeDocument/2006/relationships" r:embed="rId291"/>
        <a:stretch>
          <a:fillRect/>
        </a:stretch>
      </xdr:blipFill>
      <xdr:spPr>
        <a:xfrm>
          <a:off x="922509" y="230533168"/>
          <a:ext cx="646003" cy="611289"/>
        </a:xfrm>
        <a:prstGeom prst="rect">
          <a:avLst/>
        </a:prstGeom>
      </xdr:spPr>
    </xdr:pic>
    <xdr:clientData/>
  </xdr:twoCellAnchor>
  <xdr:twoCellAnchor>
    <xdr:from>
      <xdr:col>1</xdr:col>
      <xdr:colOff>220264</xdr:colOff>
      <xdr:row>364</xdr:row>
      <xdr:rowOff>37722</xdr:rowOff>
    </xdr:from>
    <xdr:to>
      <xdr:col>1</xdr:col>
      <xdr:colOff>930494</xdr:colOff>
      <xdr:row>364</xdr:row>
      <xdr:rowOff>764664</xdr:rowOff>
    </xdr:to>
    <xdr:pic>
      <xdr:nvPicPr>
        <xdr:cNvPr id="434" name="Picture 433">
          <a:extLst>
            <a:ext uri="{FF2B5EF4-FFF2-40B4-BE49-F238E27FC236}">
              <a16:creationId xmlns:a16="http://schemas.microsoft.com/office/drawing/2014/main" id="{9DDED0FE-E88B-7043-A42B-46753F8D9627}"/>
            </a:ext>
          </a:extLst>
        </xdr:cNvPr>
        <xdr:cNvPicPr>
          <a:picLocks noChangeAspect="1"/>
        </xdr:cNvPicPr>
      </xdr:nvPicPr>
      <xdr:blipFill>
        <a:blip xmlns:r="http://schemas.openxmlformats.org/officeDocument/2006/relationships" r:embed="rId292"/>
        <a:stretch>
          <a:fillRect/>
        </a:stretch>
      </xdr:blipFill>
      <xdr:spPr>
        <a:xfrm>
          <a:off x="855264" y="231177722"/>
          <a:ext cx="710230" cy="599942"/>
        </a:xfrm>
        <a:prstGeom prst="rect">
          <a:avLst/>
        </a:prstGeom>
      </xdr:spPr>
    </xdr:pic>
    <xdr:clientData/>
  </xdr:twoCellAnchor>
  <xdr:twoCellAnchor>
    <xdr:from>
      <xdr:col>1</xdr:col>
      <xdr:colOff>286788</xdr:colOff>
      <xdr:row>365</xdr:row>
      <xdr:rowOff>25147</xdr:rowOff>
    </xdr:from>
    <xdr:to>
      <xdr:col>1</xdr:col>
      <xdr:colOff>928859</xdr:colOff>
      <xdr:row>365</xdr:row>
      <xdr:rowOff>792680</xdr:rowOff>
    </xdr:to>
    <xdr:pic>
      <xdr:nvPicPr>
        <xdr:cNvPr id="435" name="Picture 434">
          <a:extLst>
            <a:ext uri="{FF2B5EF4-FFF2-40B4-BE49-F238E27FC236}">
              <a16:creationId xmlns:a16="http://schemas.microsoft.com/office/drawing/2014/main" id="{272275A6-A346-E046-B1E8-A84CBFE16EAF}"/>
            </a:ext>
          </a:extLst>
        </xdr:cNvPr>
        <xdr:cNvPicPr>
          <a:picLocks noChangeAspect="1"/>
        </xdr:cNvPicPr>
      </xdr:nvPicPr>
      <xdr:blipFill>
        <a:blip xmlns:r="http://schemas.openxmlformats.org/officeDocument/2006/relationships" r:embed="rId293"/>
        <a:stretch>
          <a:fillRect/>
        </a:stretch>
      </xdr:blipFill>
      <xdr:spPr>
        <a:xfrm>
          <a:off x="921788" y="231800147"/>
          <a:ext cx="642071" cy="615133"/>
        </a:xfrm>
        <a:prstGeom prst="rect">
          <a:avLst/>
        </a:prstGeom>
      </xdr:spPr>
    </xdr:pic>
    <xdr:clientData/>
  </xdr:twoCellAnchor>
  <xdr:twoCellAnchor>
    <xdr:from>
      <xdr:col>1</xdr:col>
      <xdr:colOff>314358</xdr:colOff>
      <xdr:row>366</xdr:row>
      <xdr:rowOff>12572</xdr:rowOff>
    </xdr:from>
    <xdr:to>
      <xdr:col>1</xdr:col>
      <xdr:colOff>916037</xdr:colOff>
      <xdr:row>366</xdr:row>
      <xdr:rowOff>704157</xdr:rowOff>
    </xdr:to>
    <xdr:pic>
      <xdr:nvPicPr>
        <xdr:cNvPr id="436" name="Picture 435">
          <a:extLst>
            <a:ext uri="{FF2B5EF4-FFF2-40B4-BE49-F238E27FC236}">
              <a16:creationId xmlns:a16="http://schemas.microsoft.com/office/drawing/2014/main" id="{A552FF36-0680-054A-9F7B-841F9935C440}"/>
            </a:ext>
          </a:extLst>
        </xdr:cNvPr>
        <xdr:cNvPicPr>
          <a:picLocks noChangeAspect="1"/>
        </xdr:cNvPicPr>
      </xdr:nvPicPr>
      <xdr:blipFill>
        <a:blip xmlns:r="http://schemas.openxmlformats.org/officeDocument/2006/relationships" r:embed="rId294"/>
        <a:stretch>
          <a:fillRect/>
        </a:stretch>
      </xdr:blipFill>
      <xdr:spPr>
        <a:xfrm>
          <a:off x="949358" y="232422572"/>
          <a:ext cx="601679" cy="628085"/>
        </a:xfrm>
        <a:prstGeom prst="rect">
          <a:avLst/>
        </a:prstGeom>
      </xdr:spPr>
    </xdr:pic>
    <xdr:clientData/>
  </xdr:twoCellAnchor>
  <xdr:twoCellAnchor>
    <xdr:from>
      <xdr:col>1</xdr:col>
      <xdr:colOff>264060</xdr:colOff>
      <xdr:row>367</xdr:row>
      <xdr:rowOff>28113</xdr:rowOff>
    </xdr:from>
    <xdr:to>
      <xdr:col>2</xdr:col>
      <xdr:colOff>1924</xdr:colOff>
      <xdr:row>367</xdr:row>
      <xdr:rowOff>867623</xdr:rowOff>
    </xdr:to>
    <xdr:pic>
      <xdr:nvPicPr>
        <xdr:cNvPr id="437" name="Picture 436">
          <a:extLst>
            <a:ext uri="{FF2B5EF4-FFF2-40B4-BE49-F238E27FC236}">
              <a16:creationId xmlns:a16="http://schemas.microsoft.com/office/drawing/2014/main" id="{B946568F-9318-A94D-ADFB-BA8959470AA1}"/>
            </a:ext>
          </a:extLst>
        </xdr:cNvPr>
        <xdr:cNvPicPr>
          <a:picLocks noChangeAspect="1"/>
        </xdr:cNvPicPr>
      </xdr:nvPicPr>
      <xdr:blipFill>
        <a:blip xmlns:r="http://schemas.openxmlformats.org/officeDocument/2006/relationships" r:embed="rId295"/>
        <a:stretch>
          <a:fillRect/>
        </a:stretch>
      </xdr:blipFill>
      <xdr:spPr>
        <a:xfrm>
          <a:off x="899060" y="233073113"/>
          <a:ext cx="703064" cy="610910"/>
        </a:xfrm>
        <a:prstGeom prst="rect">
          <a:avLst/>
        </a:prstGeom>
      </xdr:spPr>
    </xdr:pic>
    <xdr:clientData/>
  </xdr:twoCellAnchor>
  <xdr:twoCellAnchor editAs="oneCell">
    <xdr:from>
      <xdr:col>1</xdr:col>
      <xdr:colOff>326927</xdr:colOff>
      <xdr:row>368</xdr:row>
      <xdr:rowOff>24193</xdr:rowOff>
    </xdr:from>
    <xdr:to>
      <xdr:col>2</xdr:col>
      <xdr:colOff>92417</xdr:colOff>
      <xdr:row>372</xdr:row>
      <xdr:rowOff>55315</xdr:rowOff>
    </xdr:to>
    <xdr:pic>
      <xdr:nvPicPr>
        <xdr:cNvPr id="438" name="Picture 437">
          <a:extLst>
            <a:ext uri="{FF2B5EF4-FFF2-40B4-BE49-F238E27FC236}">
              <a16:creationId xmlns:a16="http://schemas.microsoft.com/office/drawing/2014/main" id="{846E09E9-D2CB-2449-8A25-6163369011A1}"/>
            </a:ext>
          </a:extLst>
        </xdr:cNvPr>
        <xdr:cNvPicPr>
          <a:picLocks noChangeAspect="1"/>
        </xdr:cNvPicPr>
      </xdr:nvPicPr>
      <xdr:blipFill>
        <a:blip xmlns:r="http://schemas.openxmlformats.org/officeDocument/2006/relationships" r:embed="rId296"/>
        <a:stretch>
          <a:fillRect/>
        </a:stretch>
      </xdr:blipFill>
      <xdr:spPr>
        <a:xfrm>
          <a:off x="961927" y="233704193"/>
          <a:ext cx="590990" cy="691522"/>
        </a:xfrm>
        <a:prstGeom prst="rect">
          <a:avLst/>
        </a:prstGeom>
      </xdr:spPr>
    </xdr:pic>
    <xdr:clientData/>
  </xdr:twoCellAnchor>
  <xdr:twoCellAnchor editAs="oneCell">
    <xdr:from>
      <xdr:col>1</xdr:col>
      <xdr:colOff>328820</xdr:colOff>
      <xdr:row>369</xdr:row>
      <xdr:rowOff>32576</xdr:rowOff>
    </xdr:from>
    <xdr:to>
      <xdr:col>2</xdr:col>
      <xdr:colOff>94310</xdr:colOff>
      <xdr:row>373</xdr:row>
      <xdr:rowOff>90730</xdr:rowOff>
    </xdr:to>
    <xdr:pic>
      <xdr:nvPicPr>
        <xdr:cNvPr id="439" name="Picture 438">
          <a:extLst>
            <a:ext uri="{FF2B5EF4-FFF2-40B4-BE49-F238E27FC236}">
              <a16:creationId xmlns:a16="http://schemas.microsoft.com/office/drawing/2014/main" id="{96557B72-D4B5-BB4A-AEC1-33A725CBBEE8}"/>
            </a:ext>
          </a:extLst>
        </xdr:cNvPr>
        <xdr:cNvPicPr>
          <a:picLocks noChangeAspect="1"/>
        </xdr:cNvPicPr>
      </xdr:nvPicPr>
      <xdr:blipFill>
        <a:blip xmlns:r="http://schemas.openxmlformats.org/officeDocument/2006/relationships" r:embed="rId296"/>
        <a:stretch>
          <a:fillRect/>
        </a:stretch>
      </xdr:blipFill>
      <xdr:spPr>
        <a:xfrm>
          <a:off x="963820" y="234347576"/>
          <a:ext cx="590990" cy="718554"/>
        </a:xfrm>
        <a:prstGeom prst="rect">
          <a:avLst/>
        </a:prstGeom>
      </xdr:spPr>
    </xdr:pic>
    <xdr:clientData/>
  </xdr:twoCellAnchor>
  <xdr:twoCellAnchor editAs="oneCell">
    <xdr:from>
      <xdr:col>1</xdr:col>
      <xdr:colOff>210564</xdr:colOff>
      <xdr:row>370</xdr:row>
      <xdr:rowOff>28537</xdr:rowOff>
    </xdr:from>
    <xdr:to>
      <xdr:col>2</xdr:col>
      <xdr:colOff>114586</xdr:colOff>
      <xdr:row>374</xdr:row>
      <xdr:rowOff>159634</xdr:rowOff>
    </xdr:to>
    <xdr:pic>
      <xdr:nvPicPr>
        <xdr:cNvPr id="440" name="Picture 439">
          <a:extLst>
            <a:ext uri="{FF2B5EF4-FFF2-40B4-BE49-F238E27FC236}">
              <a16:creationId xmlns:a16="http://schemas.microsoft.com/office/drawing/2014/main" id="{9F3B062A-138F-AA48-856D-53181368F7D8}"/>
            </a:ext>
          </a:extLst>
        </xdr:cNvPr>
        <xdr:cNvPicPr>
          <a:picLocks noChangeAspect="1"/>
        </xdr:cNvPicPr>
      </xdr:nvPicPr>
      <xdr:blipFill>
        <a:blip xmlns:r="http://schemas.openxmlformats.org/officeDocument/2006/relationships" r:embed="rId297"/>
        <a:stretch>
          <a:fillRect/>
        </a:stretch>
      </xdr:blipFill>
      <xdr:spPr>
        <a:xfrm>
          <a:off x="845564" y="234978537"/>
          <a:ext cx="729522" cy="791497"/>
        </a:xfrm>
        <a:prstGeom prst="rect">
          <a:avLst/>
        </a:prstGeom>
      </xdr:spPr>
    </xdr:pic>
    <xdr:clientData/>
  </xdr:twoCellAnchor>
  <xdr:twoCellAnchor editAs="oneCell">
    <xdr:from>
      <xdr:col>1</xdr:col>
      <xdr:colOff>205998</xdr:colOff>
      <xdr:row>371</xdr:row>
      <xdr:rowOff>38241</xdr:rowOff>
    </xdr:from>
    <xdr:to>
      <xdr:col>2</xdr:col>
      <xdr:colOff>110020</xdr:colOff>
      <xdr:row>375</xdr:row>
      <xdr:rowOff>141427</xdr:rowOff>
    </xdr:to>
    <xdr:pic>
      <xdr:nvPicPr>
        <xdr:cNvPr id="441" name="Picture 440">
          <a:extLst>
            <a:ext uri="{FF2B5EF4-FFF2-40B4-BE49-F238E27FC236}">
              <a16:creationId xmlns:a16="http://schemas.microsoft.com/office/drawing/2014/main" id="{1AED6A05-F888-9042-B88D-85A037F94CD5}"/>
            </a:ext>
          </a:extLst>
        </xdr:cNvPr>
        <xdr:cNvPicPr>
          <a:picLocks noChangeAspect="1"/>
        </xdr:cNvPicPr>
      </xdr:nvPicPr>
      <xdr:blipFill>
        <a:blip xmlns:r="http://schemas.openxmlformats.org/officeDocument/2006/relationships" r:embed="rId297"/>
        <a:stretch>
          <a:fillRect/>
        </a:stretch>
      </xdr:blipFill>
      <xdr:spPr>
        <a:xfrm>
          <a:off x="840998" y="235623241"/>
          <a:ext cx="729522" cy="763586"/>
        </a:xfrm>
        <a:prstGeom prst="rect">
          <a:avLst/>
        </a:prstGeom>
      </xdr:spPr>
    </xdr:pic>
    <xdr:clientData/>
  </xdr:twoCellAnchor>
  <xdr:twoCellAnchor editAs="oneCell">
    <xdr:from>
      <xdr:col>1</xdr:col>
      <xdr:colOff>244700</xdr:colOff>
      <xdr:row>372</xdr:row>
      <xdr:rowOff>42018</xdr:rowOff>
    </xdr:from>
    <xdr:to>
      <xdr:col>2</xdr:col>
      <xdr:colOff>59219</xdr:colOff>
      <xdr:row>376</xdr:row>
      <xdr:rowOff>104323</xdr:rowOff>
    </xdr:to>
    <xdr:pic>
      <xdr:nvPicPr>
        <xdr:cNvPr id="442" name="Picture 441">
          <a:extLst>
            <a:ext uri="{FF2B5EF4-FFF2-40B4-BE49-F238E27FC236}">
              <a16:creationId xmlns:a16="http://schemas.microsoft.com/office/drawing/2014/main" id="{FF2C106E-DD38-A647-AA47-CD452320EBA9}"/>
            </a:ext>
          </a:extLst>
        </xdr:cNvPr>
        <xdr:cNvPicPr>
          <a:picLocks noChangeAspect="1"/>
        </xdr:cNvPicPr>
      </xdr:nvPicPr>
      <xdr:blipFill>
        <a:blip xmlns:r="http://schemas.openxmlformats.org/officeDocument/2006/relationships" r:embed="rId298"/>
        <a:stretch>
          <a:fillRect/>
        </a:stretch>
      </xdr:blipFill>
      <xdr:spPr>
        <a:xfrm>
          <a:off x="879700" y="236262018"/>
          <a:ext cx="640019" cy="722705"/>
        </a:xfrm>
        <a:prstGeom prst="rect">
          <a:avLst/>
        </a:prstGeom>
      </xdr:spPr>
    </xdr:pic>
    <xdr:clientData/>
  </xdr:twoCellAnchor>
  <xdr:twoCellAnchor>
    <xdr:from>
      <xdr:col>1</xdr:col>
      <xdr:colOff>254403</xdr:colOff>
      <xdr:row>373</xdr:row>
      <xdr:rowOff>51722</xdr:rowOff>
    </xdr:from>
    <xdr:to>
      <xdr:col>1</xdr:col>
      <xdr:colOff>894422</xdr:colOff>
      <xdr:row>373</xdr:row>
      <xdr:rowOff>781405</xdr:rowOff>
    </xdr:to>
    <xdr:pic>
      <xdr:nvPicPr>
        <xdr:cNvPr id="443" name="Picture 442">
          <a:extLst>
            <a:ext uri="{FF2B5EF4-FFF2-40B4-BE49-F238E27FC236}">
              <a16:creationId xmlns:a16="http://schemas.microsoft.com/office/drawing/2014/main" id="{64AD01CD-B47E-5346-AEA3-D6BA81978DC4}"/>
            </a:ext>
          </a:extLst>
        </xdr:cNvPr>
        <xdr:cNvPicPr>
          <a:picLocks noChangeAspect="1"/>
        </xdr:cNvPicPr>
      </xdr:nvPicPr>
      <xdr:blipFill>
        <a:blip xmlns:r="http://schemas.openxmlformats.org/officeDocument/2006/relationships" r:embed="rId298"/>
        <a:stretch>
          <a:fillRect/>
        </a:stretch>
      </xdr:blipFill>
      <xdr:spPr>
        <a:xfrm>
          <a:off x="889403" y="236906722"/>
          <a:ext cx="640019" cy="577283"/>
        </a:xfrm>
        <a:prstGeom prst="rect">
          <a:avLst/>
        </a:prstGeom>
      </xdr:spPr>
    </xdr:pic>
    <xdr:clientData/>
  </xdr:twoCellAnchor>
  <xdr:twoCellAnchor>
    <xdr:from>
      <xdr:col>1</xdr:col>
      <xdr:colOff>199775</xdr:colOff>
      <xdr:row>374</xdr:row>
      <xdr:rowOff>28539</xdr:rowOff>
    </xdr:from>
    <xdr:to>
      <xdr:col>1</xdr:col>
      <xdr:colOff>921890</xdr:colOff>
      <xdr:row>374</xdr:row>
      <xdr:rowOff>856180</xdr:rowOff>
    </xdr:to>
    <xdr:pic>
      <xdr:nvPicPr>
        <xdr:cNvPr id="444" name="Picture 443">
          <a:extLst>
            <a:ext uri="{FF2B5EF4-FFF2-40B4-BE49-F238E27FC236}">
              <a16:creationId xmlns:a16="http://schemas.microsoft.com/office/drawing/2014/main" id="{82D30ED9-A7C9-7047-83F5-D0F447C698D4}"/>
            </a:ext>
          </a:extLst>
        </xdr:cNvPr>
        <xdr:cNvPicPr>
          <a:picLocks noChangeAspect="1"/>
        </xdr:cNvPicPr>
      </xdr:nvPicPr>
      <xdr:blipFill>
        <a:blip xmlns:r="http://schemas.openxmlformats.org/officeDocument/2006/relationships" r:embed="rId299"/>
        <a:stretch>
          <a:fillRect/>
        </a:stretch>
      </xdr:blipFill>
      <xdr:spPr>
        <a:xfrm>
          <a:off x="834775" y="237518539"/>
          <a:ext cx="722115" cy="611741"/>
        </a:xfrm>
        <a:prstGeom prst="rect">
          <a:avLst/>
        </a:prstGeom>
      </xdr:spPr>
    </xdr:pic>
    <xdr:clientData/>
  </xdr:twoCellAnchor>
  <xdr:twoCellAnchor>
    <xdr:from>
      <xdr:col>1</xdr:col>
      <xdr:colOff>290553</xdr:colOff>
      <xdr:row>375</xdr:row>
      <xdr:rowOff>42809</xdr:rowOff>
    </xdr:from>
    <xdr:to>
      <xdr:col>1</xdr:col>
      <xdr:colOff>919822</xdr:colOff>
      <xdr:row>375</xdr:row>
      <xdr:rowOff>723757</xdr:rowOff>
    </xdr:to>
    <xdr:pic>
      <xdr:nvPicPr>
        <xdr:cNvPr id="445" name="Picture 444">
          <a:extLst>
            <a:ext uri="{FF2B5EF4-FFF2-40B4-BE49-F238E27FC236}">
              <a16:creationId xmlns:a16="http://schemas.microsoft.com/office/drawing/2014/main" id="{E0B26D93-6DAB-7D4E-B728-A644CD87E25A}"/>
            </a:ext>
          </a:extLst>
        </xdr:cNvPr>
        <xdr:cNvPicPr>
          <a:picLocks noChangeAspect="1"/>
        </xdr:cNvPicPr>
      </xdr:nvPicPr>
      <xdr:blipFill>
        <a:blip xmlns:r="http://schemas.openxmlformats.org/officeDocument/2006/relationships" r:embed="rId300"/>
        <a:stretch>
          <a:fillRect/>
        </a:stretch>
      </xdr:blipFill>
      <xdr:spPr>
        <a:xfrm>
          <a:off x="925553" y="238167809"/>
          <a:ext cx="629269" cy="592048"/>
        </a:xfrm>
        <a:prstGeom prst="rect">
          <a:avLst/>
        </a:prstGeom>
      </xdr:spPr>
    </xdr:pic>
    <xdr:clientData/>
  </xdr:twoCellAnchor>
  <xdr:twoCellAnchor>
    <xdr:from>
      <xdr:col>1</xdr:col>
      <xdr:colOff>171237</xdr:colOff>
      <xdr:row>376</xdr:row>
      <xdr:rowOff>42808</xdr:rowOff>
    </xdr:from>
    <xdr:to>
      <xdr:col>1</xdr:col>
      <xdr:colOff>898990</xdr:colOff>
      <xdr:row>376</xdr:row>
      <xdr:rowOff>799102</xdr:rowOff>
    </xdr:to>
    <xdr:pic>
      <xdr:nvPicPr>
        <xdr:cNvPr id="446" name="Picture 445">
          <a:extLst>
            <a:ext uri="{FF2B5EF4-FFF2-40B4-BE49-F238E27FC236}">
              <a16:creationId xmlns:a16="http://schemas.microsoft.com/office/drawing/2014/main" id="{5984CE5B-A288-C449-8FA6-C557D6853244}"/>
            </a:ext>
          </a:extLst>
        </xdr:cNvPr>
        <xdr:cNvPicPr>
          <a:picLocks noChangeAspect="1"/>
        </xdr:cNvPicPr>
      </xdr:nvPicPr>
      <xdr:blipFill>
        <a:blip xmlns:r="http://schemas.openxmlformats.org/officeDocument/2006/relationships" r:embed="rId301"/>
        <a:stretch>
          <a:fillRect/>
        </a:stretch>
      </xdr:blipFill>
      <xdr:spPr>
        <a:xfrm>
          <a:off x="806237" y="238802808"/>
          <a:ext cx="727753" cy="591194"/>
        </a:xfrm>
        <a:prstGeom prst="rect">
          <a:avLst/>
        </a:prstGeom>
      </xdr:spPr>
    </xdr:pic>
    <xdr:clientData/>
  </xdr:twoCellAnchor>
  <xdr:twoCellAnchor>
    <xdr:from>
      <xdr:col>1</xdr:col>
      <xdr:colOff>199775</xdr:colOff>
      <xdr:row>377</xdr:row>
      <xdr:rowOff>36328</xdr:rowOff>
    </xdr:from>
    <xdr:to>
      <xdr:col>1</xdr:col>
      <xdr:colOff>884719</xdr:colOff>
      <xdr:row>377</xdr:row>
      <xdr:rowOff>799102</xdr:rowOff>
    </xdr:to>
    <xdr:pic>
      <xdr:nvPicPr>
        <xdr:cNvPr id="447" name="Picture 446">
          <a:extLst>
            <a:ext uri="{FF2B5EF4-FFF2-40B4-BE49-F238E27FC236}">
              <a16:creationId xmlns:a16="http://schemas.microsoft.com/office/drawing/2014/main" id="{4B0BDD7F-91B5-894A-8744-4693C35A76AB}"/>
            </a:ext>
          </a:extLst>
        </xdr:cNvPr>
        <xdr:cNvPicPr>
          <a:picLocks noChangeAspect="1"/>
        </xdr:cNvPicPr>
      </xdr:nvPicPr>
      <xdr:blipFill>
        <a:blip xmlns:r="http://schemas.openxmlformats.org/officeDocument/2006/relationships" r:embed="rId302"/>
        <a:stretch>
          <a:fillRect/>
        </a:stretch>
      </xdr:blipFill>
      <xdr:spPr>
        <a:xfrm>
          <a:off x="834775" y="239431328"/>
          <a:ext cx="684944" cy="597674"/>
        </a:xfrm>
        <a:prstGeom prst="rect">
          <a:avLst/>
        </a:prstGeom>
      </xdr:spPr>
    </xdr:pic>
    <xdr:clientData/>
  </xdr:twoCellAnchor>
  <xdr:twoCellAnchor>
    <xdr:from>
      <xdr:col>1</xdr:col>
      <xdr:colOff>242585</xdr:colOff>
      <xdr:row>378</xdr:row>
      <xdr:rowOff>14270</xdr:rowOff>
    </xdr:from>
    <xdr:to>
      <xdr:col>1</xdr:col>
      <xdr:colOff>927528</xdr:colOff>
      <xdr:row>378</xdr:row>
      <xdr:rowOff>866272</xdr:rowOff>
    </xdr:to>
    <xdr:pic>
      <xdr:nvPicPr>
        <xdr:cNvPr id="448" name="Picture 447">
          <a:extLst>
            <a:ext uri="{FF2B5EF4-FFF2-40B4-BE49-F238E27FC236}">
              <a16:creationId xmlns:a16="http://schemas.microsoft.com/office/drawing/2014/main" id="{6A5AB131-954F-2046-9815-F108BADED795}"/>
            </a:ext>
          </a:extLst>
        </xdr:cNvPr>
        <xdr:cNvPicPr>
          <a:picLocks noChangeAspect="1"/>
        </xdr:cNvPicPr>
      </xdr:nvPicPr>
      <xdr:blipFill>
        <a:blip xmlns:r="http://schemas.openxmlformats.org/officeDocument/2006/relationships" r:embed="rId303"/>
        <a:stretch>
          <a:fillRect/>
        </a:stretch>
      </xdr:blipFill>
      <xdr:spPr>
        <a:xfrm>
          <a:off x="877585" y="240044270"/>
          <a:ext cx="684943" cy="623402"/>
        </a:xfrm>
        <a:prstGeom prst="rect">
          <a:avLst/>
        </a:prstGeom>
      </xdr:spPr>
    </xdr:pic>
    <xdr:clientData/>
  </xdr:twoCellAnchor>
  <xdr:twoCellAnchor>
    <xdr:from>
      <xdr:col>1</xdr:col>
      <xdr:colOff>285393</xdr:colOff>
      <xdr:row>379</xdr:row>
      <xdr:rowOff>57079</xdr:rowOff>
    </xdr:from>
    <xdr:to>
      <xdr:col>1</xdr:col>
      <xdr:colOff>884718</xdr:colOff>
      <xdr:row>379</xdr:row>
      <xdr:rowOff>784833</xdr:rowOff>
    </xdr:to>
    <xdr:pic>
      <xdr:nvPicPr>
        <xdr:cNvPr id="449" name="Picture 448">
          <a:extLst>
            <a:ext uri="{FF2B5EF4-FFF2-40B4-BE49-F238E27FC236}">
              <a16:creationId xmlns:a16="http://schemas.microsoft.com/office/drawing/2014/main" id="{4E3EDAC2-5DA1-B049-975D-06BA1624B86E}"/>
            </a:ext>
          </a:extLst>
        </xdr:cNvPr>
        <xdr:cNvPicPr>
          <a:picLocks noChangeAspect="1"/>
        </xdr:cNvPicPr>
      </xdr:nvPicPr>
      <xdr:blipFill>
        <a:blip xmlns:r="http://schemas.openxmlformats.org/officeDocument/2006/relationships" r:embed="rId304"/>
        <a:stretch>
          <a:fillRect/>
        </a:stretch>
      </xdr:blipFill>
      <xdr:spPr>
        <a:xfrm>
          <a:off x="920393" y="240722079"/>
          <a:ext cx="599325" cy="575354"/>
        </a:xfrm>
        <a:prstGeom prst="rect">
          <a:avLst/>
        </a:prstGeom>
      </xdr:spPr>
    </xdr:pic>
    <xdr:clientData/>
  </xdr:twoCellAnchor>
  <xdr:twoCellAnchor>
    <xdr:from>
      <xdr:col>1</xdr:col>
      <xdr:colOff>442363</xdr:colOff>
      <xdr:row>380</xdr:row>
      <xdr:rowOff>42808</xdr:rowOff>
    </xdr:from>
    <xdr:to>
      <xdr:col>1</xdr:col>
      <xdr:colOff>937663</xdr:colOff>
      <xdr:row>380</xdr:row>
      <xdr:rowOff>703208</xdr:rowOff>
    </xdr:to>
    <xdr:pic>
      <xdr:nvPicPr>
        <xdr:cNvPr id="450" name="Picture 449">
          <a:extLst>
            <a:ext uri="{FF2B5EF4-FFF2-40B4-BE49-F238E27FC236}">
              <a16:creationId xmlns:a16="http://schemas.microsoft.com/office/drawing/2014/main" id="{EEFE4D4D-8B8B-F549-82A1-C0771A187EC8}"/>
            </a:ext>
          </a:extLst>
        </xdr:cNvPr>
        <xdr:cNvPicPr>
          <a:picLocks noChangeAspect="1"/>
        </xdr:cNvPicPr>
      </xdr:nvPicPr>
      <xdr:blipFill>
        <a:blip xmlns:r="http://schemas.openxmlformats.org/officeDocument/2006/relationships" r:embed="rId305"/>
        <a:stretch>
          <a:fillRect/>
        </a:stretch>
      </xdr:blipFill>
      <xdr:spPr>
        <a:xfrm>
          <a:off x="1077363" y="241342808"/>
          <a:ext cx="495300" cy="596900"/>
        </a:xfrm>
        <a:prstGeom prst="rect">
          <a:avLst/>
        </a:prstGeom>
      </xdr:spPr>
    </xdr:pic>
    <xdr:clientData/>
  </xdr:twoCellAnchor>
  <xdr:twoCellAnchor>
    <xdr:from>
      <xdr:col>1</xdr:col>
      <xdr:colOff>399550</xdr:colOff>
      <xdr:row>381</xdr:row>
      <xdr:rowOff>42810</xdr:rowOff>
    </xdr:from>
    <xdr:to>
      <xdr:col>1</xdr:col>
      <xdr:colOff>945364</xdr:colOff>
      <xdr:row>381</xdr:row>
      <xdr:rowOff>770562</xdr:rowOff>
    </xdr:to>
    <xdr:pic>
      <xdr:nvPicPr>
        <xdr:cNvPr id="451" name="Picture 450">
          <a:extLst>
            <a:ext uri="{FF2B5EF4-FFF2-40B4-BE49-F238E27FC236}">
              <a16:creationId xmlns:a16="http://schemas.microsoft.com/office/drawing/2014/main" id="{6B8C85AB-0DB0-7241-BEB3-5E3EDA554895}"/>
            </a:ext>
          </a:extLst>
        </xdr:cNvPr>
        <xdr:cNvPicPr>
          <a:picLocks noChangeAspect="1"/>
        </xdr:cNvPicPr>
      </xdr:nvPicPr>
      <xdr:blipFill>
        <a:blip xmlns:r="http://schemas.openxmlformats.org/officeDocument/2006/relationships" r:embed="rId306"/>
        <a:stretch>
          <a:fillRect/>
        </a:stretch>
      </xdr:blipFill>
      <xdr:spPr>
        <a:xfrm>
          <a:off x="1034550" y="241977810"/>
          <a:ext cx="545814" cy="588052"/>
        </a:xfrm>
        <a:prstGeom prst="rect">
          <a:avLst/>
        </a:prstGeom>
      </xdr:spPr>
    </xdr:pic>
    <xdr:clientData/>
  </xdr:twoCellAnchor>
  <xdr:twoCellAnchor>
    <xdr:from>
      <xdr:col>1</xdr:col>
      <xdr:colOff>385280</xdr:colOff>
      <xdr:row>382</xdr:row>
      <xdr:rowOff>28538</xdr:rowOff>
    </xdr:from>
    <xdr:to>
      <xdr:col>2</xdr:col>
      <xdr:colOff>-1</xdr:colOff>
      <xdr:row>382</xdr:row>
      <xdr:rowOff>756291</xdr:rowOff>
    </xdr:to>
    <xdr:pic>
      <xdr:nvPicPr>
        <xdr:cNvPr id="452" name="Picture 451">
          <a:extLst>
            <a:ext uri="{FF2B5EF4-FFF2-40B4-BE49-F238E27FC236}">
              <a16:creationId xmlns:a16="http://schemas.microsoft.com/office/drawing/2014/main" id="{366F9801-E14A-1F45-95C0-0D774FD0989C}"/>
            </a:ext>
          </a:extLst>
        </xdr:cNvPr>
        <xdr:cNvPicPr>
          <a:picLocks noChangeAspect="1"/>
        </xdr:cNvPicPr>
      </xdr:nvPicPr>
      <xdr:blipFill>
        <a:blip xmlns:r="http://schemas.openxmlformats.org/officeDocument/2006/relationships" r:embed="rId307"/>
        <a:stretch>
          <a:fillRect/>
        </a:stretch>
      </xdr:blipFill>
      <xdr:spPr>
        <a:xfrm>
          <a:off x="1020280" y="242598538"/>
          <a:ext cx="579919" cy="600753"/>
        </a:xfrm>
        <a:prstGeom prst="rect">
          <a:avLst/>
        </a:prstGeom>
      </xdr:spPr>
    </xdr:pic>
    <xdr:clientData/>
  </xdr:twoCellAnchor>
  <xdr:twoCellAnchor>
    <xdr:from>
      <xdr:col>1</xdr:col>
      <xdr:colOff>371011</xdr:colOff>
      <xdr:row>383</xdr:row>
      <xdr:rowOff>42808</xdr:rowOff>
    </xdr:from>
    <xdr:to>
      <xdr:col>1</xdr:col>
      <xdr:colOff>935391</xdr:colOff>
      <xdr:row>383</xdr:row>
      <xdr:rowOff>770561</xdr:rowOff>
    </xdr:to>
    <xdr:pic>
      <xdr:nvPicPr>
        <xdr:cNvPr id="453" name="Picture 452">
          <a:extLst>
            <a:ext uri="{FF2B5EF4-FFF2-40B4-BE49-F238E27FC236}">
              <a16:creationId xmlns:a16="http://schemas.microsoft.com/office/drawing/2014/main" id="{733B434D-07E5-AB42-A38B-494C56AB7483}"/>
            </a:ext>
          </a:extLst>
        </xdr:cNvPr>
        <xdr:cNvPicPr>
          <a:picLocks noChangeAspect="1"/>
        </xdr:cNvPicPr>
      </xdr:nvPicPr>
      <xdr:blipFill>
        <a:blip xmlns:r="http://schemas.openxmlformats.org/officeDocument/2006/relationships" r:embed="rId308"/>
        <a:stretch>
          <a:fillRect/>
        </a:stretch>
      </xdr:blipFill>
      <xdr:spPr>
        <a:xfrm>
          <a:off x="1006011" y="243247808"/>
          <a:ext cx="564380" cy="588053"/>
        </a:xfrm>
        <a:prstGeom prst="rect">
          <a:avLst/>
        </a:prstGeom>
      </xdr:spPr>
    </xdr:pic>
    <xdr:clientData/>
  </xdr:twoCellAnchor>
  <xdr:twoCellAnchor>
    <xdr:from>
      <xdr:col>1</xdr:col>
      <xdr:colOff>214043</xdr:colOff>
      <xdr:row>384</xdr:row>
      <xdr:rowOff>22788</xdr:rowOff>
    </xdr:from>
    <xdr:to>
      <xdr:col>1</xdr:col>
      <xdr:colOff>941796</xdr:colOff>
      <xdr:row>384</xdr:row>
      <xdr:rowOff>945792</xdr:rowOff>
    </xdr:to>
    <xdr:pic>
      <xdr:nvPicPr>
        <xdr:cNvPr id="454" name="Picture 453">
          <a:extLst>
            <a:ext uri="{FF2B5EF4-FFF2-40B4-BE49-F238E27FC236}">
              <a16:creationId xmlns:a16="http://schemas.microsoft.com/office/drawing/2014/main" id="{26F2555D-F8C3-5440-8945-969FB4C43592}"/>
            </a:ext>
          </a:extLst>
        </xdr:cNvPr>
        <xdr:cNvPicPr>
          <a:picLocks noChangeAspect="1"/>
        </xdr:cNvPicPr>
      </xdr:nvPicPr>
      <xdr:blipFill>
        <a:blip xmlns:r="http://schemas.openxmlformats.org/officeDocument/2006/relationships" r:embed="rId309"/>
        <a:stretch>
          <a:fillRect/>
        </a:stretch>
      </xdr:blipFill>
      <xdr:spPr>
        <a:xfrm>
          <a:off x="849043" y="243862788"/>
          <a:ext cx="727753" cy="618204"/>
        </a:xfrm>
        <a:prstGeom prst="rect">
          <a:avLst/>
        </a:prstGeom>
      </xdr:spPr>
    </xdr:pic>
    <xdr:clientData/>
  </xdr:twoCellAnchor>
  <xdr:twoCellAnchor>
    <xdr:from>
      <xdr:col>1</xdr:col>
      <xdr:colOff>299665</xdr:colOff>
      <xdr:row>385</xdr:row>
      <xdr:rowOff>14268</xdr:rowOff>
    </xdr:from>
    <xdr:to>
      <xdr:col>1</xdr:col>
      <xdr:colOff>762001</xdr:colOff>
      <xdr:row>386</xdr:row>
      <xdr:rowOff>11285</xdr:rowOff>
    </xdr:to>
    <xdr:pic>
      <xdr:nvPicPr>
        <xdr:cNvPr id="455" name="Picture 454">
          <a:extLst>
            <a:ext uri="{FF2B5EF4-FFF2-40B4-BE49-F238E27FC236}">
              <a16:creationId xmlns:a16="http://schemas.microsoft.com/office/drawing/2014/main" id="{C80C15C3-DB59-6E48-8053-C910ADA8B594}"/>
            </a:ext>
          </a:extLst>
        </xdr:cNvPr>
        <xdr:cNvPicPr>
          <a:picLocks noChangeAspect="1"/>
        </xdr:cNvPicPr>
      </xdr:nvPicPr>
      <xdr:blipFill>
        <a:blip xmlns:r="http://schemas.openxmlformats.org/officeDocument/2006/relationships" r:embed="rId310"/>
        <a:stretch>
          <a:fillRect/>
        </a:stretch>
      </xdr:blipFill>
      <xdr:spPr>
        <a:xfrm>
          <a:off x="934665" y="244489268"/>
          <a:ext cx="462336" cy="632017"/>
        </a:xfrm>
        <a:prstGeom prst="rect">
          <a:avLst/>
        </a:prstGeom>
      </xdr:spPr>
    </xdr:pic>
    <xdr:clientData/>
  </xdr:twoCellAnchor>
  <xdr:twoCellAnchor>
    <xdr:from>
      <xdr:col>1</xdr:col>
      <xdr:colOff>328202</xdr:colOff>
      <xdr:row>386</xdr:row>
      <xdr:rowOff>42810</xdr:rowOff>
    </xdr:from>
    <xdr:to>
      <xdr:col>1</xdr:col>
      <xdr:colOff>810802</xdr:colOff>
      <xdr:row>387</xdr:row>
      <xdr:rowOff>3996</xdr:rowOff>
    </xdr:to>
    <xdr:pic>
      <xdr:nvPicPr>
        <xdr:cNvPr id="456" name="Picture 455">
          <a:extLst>
            <a:ext uri="{FF2B5EF4-FFF2-40B4-BE49-F238E27FC236}">
              <a16:creationId xmlns:a16="http://schemas.microsoft.com/office/drawing/2014/main" id="{A74F2CA2-B3D0-7644-B977-D44FC8587964}"/>
            </a:ext>
          </a:extLst>
        </xdr:cNvPr>
        <xdr:cNvPicPr>
          <a:picLocks noChangeAspect="1"/>
        </xdr:cNvPicPr>
      </xdr:nvPicPr>
      <xdr:blipFill>
        <a:blip xmlns:r="http://schemas.openxmlformats.org/officeDocument/2006/relationships" r:embed="rId311"/>
        <a:stretch>
          <a:fillRect/>
        </a:stretch>
      </xdr:blipFill>
      <xdr:spPr>
        <a:xfrm>
          <a:off x="963202" y="245152810"/>
          <a:ext cx="482600" cy="596186"/>
        </a:xfrm>
        <a:prstGeom prst="rect">
          <a:avLst/>
        </a:prstGeom>
      </xdr:spPr>
    </xdr:pic>
    <xdr:clientData/>
  </xdr:twoCellAnchor>
  <xdr:twoCellAnchor>
    <xdr:from>
      <xdr:col>1</xdr:col>
      <xdr:colOff>356741</xdr:colOff>
      <xdr:row>387</xdr:row>
      <xdr:rowOff>42809</xdr:rowOff>
    </xdr:from>
    <xdr:to>
      <xdr:col>1</xdr:col>
      <xdr:colOff>826641</xdr:colOff>
      <xdr:row>387</xdr:row>
      <xdr:rowOff>677809</xdr:rowOff>
    </xdr:to>
    <xdr:pic>
      <xdr:nvPicPr>
        <xdr:cNvPr id="457" name="Picture 456">
          <a:extLst>
            <a:ext uri="{FF2B5EF4-FFF2-40B4-BE49-F238E27FC236}">
              <a16:creationId xmlns:a16="http://schemas.microsoft.com/office/drawing/2014/main" id="{2482B861-6048-7B41-8739-0EC50CD421EB}"/>
            </a:ext>
          </a:extLst>
        </xdr:cNvPr>
        <xdr:cNvPicPr>
          <a:picLocks noChangeAspect="1"/>
        </xdr:cNvPicPr>
      </xdr:nvPicPr>
      <xdr:blipFill>
        <a:blip xmlns:r="http://schemas.openxmlformats.org/officeDocument/2006/relationships" r:embed="rId312"/>
        <a:stretch>
          <a:fillRect/>
        </a:stretch>
      </xdr:blipFill>
      <xdr:spPr>
        <a:xfrm>
          <a:off x="991741" y="245787809"/>
          <a:ext cx="469900" cy="596900"/>
        </a:xfrm>
        <a:prstGeom prst="rect">
          <a:avLst/>
        </a:prstGeom>
      </xdr:spPr>
    </xdr:pic>
    <xdr:clientData/>
  </xdr:twoCellAnchor>
  <xdr:twoCellAnchor>
    <xdr:from>
      <xdr:col>1</xdr:col>
      <xdr:colOff>371011</xdr:colOff>
      <xdr:row>388</xdr:row>
      <xdr:rowOff>28537</xdr:rowOff>
    </xdr:from>
    <xdr:to>
      <xdr:col>1</xdr:col>
      <xdr:colOff>887511</xdr:colOff>
      <xdr:row>388</xdr:row>
      <xdr:rowOff>670672</xdr:rowOff>
    </xdr:to>
    <xdr:pic>
      <xdr:nvPicPr>
        <xdr:cNvPr id="458" name="Picture 457">
          <a:extLst>
            <a:ext uri="{FF2B5EF4-FFF2-40B4-BE49-F238E27FC236}">
              <a16:creationId xmlns:a16="http://schemas.microsoft.com/office/drawing/2014/main" id="{21854C55-5C28-1640-A1E7-AE6F43BF3FF8}"/>
            </a:ext>
          </a:extLst>
        </xdr:cNvPr>
        <xdr:cNvPicPr>
          <a:picLocks noChangeAspect="1"/>
        </xdr:cNvPicPr>
      </xdr:nvPicPr>
      <xdr:blipFill>
        <a:blip xmlns:r="http://schemas.openxmlformats.org/officeDocument/2006/relationships" r:embed="rId313"/>
        <a:stretch>
          <a:fillRect/>
        </a:stretch>
      </xdr:blipFill>
      <xdr:spPr>
        <a:xfrm>
          <a:off x="1006011" y="246408537"/>
          <a:ext cx="516500" cy="604035"/>
        </a:xfrm>
        <a:prstGeom prst="rect">
          <a:avLst/>
        </a:prstGeom>
      </xdr:spPr>
    </xdr:pic>
    <xdr:clientData/>
  </xdr:twoCellAnchor>
  <xdr:twoCellAnchor>
    <xdr:from>
      <xdr:col>1</xdr:col>
      <xdr:colOff>413820</xdr:colOff>
      <xdr:row>389</xdr:row>
      <xdr:rowOff>42810</xdr:rowOff>
    </xdr:from>
    <xdr:to>
      <xdr:col>1</xdr:col>
      <xdr:colOff>871020</xdr:colOff>
      <xdr:row>389</xdr:row>
      <xdr:rowOff>715910</xdr:rowOff>
    </xdr:to>
    <xdr:pic>
      <xdr:nvPicPr>
        <xdr:cNvPr id="459" name="Picture 458">
          <a:extLst>
            <a:ext uri="{FF2B5EF4-FFF2-40B4-BE49-F238E27FC236}">
              <a16:creationId xmlns:a16="http://schemas.microsoft.com/office/drawing/2014/main" id="{C7009F60-3840-8D48-AA53-DAF9A7AE0228}"/>
            </a:ext>
          </a:extLst>
        </xdr:cNvPr>
        <xdr:cNvPicPr>
          <a:picLocks noChangeAspect="1"/>
        </xdr:cNvPicPr>
      </xdr:nvPicPr>
      <xdr:blipFill>
        <a:blip xmlns:r="http://schemas.openxmlformats.org/officeDocument/2006/relationships" r:embed="rId314"/>
        <a:stretch>
          <a:fillRect/>
        </a:stretch>
      </xdr:blipFill>
      <xdr:spPr>
        <a:xfrm>
          <a:off x="1048820" y="247057810"/>
          <a:ext cx="457200" cy="596900"/>
        </a:xfrm>
        <a:prstGeom prst="rect">
          <a:avLst/>
        </a:prstGeom>
      </xdr:spPr>
    </xdr:pic>
    <xdr:clientData/>
  </xdr:twoCellAnchor>
  <xdr:twoCellAnchor editAs="oneCell">
    <xdr:from>
      <xdr:col>1</xdr:col>
      <xdr:colOff>399550</xdr:colOff>
      <xdr:row>390</xdr:row>
      <xdr:rowOff>28539</xdr:rowOff>
    </xdr:from>
    <xdr:to>
      <xdr:col>2</xdr:col>
      <xdr:colOff>69350</xdr:colOff>
      <xdr:row>394</xdr:row>
      <xdr:rowOff>44380</xdr:rowOff>
    </xdr:to>
    <xdr:pic>
      <xdr:nvPicPr>
        <xdr:cNvPr id="460" name="Picture 459">
          <a:extLst>
            <a:ext uri="{FF2B5EF4-FFF2-40B4-BE49-F238E27FC236}">
              <a16:creationId xmlns:a16="http://schemas.microsoft.com/office/drawing/2014/main" id="{80E60DA4-7BAE-E04F-94CE-AC986B46F1D9}"/>
            </a:ext>
          </a:extLst>
        </xdr:cNvPr>
        <xdr:cNvPicPr>
          <a:picLocks noChangeAspect="1"/>
        </xdr:cNvPicPr>
      </xdr:nvPicPr>
      <xdr:blipFill>
        <a:blip xmlns:r="http://schemas.openxmlformats.org/officeDocument/2006/relationships" r:embed="rId315"/>
        <a:stretch>
          <a:fillRect/>
        </a:stretch>
      </xdr:blipFill>
      <xdr:spPr>
        <a:xfrm>
          <a:off x="1034550" y="247678539"/>
          <a:ext cx="495300" cy="676241"/>
        </a:xfrm>
        <a:prstGeom prst="rect">
          <a:avLst/>
        </a:prstGeom>
      </xdr:spPr>
    </xdr:pic>
    <xdr:clientData/>
  </xdr:twoCellAnchor>
  <xdr:twoCellAnchor>
    <xdr:from>
      <xdr:col>1</xdr:col>
      <xdr:colOff>214044</xdr:colOff>
      <xdr:row>392</xdr:row>
      <xdr:rowOff>28539</xdr:rowOff>
    </xdr:from>
    <xdr:to>
      <xdr:col>1</xdr:col>
      <xdr:colOff>856178</xdr:colOff>
      <xdr:row>392</xdr:row>
      <xdr:rowOff>827641</xdr:rowOff>
    </xdr:to>
    <xdr:pic>
      <xdr:nvPicPr>
        <xdr:cNvPr id="461" name="Picture 460">
          <a:extLst>
            <a:ext uri="{FF2B5EF4-FFF2-40B4-BE49-F238E27FC236}">
              <a16:creationId xmlns:a16="http://schemas.microsoft.com/office/drawing/2014/main" id="{6A025162-9DC6-A441-AEDB-D1BBA7548794}"/>
            </a:ext>
          </a:extLst>
        </xdr:cNvPr>
        <xdr:cNvPicPr>
          <a:picLocks noChangeAspect="1"/>
        </xdr:cNvPicPr>
      </xdr:nvPicPr>
      <xdr:blipFill>
        <a:blip xmlns:r="http://schemas.openxmlformats.org/officeDocument/2006/relationships" r:embed="rId316"/>
        <a:stretch>
          <a:fillRect/>
        </a:stretch>
      </xdr:blipFill>
      <xdr:spPr>
        <a:xfrm>
          <a:off x="849044" y="248948539"/>
          <a:ext cx="642134" cy="608602"/>
        </a:xfrm>
        <a:prstGeom prst="rect">
          <a:avLst/>
        </a:prstGeom>
      </xdr:spPr>
    </xdr:pic>
    <xdr:clientData/>
  </xdr:twoCellAnchor>
  <xdr:twoCellAnchor>
    <xdr:from>
      <xdr:col>1</xdr:col>
      <xdr:colOff>371010</xdr:colOff>
      <xdr:row>391</xdr:row>
      <xdr:rowOff>28540</xdr:rowOff>
    </xdr:from>
    <xdr:to>
      <xdr:col>1</xdr:col>
      <xdr:colOff>927527</xdr:colOff>
      <xdr:row>391</xdr:row>
      <xdr:rowOff>770562</xdr:rowOff>
    </xdr:to>
    <xdr:pic>
      <xdr:nvPicPr>
        <xdr:cNvPr id="462" name="Picture 461">
          <a:extLst>
            <a:ext uri="{FF2B5EF4-FFF2-40B4-BE49-F238E27FC236}">
              <a16:creationId xmlns:a16="http://schemas.microsoft.com/office/drawing/2014/main" id="{5A691F5C-F418-A445-97BE-A6F691488A96}"/>
            </a:ext>
          </a:extLst>
        </xdr:cNvPr>
        <xdr:cNvPicPr>
          <a:picLocks noChangeAspect="1"/>
        </xdr:cNvPicPr>
      </xdr:nvPicPr>
      <xdr:blipFill>
        <a:blip xmlns:r="http://schemas.openxmlformats.org/officeDocument/2006/relationships" r:embed="rId317"/>
        <a:stretch>
          <a:fillRect/>
        </a:stretch>
      </xdr:blipFill>
      <xdr:spPr>
        <a:xfrm>
          <a:off x="1006010" y="248313540"/>
          <a:ext cx="556517" cy="602322"/>
        </a:xfrm>
        <a:prstGeom prst="rect">
          <a:avLst/>
        </a:prstGeom>
      </xdr:spPr>
    </xdr:pic>
    <xdr:clientData/>
  </xdr:twoCellAnchor>
  <xdr:twoCellAnchor>
    <xdr:from>
      <xdr:col>1</xdr:col>
      <xdr:colOff>313932</xdr:colOff>
      <xdr:row>393</xdr:row>
      <xdr:rowOff>42808</xdr:rowOff>
    </xdr:from>
    <xdr:to>
      <xdr:col>1</xdr:col>
      <xdr:colOff>913259</xdr:colOff>
      <xdr:row>393</xdr:row>
      <xdr:rowOff>827221</xdr:rowOff>
    </xdr:to>
    <xdr:pic>
      <xdr:nvPicPr>
        <xdr:cNvPr id="463" name="Picture 462">
          <a:extLst>
            <a:ext uri="{FF2B5EF4-FFF2-40B4-BE49-F238E27FC236}">
              <a16:creationId xmlns:a16="http://schemas.microsoft.com/office/drawing/2014/main" id="{D8BE04BC-EB33-BC4C-8D80-510FC15AB66D}"/>
            </a:ext>
          </a:extLst>
        </xdr:cNvPr>
        <xdr:cNvPicPr>
          <a:picLocks noChangeAspect="1"/>
        </xdr:cNvPicPr>
      </xdr:nvPicPr>
      <xdr:blipFill>
        <a:blip xmlns:r="http://schemas.openxmlformats.org/officeDocument/2006/relationships" r:embed="rId318"/>
        <a:stretch>
          <a:fillRect/>
        </a:stretch>
      </xdr:blipFill>
      <xdr:spPr>
        <a:xfrm>
          <a:off x="948932" y="249597808"/>
          <a:ext cx="599327" cy="593913"/>
        </a:xfrm>
        <a:prstGeom prst="rect">
          <a:avLst/>
        </a:prstGeom>
      </xdr:spPr>
    </xdr:pic>
    <xdr:clientData/>
  </xdr:twoCellAnchor>
  <xdr:twoCellAnchor>
    <xdr:from>
      <xdr:col>1</xdr:col>
      <xdr:colOff>328201</xdr:colOff>
      <xdr:row>394</xdr:row>
      <xdr:rowOff>28539</xdr:rowOff>
    </xdr:from>
    <xdr:to>
      <xdr:col>1</xdr:col>
      <xdr:colOff>913258</xdr:colOff>
      <xdr:row>394</xdr:row>
      <xdr:rowOff>841911</xdr:rowOff>
    </xdr:to>
    <xdr:pic>
      <xdr:nvPicPr>
        <xdr:cNvPr id="464" name="Picture 463">
          <a:extLst>
            <a:ext uri="{FF2B5EF4-FFF2-40B4-BE49-F238E27FC236}">
              <a16:creationId xmlns:a16="http://schemas.microsoft.com/office/drawing/2014/main" id="{7B565E8D-2373-984C-8433-3A544A5D8DBA}"/>
            </a:ext>
          </a:extLst>
        </xdr:cNvPr>
        <xdr:cNvPicPr>
          <a:picLocks noChangeAspect="1"/>
        </xdr:cNvPicPr>
      </xdr:nvPicPr>
      <xdr:blipFill>
        <a:blip xmlns:r="http://schemas.openxmlformats.org/officeDocument/2006/relationships" r:embed="rId319"/>
        <a:stretch>
          <a:fillRect/>
        </a:stretch>
      </xdr:blipFill>
      <xdr:spPr>
        <a:xfrm>
          <a:off x="963201" y="250218539"/>
          <a:ext cx="585057" cy="610172"/>
        </a:xfrm>
        <a:prstGeom prst="rect">
          <a:avLst/>
        </a:prstGeom>
      </xdr:spPr>
    </xdr:pic>
    <xdr:clientData/>
  </xdr:twoCellAnchor>
  <xdr:twoCellAnchor>
    <xdr:from>
      <xdr:col>1</xdr:col>
      <xdr:colOff>299663</xdr:colOff>
      <xdr:row>395</xdr:row>
      <xdr:rowOff>28539</xdr:rowOff>
    </xdr:from>
    <xdr:to>
      <xdr:col>1</xdr:col>
      <xdr:colOff>934093</xdr:colOff>
      <xdr:row>395</xdr:row>
      <xdr:rowOff>841911</xdr:rowOff>
    </xdr:to>
    <xdr:pic>
      <xdr:nvPicPr>
        <xdr:cNvPr id="465" name="Picture 464">
          <a:extLst>
            <a:ext uri="{FF2B5EF4-FFF2-40B4-BE49-F238E27FC236}">
              <a16:creationId xmlns:a16="http://schemas.microsoft.com/office/drawing/2014/main" id="{B934A0C6-746F-0345-93D9-A5CF99D37D58}"/>
            </a:ext>
          </a:extLst>
        </xdr:cNvPr>
        <xdr:cNvPicPr>
          <a:picLocks noChangeAspect="1"/>
        </xdr:cNvPicPr>
      </xdr:nvPicPr>
      <xdr:blipFill>
        <a:blip xmlns:r="http://schemas.openxmlformats.org/officeDocument/2006/relationships" r:embed="rId320"/>
        <a:stretch>
          <a:fillRect/>
        </a:stretch>
      </xdr:blipFill>
      <xdr:spPr>
        <a:xfrm>
          <a:off x="934663" y="250853539"/>
          <a:ext cx="634430" cy="610172"/>
        </a:xfrm>
        <a:prstGeom prst="rect">
          <a:avLst/>
        </a:prstGeom>
      </xdr:spPr>
    </xdr:pic>
    <xdr:clientData/>
  </xdr:twoCellAnchor>
  <xdr:twoCellAnchor>
    <xdr:from>
      <xdr:col>1</xdr:col>
      <xdr:colOff>342471</xdr:colOff>
      <xdr:row>396</xdr:row>
      <xdr:rowOff>28539</xdr:rowOff>
    </xdr:from>
    <xdr:to>
      <xdr:col>1</xdr:col>
      <xdr:colOff>898988</xdr:colOff>
      <xdr:row>396</xdr:row>
      <xdr:rowOff>832397</xdr:rowOff>
    </xdr:to>
    <xdr:pic>
      <xdr:nvPicPr>
        <xdr:cNvPr id="466" name="Picture 465">
          <a:extLst>
            <a:ext uri="{FF2B5EF4-FFF2-40B4-BE49-F238E27FC236}">
              <a16:creationId xmlns:a16="http://schemas.microsoft.com/office/drawing/2014/main" id="{F0DBEBFE-64C8-124E-A447-DF055A899DF4}"/>
            </a:ext>
          </a:extLst>
        </xdr:cNvPr>
        <xdr:cNvPicPr>
          <a:picLocks noChangeAspect="1"/>
        </xdr:cNvPicPr>
      </xdr:nvPicPr>
      <xdr:blipFill>
        <a:blip xmlns:r="http://schemas.openxmlformats.org/officeDocument/2006/relationships" r:embed="rId321"/>
        <a:stretch>
          <a:fillRect/>
        </a:stretch>
      </xdr:blipFill>
      <xdr:spPr>
        <a:xfrm>
          <a:off x="977471" y="251488539"/>
          <a:ext cx="556517" cy="600658"/>
        </a:xfrm>
        <a:prstGeom prst="rect">
          <a:avLst/>
        </a:prstGeom>
      </xdr:spPr>
    </xdr:pic>
    <xdr:clientData/>
  </xdr:twoCellAnchor>
  <xdr:twoCellAnchor>
    <xdr:from>
      <xdr:col>1</xdr:col>
      <xdr:colOff>271122</xdr:colOff>
      <xdr:row>397</xdr:row>
      <xdr:rowOff>28540</xdr:rowOff>
    </xdr:from>
    <xdr:to>
      <xdr:col>1</xdr:col>
      <xdr:colOff>884719</xdr:colOff>
      <xdr:row>397</xdr:row>
      <xdr:rowOff>862402</xdr:rowOff>
    </xdr:to>
    <xdr:pic>
      <xdr:nvPicPr>
        <xdr:cNvPr id="467" name="Picture 466">
          <a:extLst>
            <a:ext uri="{FF2B5EF4-FFF2-40B4-BE49-F238E27FC236}">
              <a16:creationId xmlns:a16="http://schemas.microsoft.com/office/drawing/2014/main" id="{9AE08195-CBB5-8544-BF64-DB40BA6BC90C}"/>
            </a:ext>
          </a:extLst>
        </xdr:cNvPr>
        <xdr:cNvPicPr>
          <a:picLocks noChangeAspect="1"/>
        </xdr:cNvPicPr>
      </xdr:nvPicPr>
      <xdr:blipFill>
        <a:blip xmlns:r="http://schemas.openxmlformats.org/officeDocument/2006/relationships" r:embed="rId322"/>
        <a:stretch>
          <a:fillRect/>
        </a:stretch>
      </xdr:blipFill>
      <xdr:spPr>
        <a:xfrm>
          <a:off x="906122" y="252123540"/>
          <a:ext cx="613597" cy="605262"/>
        </a:xfrm>
        <a:prstGeom prst="rect">
          <a:avLst/>
        </a:prstGeom>
      </xdr:spPr>
    </xdr:pic>
    <xdr:clientData/>
  </xdr:twoCellAnchor>
  <xdr:twoCellAnchor>
    <xdr:from>
      <xdr:col>1</xdr:col>
      <xdr:colOff>271125</xdr:colOff>
      <xdr:row>398</xdr:row>
      <xdr:rowOff>28540</xdr:rowOff>
    </xdr:from>
    <xdr:to>
      <xdr:col>1</xdr:col>
      <xdr:colOff>898991</xdr:colOff>
      <xdr:row>398</xdr:row>
      <xdr:rowOff>943430</xdr:rowOff>
    </xdr:to>
    <xdr:pic>
      <xdr:nvPicPr>
        <xdr:cNvPr id="468" name="Picture 467">
          <a:extLst>
            <a:ext uri="{FF2B5EF4-FFF2-40B4-BE49-F238E27FC236}">
              <a16:creationId xmlns:a16="http://schemas.microsoft.com/office/drawing/2014/main" id="{8C691AB3-2A7C-B94B-B145-4CA7691870D2}"/>
            </a:ext>
          </a:extLst>
        </xdr:cNvPr>
        <xdr:cNvPicPr>
          <a:picLocks noChangeAspect="1"/>
        </xdr:cNvPicPr>
      </xdr:nvPicPr>
      <xdr:blipFill>
        <a:blip xmlns:r="http://schemas.openxmlformats.org/officeDocument/2006/relationships" r:embed="rId323"/>
        <a:stretch>
          <a:fillRect/>
        </a:stretch>
      </xdr:blipFill>
      <xdr:spPr>
        <a:xfrm>
          <a:off x="906125" y="252758540"/>
          <a:ext cx="627866" cy="610090"/>
        </a:xfrm>
        <a:prstGeom prst="rect">
          <a:avLst/>
        </a:prstGeom>
      </xdr:spPr>
    </xdr:pic>
    <xdr:clientData/>
  </xdr:twoCellAnchor>
  <xdr:twoCellAnchor>
    <xdr:from>
      <xdr:col>1</xdr:col>
      <xdr:colOff>171235</xdr:colOff>
      <xdr:row>399</xdr:row>
      <xdr:rowOff>42809</xdr:rowOff>
    </xdr:from>
    <xdr:to>
      <xdr:col>1</xdr:col>
      <xdr:colOff>913258</xdr:colOff>
      <xdr:row>399</xdr:row>
      <xdr:rowOff>929617</xdr:rowOff>
    </xdr:to>
    <xdr:pic>
      <xdr:nvPicPr>
        <xdr:cNvPr id="469" name="Picture 468">
          <a:extLst>
            <a:ext uri="{FF2B5EF4-FFF2-40B4-BE49-F238E27FC236}">
              <a16:creationId xmlns:a16="http://schemas.microsoft.com/office/drawing/2014/main" id="{515C6F2D-454B-0949-88D4-0B6A23DECCDC}"/>
            </a:ext>
          </a:extLst>
        </xdr:cNvPr>
        <xdr:cNvPicPr>
          <a:picLocks noChangeAspect="1"/>
        </xdr:cNvPicPr>
      </xdr:nvPicPr>
      <xdr:blipFill>
        <a:blip xmlns:r="http://schemas.openxmlformats.org/officeDocument/2006/relationships" r:embed="rId324"/>
        <a:stretch>
          <a:fillRect/>
        </a:stretch>
      </xdr:blipFill>
      <xdr:spPr>
        <a:xfrm>
          <a:off x="806235" y="253407809"/>
          <a:ext cx="742023" cy="594708"/>
        </a:xfrm>
        <a:prstGeom prst="rect">
          <a:avLst/>
        </a:prstGeom>
      </xdr:spPr>
    </xdr:pic>
    <xdr:clientData/>
  </xdr:twoCellAnchor>
  <xdr:twoCellAnchor>
    <xdr:from>
      <xdr:col>1</xdr:col>
      <xdr:colOff>242585</xdr:colOff>
      <xdr:row>400</xdr:row>
      <xdr:rowOff>14269</xdr:rowOff>
    </xdr:from>
    <xdr:to>
      <xdr:col>1</xdr:col>
      <xdr:colOff>884720</xdr:colOff>
      <xdr:row>400</xdr:row>
      <xdr:rowOff>920813</xdr:rowOff>
    </xdr:to>
    <xdr:pic>
      <xdr:nvPicPr>
        <xdr:cNvPr id="470" name="Picture 469">
          <a:extLst>
            <a:ext uri="{FF2B5EF4-FFF2-40B4-BE49-F238E27FC236}">
              <a16:creationId xmlns:a16="http://schemas.microsoft.com/office/drawing/2014/main" id="{CAADC091-472A-E844-8D7F-872179BF1A15}"/>
            </a:ext>
          </a:extLst>
        </xdr:cNvPr>
        <xdr:cNvPicPr>
          <a:picLocks noChangeAspect="1"/>
        </xdr:cNvPicPr>
      </xdr:nvPicPr>
      <xdr:blipFill>
        <a:blip xmlns:r="http://schemas.openxmlformats.org/officeDocument/2006/relationships" r:embed="rId325"/>
        <a:stretch>
          <a:fillRect/>
        </a:stretch>
      </xdr:blipFill>
      <xdr:spPr>
        <a:xfrm>
          <a:off x="877585" y="254014269"/>
          <a:ext cx="642135" cy="614444"/>
        </a:xfrm>
        <a:prstGeom prst="rect">
          <a:avLst/>
        </a:prstGeom>
      </xdr:spPr>
    </xdr:pic>
    <xdr:clientData/>
  </xdr:twoCellAnchor>
  <xdr:twoCellAnchor>
    <xdr:from>
      <xdr:col>1</xdr:col>
      <xdr:colOff>238019</xdr:colOff>
      <xdr:row>401</xdr:row>
      <xdr:rowOff>23973</xdr:rowOff>
    </xdr:from>
    <xdr:to>
      <xdr:col>1</xdr:col>
      <xdr:colOff>880154</xdr:colOff>
      <xdr:row>401</xdr:row>
      <xdr:rowOff>930517</xdr:rowOff>
    </xdr:to>
    <xdr:pic>
      <xdr:nvPicPr>
        <xdr:cNvPr id="471" name="Picture 470">
          <a:extLst>
            <a:ext uri="{FF2B5EF4-FFF2-40B4-BE49-F238E27FC236}">
              <a16:creationId xmlns:a16="http://schemas.microsoft.com/office/drawing/2014/main" id="{8BEFBA77-F20B-E246-B33C-104D2E2D3A9F}"/>
            </a:ext>
          </a:extLst>
        </xdr:cNvPr>
        <xdr:cNvPicPr>
          <a:picLocks noChangeAspect="1"/>
        </xdr:cNvPicPr>
      </xdr:nvPicPr>
      <xdr:blipFill>
        <a:blip xmlns:r="http://schemas.openxmlformats.org/officeDocument/2006/relationships" r:embed="rId325"/>
        <a:stretch>
          <a:fillRect/>
        </a:stretch>
      </xdr:blipFill>
      <xdr:spPr>
        <a:xfrm>
          <a:off x="873019" y="254658973"/>
          <a:ext cx="642135" cy="614444"/>
        </a:xfrm>
        <a:prstGeom prst="rect">
          <a:avLst/>
        </a:prstGeom>
      </xdr:spPr>
    </xdr:pic>
    <xdr:clientData/>
  </xdr:twoCellAnchor>
  <xdr:twoCellAnchor>
    <xdr:from>
      <xdr:col>1</xdr:col>
      <xdr:colOff>328204</xdr:colOff>
      <xdr:row>402</xdr:row>
      <xdr:rowOff>42809</xdr:rowOff>
    </xdr:from>
    <xdr:to>
      <xdr:col>1</xdr:col>
      <xdr:colOff>813374</xdr:colOff>
      <xdr:row>402</xdr:row>
      <xdr:rowOff>809617</xdr:rowOff>
    </xdr:to>
    <xdr:pic>
      <xdr:nvPicPr>
        <xdr:cNvPr id="472" name="Picture 471">
          <a:extLst>
            <a:ext uri="{FF2B5EF4-FFF2-40B4-BE49-F238E27FC236}">
              <a16:creationId xmlns:a16="http://schemas.microsoft.com/office/drawing/2014/main" id="{50FB892B-21B8-5D4B-A749-1B5E536EAA41}"/>
            </a:ext>
          </a:extLst>
        </xdr:cNvPr>
        <xdr:cNvPicPr>
          <a:picLocks noChangeAspect="1"/>
        </xdr:cNvPicPr>
      </xdr:nvPicPr>
      <xdr:blipFill>
        <a:blip xmlns:r="http://schemas.openxmlformats.org/officeDocument/2006/relationships" r:embed="rId326"/>
        <a:stretch>
          <a:fillRect/>
        </a:stretch>
      </xdr:blipFill>
      <xdr:spPr>
        <a:xfrm>
          <a:off x="963204" y="255312809"/>
          <a:ext cx="485170" cy="589008"/>
        </a:xfrm>
        <a:prstGeom prst="rect">
          <a:avLst/>
        </a:prstGeom>
      </xdr:spPr>
    </xdr:pic>
    <xdr:clientData/>
  </xdr:twoCellAnchor>
  <xdr:twoCellAnchor editAs="oneCell">
    <xdr:from>
      <xdr:col>1</xdr:col>
      <xdr:colOff>299661</xdr:colOff>
      <xdr:row>403</xdr:row>
      <xdr:rowOff>42809</xdr:rowOff>
    </xdr:from>
    <xdr:to>
      <xdr:col>2</xdr:col>
      <xdr:colOff>73488</xdr:colOff>
      <xdr:row>407</xdr:row>
      <xdr:rowOff>164019</xdr:rowOff>
    </xdr:to>
    <xdr:pic>
      <xdr:nvPicPr>
        <xdr:cNvPr id="473" name="Picture 472">
          <a:extLst>
            <a:ext uri="{FF2B5EF4-FFF2-40B4-BE49-F238E27FC236}">
              <a16:creationId xmlns:a16="http://schemas.microsoft.com/office/drawing/2014/main" id="{B9E79CBF-606E-2D47-A2F2-CF7FE0149E7C}"/>
            </a:ext>
          </a:extLst>
        </xdr:cNvPr>
        <xdr:cNvPicPr>
          <a:picLocks noChangeAspect="1"/>
        </xdr:cNvPicPr>
      </xdr:nvPicPr>
      <xdr:blipFill>
        <a:blip xmlns:r="http://schemas.openxmlformats.org/officeDocument/2006/relationships" r:embed="rId327"/>
        <a:stretch>
          <a:fillRect/>
        </a:stretch>
      </xdr:blipFill>
      <xdr:spPr>
        <a:xfrm>
          <a:off x="934661" y="255947809"/>
          <a:ext cx="599327" cy="781610"/>
        </a:xfrm>
        <a:prstGeom prst="rect">
          <a:avLst/>
        </a:prstGeom>
      </xdr:spPr>
    </xdr:pic>
    <xdr:clientData/>
  </xdr:twoCellAnchor>
  <xdr:twoCellAnchor>
    <xdr:from>
      <xdr:col>1</xdr:col>
      <xdr:colOff>313933</xdr:colOff>
      <xdr:row>404</xdr:row>
      <xdr:rowOff>14268</xdr:rowOff>
    </xdr:from>
    <xdr:to>
      <xdr:col>1</xdr:col>
      <xdr:colOff>898989</xdr:colOff>
      <xdr:row>404</xdr:row>
      <xdr:rowOff>799101</xdr:rowOff>
    </xdr:to>
    <xdr:pic>
      <xdr:nvPicPr>
        <xdr:cNvPr id="474" name="Picture 473">
          <a:extLst>
            <a:ext uri="{FF2B5EF4-FFF2-40B4-BE49-F238E27FC236}">
              <a16:creationId xmlns:a16="http://schemas.microsoft.com/office/drawing/2014/main" id="{F9A7F145-E2BA-274D-A8B9-2BFDFCCBBF15}"/>
            </a:ext>
          </a:extLst>
        </xdr:cNvPr>
        <xdr:cNvPicPr>
          <a:picLocks noChangeAspect="1"/>
        </xdr:cNvPicPr>
      </xdr:nvPicPr>
      <xdr:blipFill>
        <a:blip xmlns:r="http://schemas.openxmlformats.org/officeDocument/2006/relationships" r:embed="rId328"/>
        <a:stretch>
          <a:fillRect/>
        </a:stretch>
      </xdr:blipFill>
      <xdr:spPr>
        <a:xfrm>
          <a:off x="948933" y="256554268"/>
          <a:ext cx="585056" cy="619733"/>
        </a:xfrm>
        <a:prstGeom prst="rect">
          <a:avLst/>
        </a:prstGeom>
      </xdr:spPr>
    </xdr:pic>
    <xdr:clientData/>
  </xdr:twoCellAnchor>
  <xdr:twoCellAnchor>
    <xdr:from>
      <xdr:col>1</xdr:col>
      <xdr:colOff>299662</xdr:colOff>
      <xdr:row>405</xdr:row>
      <xdr:rowOff>42809</xdr:rowOff>
    </xdr:from>
    <xdr:to>
      <xdr:col>1</xdr:col>
      <xdr:colOff>927527</xdr:colOff>
      <xdr:row>405</xdr:row>
      <xdr:rowOff>843337</xdr:rowOff>
    </xdr:to>
    <xdr:pic>
      <xdr:nvPicPr>
        <xdr:cNvPr id="475" name="Picture 474">
          <a:extLst>
            <a:ext uri="{FF2B5EF4-FFF2-40B4-BE49-F238E27FC236}">
              <a16:creationId xmlns:a16="http://schemas.microsoft.com/office/drawing/2014/main" id="{2A8A0747-BB4F-2F4C-9CA3-1CD6F2C50F68}"/>
            </a:ext>
          </a:extLst>
        </xdr:cNvPr>
        <xdr:cNvPicPr>
          <a:picLocks noChangeAspect="1"/>
        </xdr:cNvPicPr>
      </xdr:nvPicPr>
      <xdr:blipFill>
        <a:blip xmlns:r="http://schemas.openxmlformats.org/officeDocument/2006/relationships" r:embed="rId329"/>
        <a:stretch>
          <a:fillRect/>
        </a:stretch>
      </xdr:blipFill>
      <xdr:spPr>
        <a:xfrm>
          <a:off x="934662" y="257217809"/>
          <a:ext cx="627865" cy="597328"/>
        </a:xfrm>
        <a:prstGeom prst="rect">
          <a:avLst/>
        </a:prstGeom>
      </xdr:spPr>
    </xdr:pic>
    <xdr:clientData/>
  </xdr:twoCellAnchor>
  <xdr:twoCellAnchor>
    <xdr:from>
      <xdr:col>1</xdr:col>
      <xdr:colOff>285393</xdr:colOff>
      <xdr:row>406</xdr:row>
      <xdr:rowOff>14269</xdr:rowOff>
    </xdr:from>
    <xdr:to>
      <xdr:col>1</xdr:col>
      <xdr:colOff>913258</xdr:colOff>
      <xdr:row>406</xdr:row>
      <xdr:rowOff>867105</xdr:rowOff>
    </xdr:to>
    <xdr:pic>
      <xdr:nvPicPr>
        <xdr:cNvPr id="476" name="Picture 475">
          <a:extLst>
            <a:ext uri="{FF2B5EF4-FFF2-40B4-BE49-F238E27FC236}">
              <a16:creationId xmlns:a16="http://schemas.microsoft.com/office/drawing/2014/main" id="{CC5DCAEF-F98D-994D-AEE5-129FEBDF768C}"/>
            </a:ext>
          </a:extLst>
        </xdr:cNvPr>
        <xdr:cNvPicPr>
          <a:picLocks noChangeAspect="1"/>
        </xdr:cNvPicPr>
      </xdr:nvPicPr>
      <xdr:blipFill>
        <a:blip xmlns:r="http://schemas.openxmlformats.org/officeDocument/2006/relationships" r:embed="rId330"/>
        <a:stretch>
          <a:fillRect/>
        </a:stretch>
      </xdr:blipFill>
      <xdr:spPr>
        <a:xfrm>
          <a:off x="920393" y="257824269"/>
          <a:ext cx="627865" cy="624236"/>
        </a:xfrm>
        <a:prstGeom prst="rect">
          <a:avLst/>
        </a:prstGeom>
      </xdr:spPr>
    </xdr:pic>
    <xdr:clientData/>
  </xdr:twoCellAnchor>
  <xdr:twoCellAnchor>
    <xdr:from>
      <xdr:col>1</xdr:col>
      <xdr:colOff>299662</xdr:colOff>
      <xdr:row>407</xdr:row>
      <xdr:rowOff>42809</xdr:rowOff>
    </xdr:from>
    <xdr:to>
      <xdr:col>1</xdr:col>
      <xdr:colOff>898989</xdr:colOff>
      <xdr:row>407</xdr:row>
      <xdr:rowOff>826544</xdr:rowOff>
    </xdr:to>
    <xdr:pic>
      <xdr:nvPicPr>
        <xdr:cNvPr id="477" name="Picture 476">
          <a:extLst>
            <a:ext uri="{FF2B5EF4-FFF2-40B4-BE49-F238E27FC236}">
              <a16:creationId xmlns:a16="http://schemas.microsoft.com/office/drawing/2014/main" id="{13C047F0-177B-C649-AB3C-DC1B2AD441AF}"/>
            </a:ext>
          </a:extLst>
        </xdr:cNvPr>
        <xdr:cNvPicPr>
          <a:picLocks noChangeAspect="1"/>
        </xdr:cNvPicPr>
      </xdr:nvPicPr>
      <xdr:blipFill>
        <a:blip xmlns:r="http://schemas.openxmlformats.org/officeDocument/2006/relationships" r:embed="rId331"/>
        <a:stretch>
          <a:fillRect/>
        </a:stretch>
      </xdr:blipFill>
      <xdr:spPr>
        <a:xfrm>
          <a:off x="934662" y="258487809"/>
          <a:ext cx="599327" cy="593235"/>
        </a:xfrm>
        <a:prstGeom prst="rect">
          <a:avLst/>
        </a:prstGeom>
      </xdr:spPr>
    </xdr:pic>
    <xdr:clientData/>
  </xdr:twoCellAnchor>
  <xdr:twoCellAnchor>
    <xdr:from>
      <xdr:col>1</xdr:col>
      <xdr:colOff>323636</xdr:colOff>
      <xdr:row>408</xdr:row>
      <xdr:rowOff>38244</xdr:rowOff>
    </xdr:from>
    <xdr:to>
      <xdr:col>1</xdr:col>
      <xdr:colOff>898990</xdr:colOff>
      <xdr:row>408</xdr:row>
      <xdr:rowOff>790630</xdr:rowOff>
    </xdr:to>
    <xdr:pic>
      <xdr:nvPicPr>
        <xdr:cNvPr id="478" name="Picture 477">
          <a:extLst>
            <a:ext uri="{FF2B5EF4-FFF2-40B4-BE49-F238E27FC236}">
              <a16:creationId xmlns:a16="http://schemas.microsoft.com/office/drawing/2014/main" id="{7B60F1EE-F8C5-2142-9E11-000A8BCDFCA8}"/>
            </a:ext>
          </a:extLst>
        </xdr:cNvPr>
        <xdr:cNvPicPr>
          <a:picLocks noChangeAspect="1"/>
        </xdr:cNvPicPr>
      </xdr:nvPicPr>
      <xdr:blipFill>
        <a:blip xmlns:r="http://schemas.openxmlformats.org/officeDocument/2006/relationships" r:embed="rId331"/>
        <a:stretch>
          <a:fillRect/>
        </a:stretch>
      </xdr:blipFill>
      <xdr:spPr>
        <a:xfrm>
          <a:off x="958636" y="259118244"/>
          <a:ext cx="575354" cy="599986"/>
        </a:xfrm>
        <a:prstGeom prst="rect">
          <a:avLst/>
        </a:prstGeom>
      </xdr:spPr>
    </xdr:pic>
    <xdr:clientData/>
  </xdr:twoCellAnchor>
  <xdr:twoCellAnchor>
    <xdr:from>
      <xdr:col>1</xdr:col>
      <xdr:colOff>328201</xdr:colOff>
      <xdr:row>409</xdr:row>
      <xdr:rowOff>14269</xdr:rowOff>
    </xdr:from>
    <xdr:to>
      <xdr:col>1</xdr:col>
      <xdr:colOff>884718</xdr:colOff>
      <xdr:row>409</xdr:row>
      <xdr:rowOff>781360</xdr:rowOff>
    </xdr:to>
    <xdr:pic>
      <xdr:nvPicPr>
        <xdr:cNvPr id="479" name="Picture 478">
          <a:extLst>
            <a:ext uri="{FF2B5EF4-FFF2-40B4-BE49-F238E27FC236}">
              <a16:creationId xmlns:a16="http://schemas.microsoft.com/office/drawing/2014/main" id="{D5AAFA9B-BF4A-DC43-B544-97605C373058}"/>
            </a:ext>
          </a:extLst>
        </xdr:cNvPr>
        <xdr:cNvPicPr>
          <a:picLocks noChangeAspect="1"/>
        </xdr:cNvPicPr>
      </xdr:nvPicPr>
      <xdr:blipFill>
        <a:blip xmlns:r="http://schemas.openxmlformats.org/officeDocument/2006/relationships" r:embed="rId332"/>
        <a:stretch>
          <a:fillRect/>
        </a:stretch>
      </xdr:blipFill>
      <xdr:spPr>
        <a:xfrm>
          <a:off x="963201" y="259729269"/>
          <a:ext cx="556517" cy="614691"/>
        </a:xfrm>
        <a:prstGeom prst="rect">
          <a:avLst/>
        </a:prstGeom>
      </xdr:spPr>
    </xdr:pic>
    <xdr:clientData/>
  </xdr:twoCellAnchor>
  <xdr:twoCellAnchor>
    <xdr:from>
      <xdr:col>1</xdr:col>
      <xdr:colOff>323634</xdr:colOff>
      <xdr:row>410</xdr:row>
      <xdr:rowOff>38242</xdr:rowOff>
    </xdr:from>
    <xdr:to>
      <xdr:col>1</xdr:col>
      <xdr:colOff>917039</xdr:colOff>
      <xdr:row>410</xdr:row>
      <xdr:rowOff>856179</xdr:rowOff>
    </xdr:to>
    <xdr:pic>
      <xdr:nvPicPr>
        <xdr:cNvPr id="480" name="Picture 479">
          <a:extLst>
            <a:ext uri="{FF2B5EF4-FFF2-40B4-BE49-F238E27FC236}">
              <a16:creationId xmlns:a16="http://schemas.microsoft.com/office/drawing/2014/main" id="{41570E25-FADF-8340-BB8A-03D137D1AFD0}"/>
            </a:ext>
          </a:extLst>
        </xdr:cNvPr>
        <xdr:cNvPicPr>
          <a:picLocks noChangeAspect="1"/>
        </xdr:cNvPicPr>
      </xdr:nvPicPr>
      <xdr:blipFill>
        <a:blip xmlns:r="http://schemas.openxmlformats.org/officeDocument/2006/relationships" r:embed="rId332"/>
        <a:stretch>
          <a:fillRect/>
        </a:stretch>
      </xdr:blipFill>
      <xdr:spPr>
        <a:xfrm>
          <a:off x="958634" y="260388242"/>
          <a:ext cx="593405" cy="602037"/>
        </a:xfrm>
        <a:prstGeom prst="rect">
          <a:avLst/>
        </a:prstGeom>
      </xdr:spPr>
    </xdr:pic>
    <xdr:clientData/>
  </xdr:twoCellAnchor>
  <xdr:twoCellAnchor>
    <xdr:from>
      <xdr:col>1</xdr:col>
      <xdr:colOff>271122</xdr:colOff>
      <xdr:row>411</xdr:row>
      <xdr:rowOff>42809</xdr:rowOff>
    </xdr:from>
    <xdr:to>
      <xdr:col>1</xdr:col>
      <xdr:colOff>917295</xdr:colOff>
      <xdr:row>411</xdr:row>
      <xdr:rowOff>898988</xdr:rowOff>
    </xdr:to>
    <xdr:pic>
      <xdr:nvPicPr>
        <xdr:cNvPr id="481" name="Picture 480">
          <a:extLst>
            <a:ext uri="{FF2B5EF4-FFF2-40B4-BE49-F238E27FC236}">
              <a16:creationId xmlns:a16="http://schemas.microsoft.com/office/drawing/2014/main" id="{94B0DD5F-9A8E-C045-894A-8166625F65F8}"/>
            </a:ext>
          </a:extLst>
        </xdr:cNvPr>
        <xdr:cNvPicPr>
          <a:picLocks noChangeAspect="1"/>
        </xdr:cNvPicPr>
      </xdr:nvPicPr>
      <xdr:blipFill>
        <a:blip xmlns:r="http://schemas.openxmlformats.org/officeDocument/2006/relationships" r:embed="rId333"/>
        <a:stretch>
          <a:fillRect/>
        </a:stretch>
      </xdr:blipFill>
      <xdr:spPr>
        <a:xfrm>
          <a:off x="906122" y="261027809"/>
          <a:ext cx="646173" cy="589479"/>
        </a:xfrm>
        <a:prstGeom prst="rect">
          <a:avLst/>
        </a:prstGeom>
      </xdr:spPr>
    </xdr:pic>
    <xdr:clientData/>
  </xdr:twoCellAnchor>
  <xdr:twoCellAnchor>
    <xdr:from>
      <xdr:col>1</xdr:col>
      <xdr:colOff>285396</xdr:colOff>
      <xdr:row>412</xdr:row>
      <xdr:rowOff>42809</xdr:rowOff>
    </xdr:from>
    <xdr:to>
      <xdr:col>1</xdr:col>
      <xdr:colOff>898992</xdr:colOff>
      <xdr:row>413</xdr:row>
      <xdr:rowOff>3394</xdr:rowOff>
    </xdr:to>
    <xdr:pic>
      <xdr:nvPicPr>
        <xdr:cNvPr id="482" name="Picture 481">
          <a:extLst>
            <a:ext uri="{FF2B5EF4-FFF2-40B4-BE49-F238E27FC236}">
              <a16:creationId xmlns:a16="http://schemas.microsoft.com/office/drawing/2014/main" id="{FCBE7B7F-B9E7-BA47-BF43-8B50864A5421}"/>
            </a:ext>
          </a:extLst>
        </xdr:cNvPr>
        <xdr:cNvPicPr>
          <a:picLocks noChangeAspect="1"/>
        </xdr:cNvPicPr>
      </xdr:nvPicPr>
      <xdr:blipFill>
        <a:blip xmlns:r="http://schemas.openxmlformats.org/officeDocument/2006/relationships" r:embed="rId334"/>
        <a:stretch>
          <a:fillRect/>
        </a:stretch>
      </xdr:blipFill>
      <xdr:spPr>
        <a:xfrm>
          <a:off x="920396" y="261662809"/>
          <a:ext cx="613596" cy="595585"/>
        </a:xfrm>
        <a:prstGeom prst="rect">
          <a:avLst/>
        </a:prstGeom>
      </xdr:spPr>
    </xdr:pic>
    <xdr:clientData/>
  </xdr:twoCellAnchor>
  <xdr:twoCellAnchor>
    <xdr:from>
      <xdr:col>1</xdr:col>
      <xdr:colOff>299663</xdr:colOff>
      <xdr:row>415</xdr:row>
      <xdr:rowOff>42809</xdr:rowOff>
    </xdr:from>
    <xdr:to>
      <xdr:col>1</xdr:col>
      <xdr:colOff>898989</xdr:colOff>
      <xdr:row>416</xdr:row>
      <xdr:rowOff>0</xdr:rowOff>
    </xdr:to>
    <xdr:pic>
      <xdr:nvPicPr>
        <xdr:cNvPr id="483" name="Picture 482">
          <a:extLst>
            <a:ext uri="{FF2B5EF4-FFF2-40B4-BE49-F238E27FC236}">
              <a16:creationId xmlns:a16="http://schemas.microsoft.com/office/drawing/2014/main" id="{A22FCFCB-38BE-5A40-A6DD-ACB79D65BA45}"/>
            </a:ext>
          </a:extLst>
        </xdr:cNvPr>
        <xdr:cNvPicPr>
          <a:picLocks noChangeAspect="1"/>
        </xdr:cNvPicPr>
      </xdr:nvPicPr>
      <xdr:blipFill>
        <a:blip xmlns:r="http://schemas.openxmlformats.org/officeDocument/2006/relationships" r:embed="rId335"/>
        <a:stretch>
          <a:fillRect/>
        </a:stretch>
      </xdr:blipFill>
      <xdr:spPr>
        <a:xfrm>
          <a:off x="934663" y="263567809"/>
          <a:ext cx="599326" cy="592191"/>
        </a:xfrm>
        <a:prstGeom prst="rect">
          <a:avLst/>
        </a:prstGeom>
      </xdr:spPr>
    </xdr:pic>
    <xdr:clientData/>
  </xdr:twoCellAnchor>
  <xdr:twoCellAnchor>
    <xdr:from>
      <xdr:col>1</xdr:col>
      <xdr:colOff>342472</xdr:colOff>
      <xdr:row>416</xdr:row>
      <xdr:rowOff>42810</xdr:rowOff>
    </xdr:from>
    <xdr:to>
      <xdr:col>1</xdr:col>
      <xdr:colOff>812372</xdr:colOff>
      <xdr:row>416</xdr:row>
      <xdr:rowOff>665110</xdr:rowOff>
    </xdr:to>
    <xdr:pic>
      <xdr:nvPicPr>
        <xdr:cNvPr id="484" name="Picture 483">
          <a:extLst>
            <a:ext uri="{FF2B5EF4-FFF2-40B4-BE49-F238E27FC236}">
              <a16:creationId xmlns:a16="http://schemas.microsoft.com/office/drawing/2014/main" id="{C33096F6-B037-D940-9D56-2FCCE04BF898}"/>
            </a:ext>
          </a:extLst>
        </xdr:cNvPr>
        <xdr:cNvPicPr>
          <a:picLocks noChangeAspect="1"/>
        </xdr:cNvPicPr>
      </xdr:nvPicPr>
      <xdr:blipFill>
        <a:blip xmlns:r="http://schemas.openxmlformats.org/officeDocument/2006/relationships" r:embed="rId336"/>
        <a:stretch>
          <a:fillRect/>
        </a:stretch>
      </xdr:blipFill>
      <xdr:spPr>
        <a:xfrm>
          <a:off x="977472" y="264202810"/>
          <a:ext cx="469900" cy="596900"/>
        </a:xfrm>
        <a:prstGeom prst="rect">
          <a:avLst/>
        </a:prstGeom>
      </xdr:spPr>
    </xdr:pic>
    <xdr:clientData/>
  </xdr:twoCellAnchor>
  <xdr:twoCellAnchor>
    <xdr:from>
      <xdr:col>1</xdr:col>
      <xdr:colOff>254709</xdr:colOff>
      <xdr:row>413</xdr:row>
      <xdr:rowOff>42808</xdr:rowOff>
    </xdr:from>
    <xdr:to>
      <xdr:col>1</xdr:col>
      <xdr:colOff>908636</xdr:colOff>
      <xdr:row>413</xdr:row>
      <xdr:rowOff>913258</xdr:rowOff>
    </xdr:to>
    <xdr:pic>
      <xdr:nvPicPr>
        <xdr:cNvPr id="485" name="Picture 484">
          <a:extLst>
            <a:ext uri="{FF2B5EF4-FFF2-40B4-BE49-F238E27FC236}">
              <a16:creationId xmlns:a16="http://schemas.microsoft.com/office/drawing/2014/main" id="{B54B7224-B41A-6546-925D-9945627F69C9}"/>
            </a:ext>
          </a:extLst>
        </xdr:cNvPr>
        <xdr:cNvPicPr>
          <a:picLocks noChangeAspect="1"/>
        </xdr:cNvPicPr>
      </xdr:nvPicPr>
      <xdr:blipFill>
        <a:blip xmlns:r="http://schemas.openxmlformats.org/officeDocument/2006/relationships" r:embed="rId337"/>
        <a:stretch>
          <a:fillRect/>
        </a:stretch>
      </xdr:blipFill>
      <xdr:spPr>
        <a:xfrm>
          <a:off x="889709" y="262297808"/>
          <a:ext cx="653927" cy="591050"/>
        </a:xfrm>
        <a:prstGeom prst="rect">
          <a:avLst/>
        </a:prstGeom>
      </xdr:spPr>
    </xdr:pic>
    <xdr:clientData/>
  </xdr:twoCellAnchor>
  <xdr:twoCellAnchor>
    <xdr:from>
      <xdr:col>1</xdr:col>
      <xdr:colOff>268766</xdr:colOff>
      <xdr:row>414</xdr:row>
      <xdr:rowOff>14270</xdr:rowOff>
    </xdr:from>
    <xdr:to>
      <xdr:col>1</xdr:col>
      <xdr:colOff>898990</xdr:colOff>
      <xdr:row>415</xdr:row>
      <xdr:rowOff>11258</xdr:rowOff>
    </xdr:to>
    <xdr:pic>
      <xdr:nvPicPr>
        <xdr:cNvPr id="486" name="Picture 485">
          <a:extLst>
            <a:ext uri="{FF2B5EF4-FFF2-40B4-BE49-F238E27FC236}">
              <a16:creationId xmlns:a16="http://schemas.microsoft.com/office/drawing/2014/main" id="{9A2D8E2F-944D-0F46-A82C-12B85562F6AE}"/>
            </a:ext>
          </a:extLst>
        </xdr:cNvPr>
        <xdr:cNvPicPr>
          <a:picLocks noChangeAspect="1"/>
        </xdr:cNvPicPr>
      </xdr:nvPicPr>
      <xdr:blipFill>
        <a:blip xmlns:r="http://schemas.openxmlformats.org/officeDocument/2006/relationships" r:embed="rId338"/>
        <a:stretch>
          <a:fillRect/>
        </a:stretch>
      </xdr:blipFill>
      <xdr:spPr>
        <a:xfrm>
          <a:off x="903766" y="262904270"/>
          <a:ext cx="630224" cy="631988"/>
        </a:xfrm>
        <a:prstGeom prst="rect">
          <a:avLst/>
        </a:prstGeom>
      </xdr:spPr>
    </xdr:pic>
    <xdr:clientData/>
  </xdr:twoCellAnchor>
  <xdr:twoCellAnchor>
    <xdr:from>
      <xdr:col>1</xdr:col>
      <xdr:colOff>328201</xdr:colOff>
      <xdr:row>417</xdr:row>
      <xdr:rowOff>42808</xdr:rowOff>
    </xdr:from>
    <xdr:to>
      <xdr:col>1</xdr:col>
      <xdr:colOff>799100</xdr:colOff>
      <xdr:row>417</xdr:row>
      <xdr:rowOff>715521</xdr:rowOff>
    </xdr:to>
    <xdr:pic>
      <xdr:nvPicPr>
        <xdr:cNvPr id="487" name="Picture 486">
          <a:extLst>
            <a:ext uri="{FF2B5EF4-FFF2-40B4-BE49-F238E27FC236}">
              <a16:creationId xmlns:a16="http://schemas.microsoft.com/office/drawing/2014/main" id="{D228E610-91E5-B24D-9292-DA8D92E32759}"/>
            </a:ext>
          </a:extLst>
        </xdr:cNvPr>
        <xdr:cNvPicPr>
          <a:picLocks noChangeAspect="1"/>
        </xdr:cNvPicPr>
      </xdr:nvPicPr>
      <xdr:blipFill>
        <a:blip xmlns:r="http://schemas.openxmlformats.org/officeDocument/2006/relationships" r:embed="rId339"/>
        <a:stretch>
          <a:fillRect/>
        </a:stretch>
      </xdr:blipFill>
      <xdr:spPr>
        <a:xfrm>
          <a:off x="963201" y="264837808"/>
          <a:ext cx="470899" cy="596513"/>
        </a:xfrm>
        <a:prstGeom prst="rect">
          <a:avLst/>
        </a:prstGeom>
      </xdr:spPr>
    </xdr:pic>
    <xdr:clientData/>
  </xdr:twoCellAnchor>
  <xdr:twoCellAnchor>
    <xdr:from>
      <xdr:col>1</xdr:col>
      <xdr:colOff>323635</xdr:colOff>
      <xdr:row>418</xdr:row>
      <xdr:rowOff>57079</xdr:rowOff>
    </xdr:from>
    <xdr:to>
      <xdr:col>1</xdr:col>
      <xdr:colOff>794534</xdr:colOff>
      <xdr:row>418</xdr:row>
      <xdr:rowOff>668146</xdr:rowOff>
    </xdr:to>
    <xdr:pic>
      <xdr:nvPicPr>
        <xdr:cNvPr id="488" name="Picture 487">
          <a:extLst>
            <a:ext uri="{FF2B5EF4-FFF2-40B4-BE49-F238E27FC236}">
              <a16:creationId xmlns:a16="http://schemas.microsoft.com/office/drawing/2014/main" id="{259A8F2A-4FEC-524D-B9B1-495800C165DE}"/>
            </a:ext>
          </a:extLst>
        </xdr:cNvPr>
        <xdr:cNvPicPr>
          <a:picLocks noChangeAspect="1"/>
        </xdr:cNvPicPr>
      </xdr:nvPicPr>
      <xdr:blipFill>
        <a:blip xmlns:r="http://schemas.openxmlformats.org/officeDocument/2006/relationships" r:embed="rId339"/>
        <a:stretch>
          <a:fillRect/>
        </a:stretch>
      </xdr:blipFill>
      <xdr:spPr>
        <a:xfrm>
          <a:off x="958635" y="265487079"/>
          <a:ext cx="470899" cy="572967"/>
        </a:xfrm>
        <a:prstGeom prst="rect">
          <a:avLst/>
        </a:prstGeom>
      </xdr:spPr>
    </xdr:pic>
    <xdr:clientData/>
  </xdr:twoCellAnchor>
  <xdr:twoCellAnchor>
    <xdr:from>
      <xdr:col>1</xdr:col>
      <xdr:colOff>342471</xdr:colOff>
      <xdr:row>419</xdr:row>
      <xdr:rowOff>28540</xdr:rowOff>
    </xdr:from>
    <xdr:to>
      <xdr:col>1</xdr:col>
      <xdr:colOff>799671</xdr:colOff>
      <xdr:row>419</xdr:row>
      <xdr:rowOff>642135</xdr:rowOff>
    </xdr:to>
    <xdr:pic>
      <xdr:nvPicPr>
        <xdr:cNvPr id="489" name="Picture 488">
          <a:extLst>
            <a:ext uri="{FF2B5EF4-FFF2-40B4-BE49-F238E27FC236}">
              <a16:creationId xmlns:a16="http://schemas.microsoft.com/office/drawing/2014/main" id="{54CB6624-1099-7B47-A220-DE3E85982D25}"/>
            </a:ext>
          </a:extLst>
        </xdr:cNvPr>
        <xdr:cNvPicPr>
          <a:picLocks noChangeAspect="1"/>
        </xdr:cNvPicPr>
      </xdr:nvPicPr>
      <xdr:blipFill>
        <a:blip xmlns:r="http://schemas.openxmlformats.org/officeDocument/2006/relationships" r:embed="rId340"/>
        <a:stretch>
          <a:fillRect/>
        </a:stretch>
      </xdr:blipFill>
      <xdr:spPr>
        <a:xfrm>
          <a:off x="977471" y="266093540"/>
          <a:ext cx="457200" cy="600895"/>
        </a:xfrm>
        <a:prstGeom prst="rect">
          <a:avLst/>
        </a:prstGeom>
      </xdr:spPr>
    </xdr:pic>
    <xdr:clientData/>
  </xdr:twoCellAnchor>
  <xdr:twoCellAnchor>
    <xdr:from>
      <xdr:col>1</xdr:col>
      <xdr:colOff>332912</xdr:colOff>
      <xdr:row>420</xdr:row>
      <xdr:rowOff>4706</xdr:rowOff>
    </xdr:from>
    <xdr:to>
      <xdr:col>1</xdr:col>
      <xdr:colOff>876300</xdr:colOff>
      <xdr:row>420</xdr:row>
      <xdr:rowOff>739347</xdr:rowOff>
    </xdr:to>
    <xdr:pic>
      <xdr:nvPicPr>
        <xdr:cNvPr id="490" name="Picture 489">
          <a:extLst>
            <a:ext uri="{FF2B5EF4-FFF2-40B4-BE49-F238E27FC236}">
              <a16:creationId xmlns:a16="http://schemas.microsoft.com/office/drawing/2014/main" id="{0E9A9BB2-DB90-B549-BB71-54BB5D2E93BC}"/>
            </a:ext>
          </a:extLst>
        </xdr:cNvPr>
        <xdr:cNvPicPr>
          <a:picLocks noChangeAspect="1"/>
        </xdr:cNvPicPr>
      </xdr:nvPicPr>
      <xdr:blipFill>
        <a:blip xmlns:r="http://schemas.openxmlformats.org/officeDocument/2006/relationships" r:embed="rId341"/>
        <a:stretch>
          <a:fillRect/>
        </a:stretch>
      </xdr:blipFill>
      <xdr:spPr>
        <a:xfrm>
          <a:off x="967912" y="266704706"/>
          <a:ext cx="543388" cy="633041"/>
        </a:xfrm>
        <a:prstGeom prst="rect">
          <a:avLst/>
        </a:prstGeom>
      </xdr:spPr>
    </xdr:pic>
    <xdr:clientData/>
  </xdr:twoCellAnchor>
  <xdr:twoCellAnchor>
    <xdr:from>
      <xdr:col>1</xdr:col>
      <xdr:colOff>356741</xdr:colOff>
      <xdr:row>421</xdr:row>
      <xdr:rowOff>26952</xdr:rowOff>
    </xdr:from>
    <xdr:to>
      <xdr:col>1</xdr:col>
      <xdr:colOff>868880</xdr:colOff>
      <xdr:row>421</xdr:row>
      <xdr:rowOff>683824</xdr:rowOff>
    </xdr:to>
    <xdr:pic>
      <xdr:nvPicPr>
        <xdr:cNvPr id="491" name="Picture 490">
          <a:extLst>
            <a:ext uri="{FF2B5EF4-FFF2-40B4-BE49-F238E27FC236}">
              <a16:creationId xmlns:a16="http://schemas.microsoft.com/office/drawing/2014/main" id="{FEC19144-E32E-384A-91BF-E48C070BA7F8}"/>
            </a:ext>
          </a:extLst>
        </xdr:cNvPr>
        <xdr:cNvPicPr>
          <a:picLocks noChangeAspect="1"/>
        </xdr:cNvPicPr>
      </xdr:nvPicPr>
      <xdr:blipFill>
        <a:blip xmlns:r="http://schemas.openxmlformats.org/officeDocument/2006/relationships" r:embed="rId342"/>
        <a:stretch>
          <a:fillRect/>
        </a:stretch>
      </xdr:blipFill>
      <xdr:spPr>
        <a:xfrm>
          <a:off x="991741" y="267361952"/>
          <a:ext cx="512139" cy="606072"/>
        </a:xfrm>
        <a:prstGeom prst="rect">
          <a:avLst/>
        </a:prstGeom>
      </xdr:spPr>
    </xdr:pic>
    <xdr:clientData/>
  </xdr:twoCellAnchor>
  <xdr:twoCellAnchor>
    <xdr:from>
      <xdr:col>1</xdr:col>
      <xdr:colOff>358310</xdr:colOff>
      <xdr:row>422</xdr:row>
      <xdr:rowOff>15839</xdr:rowOff>
    </xdr:from>
    <xdr:to>
      <xdr:col>1</xdr:col>
      <xdr:colOff>838199</xdr:colOff>
      <xdr:row>422</xdr:row>
      <xdr:rowOff>659884</xdr:rowOff>
    </xdr:to>
    <xdr:pic>
      <xdr:nvPicPr>
        <xdr:cNvPr id="492" name="Picture 491">
          <a:extLst>
            <a:ext uri="{FF2B5EF4-FFF2-40B4-BE49-F238E27FC236}">
              <a16:creationId xmlns:a16="http://schemas.microsoft.com/office/drawing/2014/main" id="{7B034A24-9A2D-EB40-B0CC-A53BE1351AA3}"/>
            </a:ext>
          </a:extLst>
        </xdr:cNvPr>
        <xdr:cNvPicPr>
          <a:picLocks noChangeAspect="1"/>
        </xdr:cNvPicPr>
      </xdr:nvPicPr>
      <xdr:blipFill>
        <a:blip xmlns:r="http://schemas.openxmlformats.org/officeDocument/2006/relationships" r:embed="rId340"/>
        <a:stretch>
          <a:fillRect/>
        </a:stretch>
      </xdr:blipFill>
      <xdr:spPr>
        <a:xfrm>
          <a:off x="993310" y="267985839"/>
          <a:ext cx="479889" cy="618645"/>
        </a:xfrm>
        <a:prstGeom prst="rect">
          <a:avLst/>
        </a:prstGeom>
      </xdr:spPr>
    </xdr:pic>
    <xdr:clientData/>
  </xdr:twoCellAnchor>
  <xdr:twoCellAnchor>
    <xdr:from>
      <xdr:col>1</xdr:col>
      <xdr:colOff>292099</xdr:colOff>
      <xdr:row>431</xdr:row>
      <xdr:rowOff>10391</xdr:rowOff>
    </xdr:from>
    <xdr:to>
      <xdr:col>1</xdr:col>
      <xdr:colOff>850498</xdr:colOff>
      <xdr:row>431</xdr:row>
      <xdr:rowOff>750910</xdr:rowOff>
    </xdr:to>
    <xdr:pic>
      <xdr:nvPicPr>
        <xdr:cNvPr id="493" name="Picture 492">
          <a:extLst>
            <a:ext uri="{FF2B5EF4-FFF2-40B4-BE49-F238E27FC236}">
              <a16:creationId xmlns:a16="http://schemas.microsoft.com/office/drawing/2014/main" id="{BA2B075D-D7AB-0B4B-9BE8-8CF5829BD53F}"/>
            </a:ext>
          </a:extLst>
        </xdr:cNvPr>
        <xdr:cNvPicPr>
          <a:picLocks noChangeAspect="1" noChangeArrowheads="1"/>
        </xdr:cNvPicPr>
      </xdr:nvPicPr>
      <xdr:blipFill>
        <a:blip xmlns:r="http://schemas.openxmlformats.org/officeDocument/2006/relationships" r:embed="rId343" cstate="print">
          <a:extLst>
            <a:ext uri="{28A0092B-C50C-407E-A947-70E740481C1C}">
              <a14:useLocalDpi xmlns:a14="http://schemas.microsoft.com/office/drawing/2010/main" val="0"/>
            </a:ext>
          </a:extLst>
        </a:blip>
        <a:srcRect/>
        <a:stretch>
          <a:fillRect/>
        </a:stretch>
      </xdr:blipFill>
      <xdr:spPr bwMode="auto">
        <a:xfrm>
          <a:off x="927099" y="273695391"/>
          <a:ext cx="558399" cy="626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302106</xdr:colOff>
      <xdr:row>430</xdr:row>
      <xdr:rowOff>19602</xdr:rowOff>
    </xdr:from>
    <xdr:to>
      <xdr:col>1</xdr:col>
      <xdr:colOff>848206</xdr:colOff>
      <xdr:row>430</xdr:row>
      <xdr:rowOff>738159</xdr:rowOff>
    </xdr:to>
    <xdr:pic>
      <xdr:nvPicPr>
        <xdr:cNvPr id="494" name="Picture 493">
          <a:extLst>
            <a:ext uri="{FF2B5EF4-FFF2-40B4-BE49-F238E27FC236}">
              <a16:creationId xmlns:a16="http://schemas.microsoft.com/office/drawing/2014/main" id="{09AB1286-12D8-104C-9A54-0AD271FD7361}"/>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37106" y="273069602"/>
          <a:ext cx="546100" cy="6169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323657</xdr:colOff>
      <xdr:row>429</xdr:row>
      <xdr:rowOff>28070</xdr:rowOff>
    </xdr:from>
    <xdr:to>
      <xdr:col>1</xdr:col>
      <xdr:colOff>869757</xdr:colOff>
      <xdr:row>429</xdr:row>
      <xdr:rowOff>746627</xdr:rowOff>
    </xdr:to>
    <xdr:pic>
      <xdr:nvPicPr>
        <xdr:cNvPr id="495" name="Picture 494">
          <a:extLst>
            <a:ext uri="{FF2B5EF4-FFF2-40B4-BE49-F238E27FC236}">
              <a16:creationId xmlns:a16="http://schemas.microsoft.com/office/drawing/2014/main" id="{F03B7D23-C39E-7444-8BF6-2077DADA6D64}"/>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958657" y="272443070"/>
          <a:ext cx="546100" cy="604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296333</xdr:colOff>
      <xdr:row>426</xdr:row>
      <xdr:rowOff>25400</xdr:rowOff>
    </xdr:from>
    <xdr:to>
      <xdr:col>1</xdr:col>
      <xdr:colOff>872066</xdr:colOff>
      <xdr:row>427</xdr:row>
      <xdr:rowOff>10398</xdr:rowOff>
    </xdr:to>
    <xdr:pic>
      <xdr:nvPicPr>
        <xdr:cNvPr id="496" name="Picture 495">
          <a:extLst>
            <a:ext uri="{FF2B5EF4-FFF2-40B4-BE49-F238E27FC236}">
              <a16:creationId xmlns:a16="http://schemas.microsoft.com/office/drawing/2014/main" id="{6BE15CE9-AD51-3B45-9EF0-A3C172B057C9}"/>
            </a:ext>
          </a:extLst>
        </xdr:cNvPr>
        <xdr:cNvPicPr>
          <a:picLocks noChangeAspect="1" noChangeArrowheads="1"/>
        </xdr:cNvPicPr>
      </xdr:nvPicPr>
      <xdr:blipFill>
        <a:blip xmlns:r="http://schemas.openxmlformats.org/officeDocument/2006/relationships" r:embed="rId345" cstate="print">
          <a:extLst>
            <a:ext uri="{28A0092B-C50C-407E-A947-70E740481C1C}">
              <a14:useLocalDpi xmlns:a14="http://schemas.microsoft.com/office/drawing/2010/main" val="0"/>
            </a:ext>
          </a:extLst>
        </a:blip>
        <a:srcRect/>
        <a:stretch>
          <a:fillRect/>
        </a:stretch>
      </xdr:blipFill>
      <xdr:spPr bwMode="auto">
        <a:xfrm>
          <a:off x="931333" y="270535400"/>
          <a:ext cx="575733" cy="619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262467</xdr:colOff>
      <xdr:row>426</xdr:row>
      <xdr:rowOff>753533</xdr:rowOff>
    </xdr:from>
    <xdr:to>
      <xdr:col>1</xdr:col>
      <xdr:colOff>838200</xdr:colOff>
      <xdr:row>427</xdr:row>
      <xdr:rowOff>738531</xdr:rowOff>
    </xdr:to>
    <xdr:pic>
      <xdr:nvPicPr>
        <xdr:cNvPr id="497" name="Picture 496">
          <a:extLst>
            <a:ext uri="{FF2B5EF4-FFF2-40B4-BE49-F238E27FC236}">
              <a16:creationId xmlns:a16="http://schemas.microsoft.com/office/drawing/2014/main" id="{552987DA-0E9A-F84E-B5AB-6554E9EB33E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897467" y="271149233"/>
          <a:ext cx="575733"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428</xdr:row>
      <xdr:rowOff>4232</xdr:rowOff>
    </xdr:from>
    <xdr:to>
      <xdr:col>1</xdr:col>
      <xdr:colOff>800100</xdr:colOff>
      <xdr:row>428</xdr:row>
      <xdr:rowOff>751230</xdr:rowOff>
    </xdr:to>
    <xdr:pic>
      <xdr:nvPicPr>
        <xdr:cNvPr id="498" name="Picture 497">
          <a:extLst>
            <a:ext uri="{FF2B5EF4-FFF2-40B4-BE49-F238E27FC236}">
              <a16:creationId xmlns:a16="http://schemas.microsoft.com/office/drawing/2014/main" id="{B3CA8EAE-A68F-0F4D-B870-27BE3B011F7E}"/>
            </a:ext>
          </a:extLst>
        </xdr:cNvPr>
        <xdr:cNvPicPr>
          <a:picLocks noChangeAspect="1" noChangeArrowheads="1"/>
        </xdr:cNvPicPr>
      </xdr:nvPicPr>
      <xdr:blipFill>
        <a:blip xmlns:r="http://schemas.openxmlformats.org/officeDocument/2006/relationships" r:embed="rId347" cstate="print">
          <a:extLst>
            <a:ext uri="{28A0092B-C50C-407E-A947-70E740481C1C}">
              <a14:useLocalDpi xmlns:a14="http://schemas.microsoft.com/office/drawing/2010/main" val="0"/>
            </a:ext>
          </a:extLst>
        </a:blip>
        <a:srcRect/>
        <a:stretch>
          <a:fillRect/>
        </a:stretch>
      </xdr:blipFill>
      <xdr:spPr bwMode="auto">
        <a:xfrm>
          <a:off x="863600" y="271784232"/>
          <a:ext cx="571500" cy="632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325967</xdr:colOff>
      <xdr:row>424</xdr:row>
      <xdr:rowOff>16933</xdr:rowOff>
    </xdr:from>
    <xdr:to>
      <xdr:col>1</xdr:col>
      <xdr:colOff>880534</xdr:colOff>
      <xdr:row>424</xdr:row>
      <xdr:rowOff>747121</xdr:rowOff>
    </xdr:to>
    <xdr:pic>
      <xdr:nvPicPr>
        <xdr:cNvPr id="499" name="Picture 498">
          <a:extLst>
            <a:ext uri="{FF2B5EF4-FFF2-40B4-BE49-F238E27FC236}">
              <a16:creationId xmlns:a16="http://schemas.microsoft.com/office/drawing/2014/main" id="{403929D2-DEFA-EE4E-A110-51554AF766E2}"/>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60967" y="269256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425</xdr:row>
      <xdr:rowOff>16933</xdr:rowOff>
    </xdr:from>
    <xdr:to>
      <xdr:col>1</xdr:col>
      <xdr:colOff>872067</xdr:colOff>
      <xdr:row>425</xdr:row>
      <xdr:rowOff>747121</xdr:rowOff>
    </xdr:to>
    <xdr:pic>
      <xdr:nvPicPr>
        <xdr:cNvPr id="500" name="Picture 499">
          <a:extLst>
            <a:ext uri="{FF2B5EF4-FFF2-40B4-BE49-F238E27FC236}">
              <a16:creationId xmlns:a16="http://schemas.microsoft.com/office/drawing/2014/main" id="{970EFC34-5C4B-C94E-896E-7C9D27E6634D}"/>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952500" y="269891933"/>
          <a:ext cx="554567" cy="615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321734</xdr:colOff>
      <xdr:row>423</xdr:row>
      <xdr:rowOff>21168</xdr:rowOff>
    </xdr:from>
    <xdr:to>
      <xdr:col>1</xdr:col>
      <xdr:colOff>876300</xdr:colOff>
      <xdr:row>423</xdr:row>
      <xdr:rowOff>750788</xdr:rowOff>
    </xdr:to>
    <xdr:pic>
      <xdr:nvPicPr>
        <xdr:cNvPr id="501" name="Picture 500">
          <a:extLst>
            <a:ext uri="{FF2B5EF4-FFF2-40B4-BE49-F238E27FC236}">
              <a16:creationId xmlns:a16="http://schemas.microsoft.com/office/drawing/2014/main" id="{26FBF435-6C15-924E-8AD1-F7FC6B7B5F16}"/>
            </a:ext>
          </a:extLst>
        </xdr:cNvPr>
        <xdr:cNvPicPr>
          <a:picLocks noChangeAspect="1" noChangeArrowheads="1"/>
        </xdr:cNvPicPr>
      </xdr:nvPicPr>
      <xdr:blipFill>
        <a:blip xmlns:r="http://schemas.openxmlformats.org/officeDocument/2006/relationships" r:embed="rId349" cstate="print">
          <a:extLst>
            <a:ext uri="{28A0092B-C50C-407E-A947-70E740481C1C}">
              <a14:useLocalDpi xmlns:a14="http://schemas.microsoft.com/office/drawing/2010/main" val="0"/>
            </a:ext>
          </a:extLst>
        </a:blip>
        <a:srcRect/>
        <a:stretch>
          <a:fillRect/>
        </a:stretch>
      </xdr:blipFill>
      <xdr:spPr bwMode="auto">
        <a:xfrm>
          <a:off x="956734" y="268626168"/>
          <a:ext cx="554566" cy="615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292099</xdr:colOff>
      <xdr:row>432</xdr:row>
      <xdr:rowOff>16933</xdr:rowOff>
    </xdr:from>
    <xdr:to>
      <xdr:col>1</xdr:col>
      <xdr:colOff>863600</xdr:colOff>
      <xdr:row>433</xdr:row>
      <xdr:rowOff>126</xdr:rowOff>
    </xdr:to>
    <xdr:pic>
      <xdr:nvPicPr>
        <xdr:cNvPr id="502" name="Picture 501">
          <a:extLst>
            <a:ext uri="{FF2B5EF4-FFF2-40B4-BE49-F238E27FC236}">
              <a16:creationId xmlns:a16="http://schemas.microsoft.com/office/drawing/2014/main" id="{A06B9CA4-9C51-E444-B3DB-A5C54D48C2AE}"/>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27099" y="274336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309033</xdr:colOff>
      <xdr:row>433</xdr:row>
      <xdr:rowOff>16933</xdr:rowOff>
    </xdr:from>
    <xdr:to>
      <xdr:col>1</xdr:col>
      <xdr:colOff>880534</xdr:colOff>
      <xdr:row>434</xdr:row>
      <xdr:rowOff>126</xdr:rowOff>
    </xdr:to>
    <xdr:pic>
      <xdr:nvPicPr>
        <xdr:cNvPr id="503" name="Picture 502">
          <a:extLst>
            <a:ext uri="{FF2B5EF4-FFF2-40B4-BE49-F238E27FC236}">
              <a16:creationId xmlns:a16="http://schemas.microsoft.com/office/drawing/2014/main" id="{9078EC1D-1243-DF42-AED5-12863F85F54D}"/>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944033" y="274971933"/>
          <a:ext cx="571501" cy="6181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296334</xdr:colOff>
      <xdr:row>434</xdr:row>
      <xdr:rowOff>25400</xdr:rowOff>
    </xdr:from>
    <xdr:to>
      <xdr:col>1</xdr:col>
      <xdr:colOff>842344</xdr:colOff>
      <xdr:row>434</xdr:row>
      <xdr:rowOff>736600</xdr:rowOff>
    </xdr:to>
    <xdr:pic>
      <xdr:nvPicPr>
        <xdr:cNvPr id="504" name="Picture 503">
          <a:extLst>
            <a:ext uri="{FF2B5EF4-FFF2-40B4-BE49-F238E27FC236}">
              <a16:creationId xmlns:a16="http://schemas.microsoft.com/office/drawing/2014/main" id="{AB5D512F-4578-3441-A762-8B953684BB4C}"/>
            </a:ext>
          </a:extLst>
        </xdr:cNvPr>
        <xdr:cNvPicPr>
          <a:picLocks noChangeAspect="1" noChangeArrowheads="1"/>
        </xdr:cNvPicPr>
      </xdr:nvPicPr>
      <xdr:blipFill>
        <a:blip xmlns:r="http://schemas.openxmlformats.org/officeDocument/2006/relationships" r:embed="rId351" cstate="print">
          <a:extLst>
            <a:ext uri="{28A0092B-C50C-407E-A947-70E740481C1C}">
              <a14:useLocalDpi xmlns:a14="http://schemas.microsoft.com/office/drawing/2010/main" val="0"/>
            </a:ext>
          </a:extLst>
        </a:blip>
        <a:srcRect/>
        <a:stretch>
          <a:fillRect/>
        </a:stretch>
      </xdr:blipFill>
      <xdr:spPr bwMode="auto">
        <a:xfrm>
          <a:off x="931334" y="275615400"/>
          <a:ext cx="54601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309034</xdr:colOff>
      <xdr:row>435</xdr:row>
      <xdr:rowOff>33867</xdr:rowOff>
    </xdr:from>
    <xdr:to>
      <xdr:col>1</xdr:col>
      <xdr:colOff>868847</xdr:colOff>
      <xdr:row>436</xdr:row>
      <xdr:rowOff>4600</xdr:rowOff>
    </xdr:to>
    <xdr:pic>
      <xdr:nvPicPr>
        <xdr:cNvPr id="505" name="Picture 504">
          <a:extLst>
            <a:ext uri="{FF2B5EF4-FFF2-40B4-BE49-F238E27FC236}">
              <a16:creationId xmlns:a16="http://schemas.microsoft.com/office/drawing/2014/main" id="{C22DCB7E-F024-B24C-B4A8-CE8111D73670}"/>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944034" y="276258867"/>
          <a:ext cx="559813" cy="605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287129</xdr:colOff>
      <xdr:row>436</xdr:row>
      <xdr:rowOff>22044</xdr:rowOff>
    </xdr:from>
    <xdr:to>
      <xdr:col>1</xdr:col>
      <xdr:colOff>846482</xdr:colOff>
      <xdr:row>436</xdr:row>
      <xdr:rowOff>749735</xdr:rowOff>
    </xdr:to>
    <xdr:pic>
      <xdr:nvPicPr>
        <xdr:cNvPr id="506" name="Picture 505">
          <a:extLst>
            <a:ext uri="{FF2B5EF4-FFF2-40B4-BE49-F238E27FC236}">
              <a16:creationId xmlns:a16="http://schemas.microsoft.com/office/drawing/2014/main" id="{46BC6B7A-53AB-4E48-BC10-61D7C74F2C7D}"/>
            </a:ext>
          </a:extLst>
        </xdr:cNvPr>
        <xdr:cNvPicPr>
          <a:picLocks noChangeAspect="1" noChangeArrowheads="1"/>
        </xdr:cNvPicPr>
      </xdr:nvPicPr>
      <xdr:blipFill>
        <a:blip xmlns:r="http://schemas.openxmlformats.org/officeDocument/2006/relationships" r:embed="rId353" cstate="print">
          <a:extLst>
            <a:ext uri="{28A0092B-C50C-407E-A947-70E740481C1C}">
              <a14:useLocalDpi xmlns:a14="http://schemas.microsoft.com/office/drawing/2010/main" val="0"/>
            </a:ext>
          </a:extLst>
        </a:blip>
        <a:srcRect/>
        <a:stretch>
          <a:fillRect/>
        </a:stretch>
      </xdr:blipFill>
      <xdr:spPr bwMode="auto">
        <a:xfrm>
          <a:off x="922129" y="276882044"/>
          <a:ext cx="559353" cy="613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295411</xdr:colOff>
      <xdr:row>437</xdr:row>
      <xdr:rowOff>27608</xdr:rowOff>
    </xdr:from>
    <xdr:to>
      <xdr:col>1</xdr:col>
      <xdr:colOff>846481</xdr:colOff>
      <xdr:row>437</xdr:row>
      <xdr:rowOff>750919</xdr:rowOff>
    </xdr:to>
    <xdr:pic>
      <xdr:nvPicPr>
        <xdr:cNvPr id="507" name="Picture 506">
          <a:extLst>
            <a:ext uri="{FF2B5EF4-FFF2-40B4-BE49-F238E27FC236}">
              <a16:creationId xmlns:a16="http://schemas.microsoft.com/office/drawing/2014/main" id="{44BC6CFE-10A7-9744-8DCA-ADC73ECB057E}"/>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930411" y="277522608"/>
          <a:ext cx="551070" cy="609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282159</xdr:colOff>
      <xdr:row>438</xdr:row>
      <xdr:rowOff>41964</xdr:rowOff>
    </xdr:from>
    <xdr:to>
      <xdr:col>1</xdr:col>
      <xdr:colOff>833229</xdr:colOff>
      <xdr:row>439</xdr:row>
      <xdr:rowOff>6036</xdr:rowOff>
    </xdr:to>
    <xdr:pic>
      <xdr:nvPicPr>
        <xdr:cNvPr id="508" name="Picture 507">
          <a:extLst>
            <a:ext uri="{FF2B5EF4-FFF2-40B4-BE49-F238E27FC236}">
              <a16:creationId xmlns:a16="http://schemas.microsoft.com/office/drawing/2014/main" id="{927D60A6-C524-4544-B9E5-17B9C40376F3}"/>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917159" y="278171964"/>
          <a:ext cx="551070" cy="599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267806</xdr:colOff>
      <xdr:row>439</xdr:row>
      <xdr:rowOff>0</xdr:rowOff>
    </xdr:from>
    <xdr:to>
      <xdr:col>1</xdr:col>
      <xdr:colOff>832680</xdr:colOff>
      <xdr:row>439</xdr:row>
      <xdr:rowOff>738438</xdr:rowOff>
    </xdr:to>
    <xdr:pic>
      <xdr:nvPicPr>
        <xdr:cNvPr id="509" name="Picture 508">
          <a:extLst>
            <a:ext uri="{FF2B5EF4-FFF2-40B4-BE49-F238E27FC236}">
              <a16:creationId xmlns:a16="http://schemas.microsoft.com/office/drawing/2014/main" id="{DAF31B7E-C57B-1F42-AA84-61D99EE8DE5E}"/>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02806" y="278765000"/>
          <a:ext cx="564874" cy="636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306458</xdr:colOff>
      <xdr:row>440</xdr:row>
      <xdr:rowOff>39757</xdr:rowOff>
    </xdr:from>
    <xdr:to>
      <xdr:col>1</xdr:col>
      <xdr:colOff>871332</xdr:colOff>
      <xdr:row>441</xdr:row>
      <xdr:rowOff>16195</xdr:rowOff>
    </xdr:to>
    <xdr:pic>
      <xdr:nvPicPr>
        <xdr:cNvPr id="510" name="Picture 509">
          <a:extLst>
            <a:ext uri="{FF2B5EF4-FFF2-40B4-BE49-F238E27FC236}">
              <a16:creationId xmlns:a16="http://schemas.microsoft.com/office/drawing/2014/main" id="{31B59416-DC6C-C941-AF86-0E6E11637DFD}"/>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941458" y="279439757"/>
          <a:ext cx="564874" cy="611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441</xdr:row>
      <xdr:rowOff>53010</xdr:rowOff>
    </xdr:from>
    <xdr:to>
      <xdr:col>1</xdr:col>
      <xdr:colOff>884583</xdr:colOff>
      <xdr:row>442</xdr:row>
      <xdr:rowOff>16204</xdr:rowOff>
    </xdr:to>
    <xdr:pic>
      <xdr:nvPicPr>
        <xdr:cNvPr id="511" name="Picture 510">
          <a:extLst>
            <a:ext uri="{FF2B5EF4-FFF2-40B4-BE49-F238E27FC236}">
              <a16:creationId xmlns:a16="http://schemas.microsoft.com/office/drawing/2014/main" id="{928FC578-5206-8442-817A-D33C493929C2}"/>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68513" y="280088010"/>
          <a:ext cx="551070" cy="598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270566</xdr:colOff>
      <xdr:row>442</xdr:row>
      <xdr:rowOff>27057</xdr:rowOff>
    </xdr:from>
    <xdr:to>
      <xdr:col>1</xdr:col>
      <xdr:colOff>821636</xdr:colOff>
      <xdr:row>442</xdr:row>
      <xdr:rowOff>752251</xdr:rowOff>
    </xdr:to>
    <xdr:pic>
      <xdr:nvPicPr>
        <xdr:cNvPr id="512" name="Picture 511">
          <a:extLst>
            <a:ext uri="{FF2B5EF4-FFF2-40B4-BE49-F238E27FC236}">
              <a16:creationId xmlns:a16="http://schemas.microsoft.com/office/drawing/2014/main" id="{5A019F08-6900-DD41-BC0F-AE9653D65803}"/>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05566" y="280697057"/>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283817</xdr:colOff>
      <xdr:row>443</xdr:row>
      <xdr:rowOff>27610</xdr:rowOff>
    </xdr:from>
    <xdr:to>
      <xdr:col>1</xdr:col>
      <xdr:colOff>834887</xdr:colOff>
      <xdr:row>443</xdr:row>
      <xdr:rowOff>752804</xdr:rowOff>
    </xdr:to>
    <xdr:pic>
      <xdr:nvPicPr>
        <xdr:cNvPr id="513" name="Picture 512">
          <a:extLst>
            <a:ext uri="{FF2B5EF4-FFF2-40B4-BE49-F238E27FC236}">
              <a16:creationId xmlns:a16="http://schemas.microsoft.com/office/drawing/2014/main" id="{FF325501-9624-AF44-8592-4245D54F8491}"/>
            </a:ext>
          </a:extLst>
        </xdr:cNvPr>
        <xdr:cNvPicPr>
          <a:picLocks noChangeAspect="1" noChangeArrowheads="1"/>
        </xdr:cNvPicPr>
      </xdr:nvPicPr>
      <xdr:blipFill>
        <a:blip xmlns:r="http://schemas.openxmlformats.org/officeDocument/2006/relationships" r:embed="rId357" cstate="print">
          <a:extLst>
            <a:ext uri="{28A0092B-C50C-407E-A947-70E740481C1C}">
              <a14:useLocalDpi xmlns:a14="http://schemas.microsoft.com/office/drawing/2010/main" val="0"/>
            </a:ext>
          </a:extLst>
        </a:blip>
        <a:srcRect/>
        <a:stretch>
          <a:fillRect/>
        </a:stretch>
      </xdr:blipFill>
      <xdr:spPr bwMode="auto">
        <a:xfrm>
          <a:off x="918817" y="281332610"/>
          <a:ext cx="551070" cy="610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444</xdr:row>
      <xdr:rowOff>13804</xdr:rowOff>
    </xdr:from>
    <xdr:to>
      <xdr:col>1</xdr:col>
      <xdr:colOff>898387</xdr:colOff>
      <xdr:row>445</xdr:row>
      <xdr:rowOff>3244</xdr:rowOff>
    </xdr:to>
    <xdr:pic>
      <xdr:nvPicPr>
        <xdr:cNvPr id="514" name="Picture 513">
          <a:extLst>
            <a:ext uri="{FF2B5EF4-FFF2-40B4-BE49-F238E27FC236}">
              <a16:creationId xmlns:a16="http://schemas.microsoft.com/office/drawing/2014/main" id="{679CF00D-E7B7-8642-A141-0FD87680FE3D}"/>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968513" y="281953804"/>
          <a:ext cx="564874" cy="624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445</xdr:row>
      <xdr:rowOff>25952</xdr:rowOff>
    </xdr:from>
    <xdr:to>
      <xdr:col>1</xdr:col>
      <xdr:colOff>898940</xdr:colOff>
      <xdr:row>446</xdr:row>
      <xdr:rowOff>8030</xdr:rowOff>
    </xdr:to>
    <xdr:pic>
      <xdr:nvPicPr>
        <xdr:cNvPr id="515" name="Picture 514">
          <a:extLst>
            <a:ext uri="{FF2B5EF4-FFF2-40B4-BE49-F238E27FC236}">
              <a16:creationId xmlns:a16="http://schemas.microsoft.com/office/drawing/2014/main" id="{F7B34B72-CA24-FE42-ABEF-1DB041BD6F17}"/>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066" y="282600952"/>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334617</xdr:colOff>
      <xdr:row>446</xdr:row>
      <xdr:rowOff>26504</xdr:rowOff>
    </xdr:from>
    <xdr:to>
      <xdr:col>1</xdr:col>
      <xdr:colOff>899491</xdr:colOff>
      <xdr:row>447</xdr:row>
      <xdr:rowOff>8582</xdr:rowOff>
    </xdr:to>
    <xdr:pic>
      <xdr:nvPicPr>
        <xdr:cNvPr id="516" name="Picture 515">
          <a:extLst>
            <a:ext uri="{FF2B5EF4-FFF2-40B4-BE49-F238E27FC236}">
              <a16:creationId xmlns:a16="http://schemas.microsoft.com/office/drawing/2014/main" id="{A7911068-330C-B64E-9290-338900C06975}"/>
            </a:ext>
          </a:extLst>
        </xdr:cNvPr>
        <xdr:cNvPicPr>
          <a:picLocks noChangeAspect="1" noChangeArrowheads="1"/>
        </xdr:cNvPicPr>
      </xdr:nvPicPr>
      <xdr:blipFill>
        <a:blip xmlns:r="http://schemas.openxmlformats.org/officeDocument/2006/relationships" r:embed="rId359" cstate="print">
          <a:extLst>
            <a:ext uri="{28A0092B-C50C-407E-A947-70E740481C1C}">
              <a14:useLocalDpi xmlns:a14="http://schemas.microsoft.com/office/drawing/2010/main" val="0"/>
            </a:ext>
          </a:extLst>
        </a:blip>
        <a:srcRect/>
        <a:stretch>
          <a:fillRect/>
        </a:stretch>
      </xdr:blipFill>
      <xdr:spPr bwMode="auto">
        <a:xfrm>
          <a:off x="969617" y="283236504"/>
          <a:ext cx="564874" cy="617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335170</xdr:colOff>
      <xdr:row>447</xdr:row>
      <xdr:rowOff>41966</xdr:rowOff>
    </xdr:from>
    <xdr:to>
      <xdr:col>1</xdr:col>
      <xdr:colOff>900044</xdr:colOff>
      <xdr:row>448</xdr:row>
      <xdr:rowOff>26805</xdr:rowOff>
    </xdr:to>
    <xdr:pic>
      <xdr:nvPicPr>
        <xdr:cNvPr id="517" name="Picture 516">
          <a:extLst>
            <a:ext uri="{FF2B5EF4-FFF2-40B4-BE49-F238E27FC236}">
              <a16:creationId xmlns:a16="http://schemas.microsoft.com/office/drawing/2014/main" id="{A1F8BCBE-E772-EF46-9375-09BAEACF9E3C}"/>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70170" y="283886966"/>
          <a:ext cx="564874" cy="619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448</xdr:row>
      <xdr:rowOff>53010</xdr:rowOff>
    </xdr:from>
    <xdr:to>
      <xdr:col>1</xdr:col>
      <xdr:colOff>883192</xdr:colOff>
      <xdr:row>449</xdr:row>
      <xdr:rowOff>8836</xdr:rowOff>
    </xdr:to>
    <xdr:pic>
      <xdr:nvPicPr>
        <xdr:cNvPr id="518" name="Picture 517">
          <a:extLst>
            <a:ext uri="{FF2B5EF4-FFF2-40B4-BE49-F238E27FC236}">
              <a16:creationId xmlns:a16="http://schemas.microsoft.com/office/drawing/2014/main" id="{0B75CAE1-18BB-0045-A405-F27E4A108F4D}"/>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4533010"/>
          <a:ext cx="549679" cy="590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333513</xdr:colOff>
      <xdr:row>449</xdr:row>
      <xdr:rowOff>27609</xdr:rowOff>
    </xdr:from>
    <xdr:to>
      <xdr:col>1</xdr:col>
      <xdr:colOff>883192</xdr:colOff>
      <xdr:row>449</xdr:row>
      <xdr:rowOff>745435</xdr:rowOff>
    </xdr:to>
    <xdr:pic>
      <xdr:nvPicPr>
        <xdr:cNvPr id="519" name="Picture 518">
          <a:extLst>
            <a:ext uri="{FF2B5EF4-FFF2-40B4-BE49-F238E27FC236}">
              <a16:creationId xmlns:a16="http://schemas.microsoft.com/office/drawing/2014/main" id="{46B7EF71-D670-984C-921A-1CDD8D07E1E3}"/>
            </a:ext>
          </a:extLst>
        </xdr:cNvPr>
        <xdr:cNvPicPr>
          <a:picLocks noChangeAspect="1" noChangeArrowheads="1"/>
        </xdr:cNvPicPr>
      </xdr:nvPicPr>
      <xdr:blipFill>
        <a:blip xmlns:r="http://schemas.openxmlformats.org/officeDocument/2006/relationships" r:embed="rId361" cstate="print">
          <a:extLst>
            <a:ext uri="{28A0092B-C50C-407E-A947-70E740481C1C}">
              <a14:useLocalDpi xmlns:a14="http://schemas.microsoft.com/office/drawing/2010/main" val="0"/>
            </a:ext>
          </a:extLst>
        </a:blip>
        <a:srcRect/>
        <a:stretch>
          <a:fillRect/>
        </a:stretch>
      </xdr:blipFill>
      <xdr:spPr bwMode="auto">
        <a:xfrm>
          <a:off x="968513" y="285142609"/>
          <a:ext cx="549679" cy="603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319710</xdr:colOff>
      <xdr:row>451</xdr:row>
      <xdr:rowOff>103808</xdr:rowOff>
    </xdr:from>
    <xdr:to>
      <xdr:col>1</xdr:col>
      <xdr:colOff>879384</xdr:colOff>
      <xdr:row>452</xdr:row>
      <xdr:rowOff>80800</xdr:rowOff>
    </xdr:to>
    <xdr:pic>
      <xdr:nvPicPr>
        <xdr:cNvPr id="520" name="Picture 519">
          <a:extLst>
            <a:ext uri="{FF2B5EF4-FFF2-40B4-BE49-F238E27FC236}">
              <a16:creationId xmlns:a16="http://schemas.microsoft.com/office/drawing/2014/main" id="{37182404-CCAD-2B49-95A2-BC9C9DD53CBE}"/>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954710" y="286488808"/>
          <a:ext cx="559674" cy="611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334067</xdr:colOff>
      <xdr:row>452</xdr:row>
      <xdr:rowOff>90556</xdr:rowOff>
    </xdr:from>
    <xdr:to>
      <xdr:col>1</xdr:col>
      <xdr:colOff>893741</xdr:colOff>
      <xdr:row>453</xdr:row>
      <xdr:rowOff>60185</xdr:rowOff>
    </xdr:to>
    <xdr:pic>
      <xdr:nvPicPr>
        <xdr:cNvPr id="521" name="Picture 520">
          <a:extLst>
            <a:ext uri="{FF2B5EF4-FFF2-40B4-BE49-F238E27FC236}">
              <a16:creationId xmlns:a16="http://schemas.microsoft.com/office/drawing/2014/main" id="{DD47857B-938D-7547-80A7-D9DD61C89A5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067" y="287110556"/>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334619</xdr:colOff>
      <xdr:row>453</xdr:row>
      <xdr:rowOff>91109</xdr:rowOff>
    </xdr:from>
    <xdr:to>
      <xdr:col>1</xdr:col>
      <xdr:colOff>894293</xdr:colOff>
      <xdr:row>454</xdr:row>
      <xdr:rowOff>60738</xdr:rowOff>
    </xdr:to>
    <xdr:pic>
      <xdr:nvPicPr>
        <xdr:cNvPr id="522" name="Picture 521">
          <a:extLst>
            <a:ext uri="{FF2B5EF4-FFF2-40B4-BE49-F238E27FC236}">
              <a16:creationId xmlns:a16="http://schemas.microsoft.com/office/drawing/2014/main" id="{05121142-94A8-BF46-ADDF-26522259FAE0}"/>
            </a:ext>
          </a:extLst>
        </xdr:cNvPr>
        <xdr:cNvPicPr>
          <a:picLocks noChangeAspect="1" noChangeArrowheads="1"/>
        </xdr:cNvPicPr>
      </xdr:nvPicPr>
      <xdr:blipFill>
        <a:blip xmlns:r="http://schemas.openxmlformats.org/officeDocument/2006/relationships" r:embed="rId363" cstate="print">
          <a:extLst>
            <a:ext uri="{28A0092B-C50C-407E-A947-70E740481C1C}">
              <a14:useLocalDpi xmlns:a14="http://schemas.microsoft.com/office/drawing/2010/main" val="0"/>
            </a:ext>
          </a:extLst>
        </a:blip>
        <a:srcRect/>
        <a:stretch>
          <a:fillRect/>
        </a:stretch>
      </xdr:blipFill>
      <xdr:spPr bwMode="auto">
        <a:xfrm>
          <a:off x="969619" y="287746109"/>
          <a:ext cx="559674" cy="6046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321368</xdr:colOff>
      <xdr:row>454</xdr:row>
      <xdr:rowOff>29265</xdr:rowOff>
    </xdr:from>
    <xdr:to>
      <xdr:col>1</xdr:col>
      <xdr:colOff>881042</xdr:colOff>
      <xdr:row>455</xdr:row>
      <xdr:rowOff>1655</xdr:rowOff>
    </xdr:to>
    <xdr:pic>
      <xdr:nvPicPr>
        <xdr:cNvPr id="523" name="Picture 522">
          <a:extLst>
            <a:ext uri="{FF2B5EF4-FFF2-40B4-BE49-F238E27FC236}">
              <a16:creationId xmlns:a16="http://schemas.microsoft.com/office/drawing/2014/main" id="{23679049-7D46-454F-8338-F3927D28D23C}"/>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956368" y="288319265"/>
          <a:ext cx="559674" cy="607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305905</xdr:colOff>
      <xdr:row>455</xdr:row>
      <xdr:rowOff>13804</xdr:rowOff>
    </xdr:from>
    <xdr:to>
      <xdr:col>1</xdr:col>
      <xdr:colOff>856975</xdr:colOff>
      <xdr:row>455</xdr:row>
      <xdr:rowOff>738999</xdr:rowOff>
    </xdr:to>
    <xdr:pic>
      <xdr:nvPicPr>
        <xdr:cNvPr id="524" name="Picture 523">
          <a:extLst>
            <a:ext uri="{FF2B5EF4-FFF2-40B4-BE49-F238E27FC236}">
              <a16:creationId xmlns:a16="http://schemas.microsoft.com/office/drawing/2014/main" id="{2E614458-166C-C048-BECD-D870B65EB8E8}"/>
            </a:ext>
          </a:extLst>
        </xdr:cNvPr>
        <xdr:cNvPicPr>
          <a:picLocks noChangeAspect="1" noChangeArrowheads="1"/>
        </xdr:cNvPicPr>
      </xdr:nvPicPr>
      <xdr:blipFill>
        <a:blip xmlns:r="http://schemas.openxmlformats.org/officeDocument/2006/relationships" r:embed="rId365" cstate="print">
          <a:extLst>
            <a:ext uri="{28A0092B-C50C-407E-A947-70E740481C1C}">
              <a14:useLocalDpi xmlns:a14="http://schemas.microsoft.com/office/drawing/2010/main" val="0"/>
            </a:ext>
          </a:extLst>
        </a:blip>
        <a:srcRect/>
        <a:stretch>
          <a:fillRect/>
        </a:stretch>
      </xdr:blipFill>
      <xdr:spPr bwMode="auto">
        <a:xfrm>
          <a:off x="940905" y="288938804"/>
          <a:ext cx="551070" cy="6235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305904</xdr:colOff>
      <xdr:row>456</xdr:row>
      <xdr:rowOff>13805</xdr:rowOff>
    </xdr:from>
    <xdr:to>
      <xdr:col>1</xdr:col>
      <xdr:colOff>852469</xdr:colOff>
      <xdr:row>456</xdr:row>
      <xdr:rowOff>731631</xdr:rowOff>
    </xdr:to>
    <xdr:pic>
      <xdr:nvPicPr>
        <xdr:cNvPr id="525" name="Picture 524">
          <a:extLst>
            <a:ext uri="{FF2B5EF4-FFF2-40B4-BE49-F238E27FC236}">
              <a16:creationId xmlns:a16="http://schemas.microsoft.com/office/drawing/2014/main" id="{71FD0AA0-77E2-5142-BF2F-FFE6DE3DFD9D}"/>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40904" y="289573805"/>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334065</xdr:colOff>
      <xdr:row>457</xdr:row>
      <xdr:rowOff>14357</xdr:rowOff>
    </xdr:from>
    <xdr:to>
      <xdr:col>1</xdr:col>
      <xdr:colOff>880630</xdr:colOff>
      <xdr:row>457</xdr:row>
      <xdr:rowOff>732183</xdr:rowOff>
    </xdr:to>
    <xdr:pic>
      <xdr:nvPicPr>
        <xdr:cNvPr id="526" name="Picture 525">
          <a:extLst>
            <a:ext uri="{FF2B5EF4-FFF2-40B4-BE49-F238E27FC236}">
              <a16:creationId xmlns:a16="http://schemas.microsoft.com/office/drawing/2014/main" id="{C170A072-3705-6844-A220-8503F6017C52}"/>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969065" y="290209357"/>
          <a:ext cx="546565" cy="61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333514</xdr:colOff>
      <xdr:row>458</xdr:row>
      <xdr:rowOff>41413</xdr:rowOff>
    </xdr:from>
    <xdr:to>
      <xdr:col>1</xdr:col>
      <xdr:colOff>884583</xdr:colOff>
      <xdr:row>459</xdr:row>
      <xdr:rowOff>3684</xdr:rowOff>
    </xdr:to>
    <xdr:pic>
      <xdr:nvPicPr>
        <xdr:cNvPr id="527" name="Picture 526">
          <a:extLst>
            <a:ext uri="{FF2B5EF4-FFF2-40B4-BE49-F238E27FC236}">
              <a16:creationId xmlns:a16="http://schemas.microsoft.com/office/drawing/2014/main" id="{64ABFA3D-FEDA-3B46-8FF5-AF1EB1B59826}"/>
            </a:ext>
          </a:extLst>
        </xdr:cNvPr>
        <xdr:cNvPicPr>
          <a:picLocks noChangeAspect="1" noChangeArrowheads="1"/>
        </xdr:cNvPicPr>
      </xdr:nvPicPr>
      <xdr:blipFill>
        <a:blip xmlns:r="http://schemas.openxmlformats.org/officeDocument/2006/relationships" r:embed="rId367" cstate="print">
          <a:extLst>
            <a:ext uri="{28A0092B-C50C-407E-A947-70E740481C1C}">
              <a14:useLocalDpi xmlns:a14="http://schemas.microsoft.com/office/drawing/2010/main" val="0"/>
            </a:ext>
          </a:extLst>
        </a:blip>
        <a:srcRect/>
        <a:stretch>
          <a:fillRect/>
        </a:stretch>
      </xdr:blipFill>
      <xdr:spPr bwMode="auto">
        <a:xfrm>
          <a:off x="968514" y="290871413"/>
          <a:ext cx="551069" cy="5972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334066</xdr:colOff>
      <xdr:row>459</xdr:row>
      <xdr:rowOff>28161</xdr:rowOff>
    </xdr:from>
    <xdr:to>
      <xdr:col>1</xdr:col>
      <xdr:colOff>885135</xdr:colOff>
      <xdr:row>459</xdr:row>
      <xdr:rowOff>749671</xdr:rowOff>
    </xdr:to>
    <xdr:pic>
      <xdr:nvPicPr>
        <xdr:cNvPr id="528" name="Picture 527">
          <a:extLst>
            <a:ext uri="{FF2B5EF4-FFF2-40B4-BE49-F238E27FC236}">
              <a16:creationId xmlns:a16="http://schemas.microsoft.com/office/drawing/2014/main" id="{8E0FEBE9-15C4-2E45-9670-A5688DEB6619}"/>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69066" y="291493161"/>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460</xdr:row>
      <xdr:rowOff>28713</xdr:rowOff>
    </xdr:from>
    <xdr:to>
      <xdr:col>1</xdr:col>
      <xdr:colOff>899492</xdr:colOff>
      <xdr:row>460</xdr:row>
      <xdr:rowOff>750223</xdr:rowOff>
    </xdr:to>
    <xdr:pic>
      <xdr:nvPicPr>
        <xdr:cNvPr id="529" name="Picture 528">
          <a:extLst>
            <a:ext uri="{FF2B5EF4-FFF2-40B4-BE49-F238E27FC236}">
              <a16:creationId xmlns:a16="http://schemas.microsoft.com/office/drawing/2014/main" id="{4609B887-1337-214E-B420-E735EEEAE5A8}"/>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983423" y="292128713"/>
          <a:ext cx="551069" cy="6072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319709</xdr:colOff>
      <xdr:row>462</xdr:row>
      <xdr:rowOff>13804</xdr:rowOff>
    </xdr:from>
    <xdr:to>
      <xdr:col>1</xdr:col>
      <xdr:colOff>884583</xdr:colOff>
      <xdr:row>462</xdr:row>
      <xdr:rowOff>750159</xdr:rowOff>
    </xdr:to>
    <xdr:pic>
      <xdr:nvPicPr>
        <xdr:cNvPr id="530" name="Picture 529">
          <a:extLst>
            <a:ext uri="{FF2B5EF4-FFF2-40B4-BE49-F238E27FC236}">
              <a16:creationId xmlns:a16="http://schemas.microsoft.com/office/drawing/2014/main" id="{2CFCE176-3B20-1540-83B4-093A35C1F7E2}"/>
            </a:ext>
          </a:extLst>
        </xdr:cNvPr>
        <xdr:cNvPicPr>
          <a:picLocks noChangeAspect="1" noChangeArrowheads="1"/>
        </xdr:cNvPicPr>
      </xdr:nvPicPr>
      <xdr:blipFill>
        <a:blip xmlns:r="http://schemas.openxmlformats.org/officeDocument/2006/relationships" r:embed="rId369" cstate="print">
          <a:extLst>
            <a:ext uri="{28A0092B-C50C-407E-A947-70E740481C1C}">
              <a14:useLocalDpi xmlns:a14="http://schemas.microsoft.com/office/drawing/2010/main" val="0"/>
            </a:ext>
          </a:extLst>
        </a:blip>
        <a:srcRect/>
        <a:stretch>
          <a:fillRect/>
        </a:stretch>
      </xdr:blipFill>
      <xdr:spPr bwMode="auto">
        <a:xfrm>
          <a:off x="954709" y="293383804"/>
          <a:ext cx="564874" cy="622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347318</xdr:colOff>
      <xdr:row>461</xdr:row>
      <xdr:rowOff>41414</xdr:rowOff>
    </xdr:from>
    <xdr:to>
      <xdr:col>1</xdr:col>
      <xdr:colOff>898387</xdr:colOff>
      <xdr:row>462</xdr:row>
      <xdr:rowOff>3272</xdr:rowOff>
    </xdr:to>
    <xdr:pic>
      <xdr:nvPicPr>
        <xdr:cNvPr id="531" name="Picture 530">
          <a:extLst>
            <a:ext uri="{FF2B5EF4-FFF2-40B4-BE49-F238E27FC236}">
              <a16:creationId xmlns:a16="http://schemas.microsoft.com/office/drawing/2014/main" id="{07C713A7-E321-C84D-916D-E8997906B162}"/>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982318" y="292776414"/>
          <a:ext cx="551069" cy="596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361121</xdr:colOff>
      <xdr:row>463</xdr:row>
      <xdr:rowOff>55218</xdr:rowOff>
    </xdr:from>
    <xdr:to>
      <xdr:col>1</xdr:col>
      <xdr:colOff>890146</xdr:colOff>
      <xdr:row>463</xdr:row>
      <xdr:rowOff>745435</xdr:rowOff>
    </xdr:to>
    <xdr:pic>
      <xdr:nvPicPr>
        <xdr:cNvPr id="532" name="Picture 531">
          <a:extLst>
            <a:ext uri="{FF2B5EF4-FFF2-40B4-BE49-F238E27FC236}">
              <a16:creationId xmlns:a16="http://schemas.microsoft.com/office/drawing/2014/main" id="{EE4EE793-7170-2E4F-9B51-AE1B51FC961B}"/>
            </a:ext>
          </a:extLst>
        </xdr:cNvPr>
        <xdr:cNvPicPr>
          <a:picLocks noChangeAspect="1" noChangeArrowheads="1"/>
        </xdr:cNvPicPr>
      </xdr:nvPicPr>
      <xdr:blipFill>
        <a:blip xmlns:r="http://schemas.openxmlformats.org/officeDocument/2006/relationships" r:embed="rId371" cstate="print">
          <a:extLst>
            <a:ext uri="{28A0092B-C50C-407E-A947-70E740481C1C}">
              <a14:useLocalDpi xmlns:a14="http://schemas.microsoft.com/office/drawing/2010/main" val="0"/>
            </a:ext>
          </a:extLst>
        </a:blip>
        <a:srcRect/>
        <a:stretch>
          <a:fillRect/>
        </a:stretch>
      </xdr:blipFill>
      <xdr:spPr bwMode="auto">
        <a:xfrm>
          <a:off x="996121" y="294060218"/>
          <a:ext cx="529025" cy="5759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347869</xdr:colOff>
      <xdr:row>464</xdr:row>
      <xdr:rowOff>14357</xdr:rowOff>
    </xdr:from>
    <xdr:to>
      <xdr:col>1</xdr:col>
      <xdr:colOff>907461</xdr:colOff>
      <xdr:row>464</xdr:row>
      <xdr:rowOff>745435</xdr:rowOff>
    </xdr:to>
    <xdr:pic>
      <xdr:nvPicPr>
        <xdr:cNvPr id="533" name="Picture 532">
          <a:extLst>
            <a:ext uri="{FF2B5EF4-FFF2-40B4-BE49-F238E27FC236}">
              <a16:creationId xmlns:a16="http://schemas.microsoft.com/office/drawing/2014/main" id="{F47A13B2-F254-B544-8EBF-21D557781BA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982869" y="294654357"/>
          <a:ext cx="559592" cy="616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376030</xdr:colOff>
      <xdr:row>465</xdr:row>
      <xdr:rowOff>28713</xdr:rowOff>
    </xdr:from>
    <xdr:to>
      <xdr:col>1</xdr:col>
      <xdr:colOff>914555</xdr:colOff>
      <xdr:row>465</xdr:row>
      <xdr:rowOff>731630</xdr:rowOff>
    </xdr:to>
    <xdr:pic>
      <xdr:nvPicPr>
        <xdr:cNvPr id="534" name="Picture 533">
          <a:extLst>
            <a:ext uri="{FF2B5EF4-FFF2-40B4-BE49-F238E27FC236}">
              <a16:creationId xmlns:a16="http://schemas.microsoft.com/office/drawing/2014/main" id="{7819C6FE-1297-ED44-9FA8-8E0482175AA2}"/>
            </a:ext>
          </a:extLst>
        </xdr:cNvPr>
        <xdr:cNvPicPr>
          <a:picLocks noChangeAspect="1" noChangeArrowheads="1"/>
        </xdr:cNvPicPr>
      </xdr:nvPicPr>
      <xdr:blipFill>
        <a:blip xmlns:r="http://schemas.openxmlformats.org/officeDocument/2006/relationships" r:embed="rId373" cstate="print">
          <a:extLst>
            <a:ext uri="{28A0092B-C50C-407E-A947-70E740481C1C}">
              <a14:useLocalDpi xmlns:a14="http://schemas.microsoft.com/office/drawing/2010/main" val="0"/>
            </a:ext>
          </a:extLst>
        </a:blip>
        <a:srcRect/>
        <a:stretch>
          <a:fillRect/>
        </a:stretch>
      </xdr:blipFill>
      <xdr:spPr bwMode="auto">
        <a:xfrm>
          <a:off x="1011030" y="295303713"/>
          <a:ext cx="538525" cy="601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362778</xdr:colOff>
      <xdr:row>466</xdr:row>
      <xdr:rowOff>29266</xdr:rowOff>
    </xdr:from>
    <xdr:to>
      <xdr:col>1</xdr:col>
      <xdr:colOff>912192</xdr:colOff>
      <xdr:row>466</xdr:row>
      <xdr:rowOff>746739</xdr:rowOff>
    </xdr:to>
    <xdr:pic>
      <xdr:nvPicPr>
        <xdr:cNvPr id="535" name="Picture 534">
          <a:extLst>
            <a:ext uri="{FF2B5EF4-FFF2-40B4-BE49-F238E27FC236}">
              <a16:creationId xmlns:a16="http://schemas.microsoft.com/office/drawing/2014/main" id="{AE6D78E8-A875-1F4C-876E-E6CB9EE98C6F}"/>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997778" y="295939266"/>
          <a:ext cx="549414" cy="6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348423</xdr:colOff>
      <xdr:row>467</xdr:row>
      <xdr:rowOff>29828</xdr:rowOff>
    </xdr:from>
    <xdr:to>
      <xdr:col>1</xdr:col>
      <xdr:colOff>900197</xdr:colOff>
      <xdr:row>467</xdr:row>
      <xdr:rowOff>754367</xdr:rowOff>
    </xdr:to>
    <xdr:pic>
      <xdr:nvPicPr>
        <xdr:cNvPr id="536" name="Picture 535">
          <a:extLst>
            <a:ext uri="{FF2B5EF4-FFF2-40B4-BE49-F238E27FC236}">
              <a16:creationId xmlns:a16="http://schemas.microsoft.com/office/drawing/2014/main" id="{82AA36CB-AEF7-2341-B140-B998768B4F56}"/>
            </a:ext>
          </a:extLst>
        </xdr:cNvPr>
        <xdr:cNvPicPr>
          <a:picLocks noChangeAspect="1" noChangeArrowheads="1"/>
        </xdr:cNvPicPr>
      </xdr:nvPicPr>
      <xdr:blipFill>
        <a:blip xmlns:r="http://schemas.openxmlformats.org/officeDocument/2006/relationships" r:embed="rId375" cstate="print">
          <a:extLst>
            <a:ext uri="{28A0092B-C50C-407E-A947-70E740481C1C}">
              <a14:useLocalDpi xmlns:a14="http://schemas.microsoft.com/office/drawing/2010/main" val="0"/>
            </a:ext>
          </a:extLst>
        </a:blip>
        <a:srcRect/>
        <a:stretch>
          <a:fillRect/>
        </a:stretch>
      </xdr:blipFill>
      <xdr:spPr bwMode="auto">
        <a:xfrm>
          <a:off x="983423" y="296574828"/>
          <a:ext cx="551774" cy="610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348975</xdr:colOff>
      <xdr:row>468</xdr:row>
      <xdr:rowOff>30380</xdr:rowOff>
    </xdr:from>
    <xdr:to>
      <xdr:col>1</xdr:col>
      <xdr:colOff>900749</xdr:colOff>
      <xdr:row>469</xdr:row>
      <xdr:rowOff>281</xdr:rowOff>
    </xdr:to>
    <xdr:pic>
      <xdr:nvPicPr>
        <xdr:cNvPr id="537" name="Picture 536">
          <a:extLst>
            <a:ext uri="{FF2B5EF4-FFF2-40B4-BE49-F238E27FC236}">
              <a16:creationId xmlns:a16="http://schemas.microsoft.com/office/drawing/2014/main" id="{A80753ED-5F06-DD4E-B9C0-BA25E33E0A5C}"/>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83975" y="297210380"/>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335723</xdr:colOff>
      <xdr:row>469</xdr:row>
      <xdr:rowOff>30932</xdr:rowOff>
    </xdr:from>
    <xdr:to>
      <xdr:col>1</xdr:col>
      <xdr:colOff>887497</xdr:colOff>
      <xdr:row>470</xdr:row>
      <xdr:rowOff>833</xdr:rowOff>
    </xdr:to>
    <xdr:pic>
      <xdr:nvPicPr>
        <xdr:cNvPr id="538" name="Picture 537">
          <a:extLst>
            <a:ext uri="{FF2B5EF4-FFF2-40B4-BE49-F238E27FC236}">
              <a16:creationId xmlns:a16="http://schemas.microsoft.com/office/drawing/2014/main" id="{4FB64613-1E6F-DF42-9898-FFD20DE9EAE8}"/>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970723" y="297845932"/>
          <a:ext cx="551774" cy="604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316832</xdr:colOff>
      <xdr:row>470</xdr:row>
      <xdr:rowOff>33421</xdr:rowOff>
    </xdr:from>
    <xdr:to>
      <xdr:col>1</xdr:col>
      <xdr:colOff>880979</xdr:colOff>
      <xdr:row>471</xdr:row>
      <xdr:rowOff>5111</xdr:rowOff>
    </xdr:to>
    <xdr:pic>
      <xdr:nvPicPr>
        <xdr:cNvPr id="539" name="Picture 538">
          <a:extLst>
            <a:ext uri="{FF2B5EF4-FFF2-40B4-BE49-F238E27FC236}">
              <a16:creationId xmlns:a16="http://schemas.microsoft.com/office/drawing/2014/main" id="{4F4544DA-D890-4E49-9BA0-8F2FDD97F8E1}"/>
            </a:ext>
          </a:extLst>
        </xdr:cNvPr>
        <xdr:cNvPicPr>
          <a:picLocks noChangeAspect="1" noChangeArrowheads="1"/>
        </xdr:cNvPicPr>
      </xdr:nvPicPr>
      <xdr:blipFill>
        <a:blip xmlns:r="http://schemas.openxmlformats.org/officeDocument/2006/relationships" r:embed="rId377" cstate="print">
          <a:extLst>
            <a:ext uri="{28A0092B-C50C-407E-A947-70E740481C1C}">
              <a14:useLocalDpi xmlns:a14="http://schemas.microsoft.com/office/drawing/2010/main" val="0"/>
            </a:ext>
          </a:extLst>
        </a:blip>
        <a:srcRect/>
        <a:stretch>
          <a:fillRect/>
        </a:stretch>
      </xdr:blipFill>
      <xdr:spPr bwMode="auto">
        <a:xfrm>
          <a:off x="951832" y="298483421"/>
          <a:ext cx="564147" cy="606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335548</xdr:colOff>
      <xdr:row>471</xdr:row>
      <xdr:rowOff>18716</xdr:rowOff>
    </xdr:from>
    <xdr:to>
      <xdr:col>1</xdr:col>
      <xdr:colOff>899695</xdr:colOff>
      <xdr:row>471</xdr:row>
      <xdr:rowOff>759090</xdr:rowOff>
    </xdr:to>
    <xdr:pic>
      <xdr:nvPicPr>
        <xdr:cNvPr id="540" name="Picture 539">
          <a:extLst>
            <a:ext uri="{FF2B5EF4-FFF2-40B4-BE49-F238E27FC236}">
              <a16:creationId xmlns:a16="http://schemas.microsoft.com/office/drawing/2014/main" id="{5C55B8D6-3E67-AC49-B4A6-A96EEDD1FBD3}"/>
            </a:ext>
          </a:extLst>
        </xdr:cNvPr>
        <xdr:cNvPicPr>
          <a:picLocks noChangeAspect="1" noChangeArrowheads="1"/>
        </xdr:cNvPicPr>
      </xdr:nvPicPr>
      <xdr:blipFill>
        <a:blip xmlns:r="http://schemas.openxmlformats.org/officeDocument/2006/relationships" r:embed="rId378" cstate="print">
          <a:extLst>
            <a:ext uri="{28A0092B-C50C-407E-A947-70E740481C1C}">
              <a14:useLocalDpi xmlns:a14="http://schemas.microsoft.com/office/drawing/2010/main" val="0"/>
            </a:ext>
          </a:extLst>
        </a:blip>
        <a:srcRect/>
        <a:stretch>
          <a:fillRect/>
        </a:stretch>
      </xdr:blipFill>
      <xdr:spPr bwMode="auto">
        <a:xfrm>
          <a:off x="970548" y="299103716"/>
          <a:ext cx="564147" cy="613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358942</xdr:colOff>
      <xdr:row>472</xdr:row>
      <xdr:rowOff>29410</xdr:rowOff>
    </xdr:from>
    <xdr:to>
      <xdr:col>1</xdr:col>
      <xdr:colOff>908083</xdr:colOff>
      <xdr:row>472</xdr:row>
      <xdr:rowOff>747962</xdr:rowOff>
    </xdr:to>
    <xdr:pic>
      <xdr:nvPicPr>
        <xdr:cNvPr id="541" name="Picture 540">
          <a:extLst>
            <a:ext uri="{FF2B5EF4-FFF2-40B4-BE49-F238E27FC236}">
              <a16:creationId xmlns:a16="http://schemas.microsoft.com/office/drawing/2014/main" id="{5B58A139-6712-6943-9764-30AFCA177E1A}"/>
            </a:ext>
          </a:extLst>
        </xdr:cNvPr>
        <xdr:cNvPicPr>
          <a:picLocks noChangeAspect="1" noChangeArrowheads="1"/>
        </xdr:cNvPicPr>
      </xdr:nvPicPr>
      <xdr:blipFill>
        <a:blip xmlns:r="http://schemas.openxmlformats.org/officeDocument/2006/relationships" r:embed="rId379" cstate="print">
          <a:extLst>
            <a:ext uri="{28A0092B-C50C-407E-A947-70E740481C1C}">
              <a14:useLocalDpi xmlns:a14="http://schemas.microsoft.com/office/drawing/2010/main" val="0"/>
            </a:ext>
          </a:extLst>
        </a:blip>
        <a:srcRect/>
        <a:stretch>
          <a:fillRect/>
        </a:stretch>
      </xdr:blipFill>
      <xdr:spPr bwMode="auto">
        <a:xfrm>
          <a:off x="993942" y="299749410"/>
          <a:ext cx="549141" cy="6042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342231</xdr:colOff>
      <xdr:row>473</xdr:row>
      <xdr:rowOff>50133</xdr:rowOff>
    </xdr:from>
    <xdr:to>
      <xdr:col>1</xdr:col>
      <xdr:colOff>888174</xdr:colOff>
      <xdr:row>473</xdr:row>
      <xdr:rowOff>751975</xdr:rowOff>
    </xdr:to>
    <xdr:pic>
      <xdr:nvPicPr>
        <xdr:cNvPr id="542" name="Picture 541">
          <a:extLst>
            <a:ext uri="{FF2B5EF4-FFF2-40B4-BE49-F238E27FC236}">
              <a16:creationId xmlns:a16="http://schemas.microsoft.com/office/drawing/2014/main" id="{CBF638C0-853D-224D-A1B0-E08011E3DBBC}"/>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7231" y="300405133"/>
          <a:ext cx="545943" cy="58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344237</xdr:colOff>
      <xdr:row>474</xdr:row>
      <xdr:rowOff>31418</xdr:rowOff>
    </xdr:from>
    <xdr:to>
      <xdr:col>1</xdr:col>
      <xdr:colOff>890180</xdr:colOff>
      <xdr:row>474</xdr:row>
      <xdr:rowOff>733260</xdr:rowOff>
    </xdr:to>
    <xdr:pic>
      <xdr:nvPicPr>
        <xdr:cNvPr id="543" name="Picture 542">
          <a:extLst>
            <a:ext uri="{FF2B5EF4-FFF2-40B4-BE49-F238E27FC236}">
              <a16:creationId xmlns:a16="http://schemas.microsoft.com/office/drawing/2014/main" id="{F6A101D1-E2E6-EB49-914A-983069587D49}"/>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979237" y="301021418"/>
          <a:ext cx="545943" cy="600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371642</xdr:colOff>
      <xdr:row>475</xdr:row>
      <xdr:rowOff>54143</xdr:rowOff>
    </xdr:from>
    <xdr:to>
      <xdr:col>1</xdr:col>
      <xdr:colOff>917585</xdr:colOff>
      <xdr:row>475</xdr:row>
      <xdr:rowOff>755985</xdr:rowOff>
    </xdr:to>
    <xdr:pic>
      <xdr:nvPicPr>
        <xdr:cNvPr id="544" name="Picture 543">
          <a:extLst>
            <a:ext uri="{FF2B5EF4-FFF2-40B4-BE49-F238E27FC236}">
              <a16:creationId xmlns:a16="http://schemas.microsoft.com/office/drawing/2014/main" id="{18713A6E-C100-174E-9A82-18F9BD9F14D7}"/>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1006642" y="301679143"/>
          <a:ext cx="545943" cy="574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476</xdr:row>
      <xdr:rowOff>12700</xdr:rowOff>
    </xdr:from>
    <xdr:to>
      <xdr:col>1</xdr:col>
      <xdr:colOff>932135</xdr:colOff>
      <xdr:row>477</xdr:row>
      <xdr:rowOff>0</xdr:rowOff>
    </xdr:to>
    <xdr:pic>
      <xdr:nvPicPr>
        <xdr:cNvPr id="545" name="Picture 544">
          <a:extLst>
            <a:ext uri="{FF2B5EF4-FFF2-40B4-BE49-F238E27FC236}">
              <a16:creationId xmlns:a16="http://schemas.microsoft.com/office/drawing/2014/main" id="{90ABF19B-F8BC-0049-87B5-18D57F890EA2}"/>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990601" y="302272700"/>
          <a:ext cx="576534"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355601</xdr:colOff>
      <xdr:row>477</xdr:row>
      <xdr:rowOff>25400</xdr:rowOff>
    </xdr:from>
    <xdr:to>
      <xdr:col>1</xdr:col>
      <xdr:colOff>914400</xdr:colOff>
      <xdr:row>477</xdr:row>
      <xdr:rowOff>751131</xdr:rowOff>
    </xdr:to>
    <xdr:pic>
      <xdr:nvPicPr>
        <xdr:cNvPr id="546" name="Picture 545">
          <a:extLst>
            <a:ext uri="{FF2B5EF4-FFF2-40B4-BE49-F238E27FC236}">
              <a16:creationId xmlns:a16="http://schemas.microsoft.com/office/drawing/2014/main" id="{8E5DC267-69AC-1642-8130-73D5FF711E10}"/>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90601" y="302920400"/>
          <a:ext cx="558799" cy="611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478</xdr:row>
      <xdr:rowOff>12700</xdr:rowOff>
    </xdr:from>
    <xdr:to>
      <xdr:col>1</xdr:col>
      <xdr:colOff>901700</xdr:colOff>
      <xdr:row>478</xdr:row>
      <xdr:rowOff>738431</xdr:rowOff>
    </xdr:to>
    <xdr:pic>
      <xdr:nvPicPr>
        <xdr:cNvPr id="547" name="Picture 546">
          <a:extLst>
            <a:ext uri="{FF2B5EF4-FFF2-40B4-BE49-F238E27FC236}">
              <a16:creationId xmlns:a16="http://schemas.microsoft.com/office/drawing/2014/main" id="{E61C6349-1EE8-4348-9518-110BB8BACE75}"/>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977901" y="303542700"/>
          <a:ext cx="558799" cy="624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342901</xdr:colOff>
      <xdr:row>482</xdr:row>
      <xdr:rowOff>23340</xdr:rowOff>
    </xdr:from>
    <xdr:to>
      <xdr:col>1</xdr:col>
      <xdr:colOff>901700</xdr:colOff>
      <xdr:row>482</xdr:row>
      <xdr:rowOff>741628</xdr:rowOff>
    </xdr:to>
    <xdr:pic>
      <xdr:nvPicPr>
        <xdr:cNvPr id="548" name="Picture 547">
          <a:extLst>
            <a:ext uri="{FF2B5EF4-FFF2-40B4-BE49-F238E27FC236}">
              <a16:creationId xmlns:a16="http://schemas.microsoft.com/office/drawing/2014/main" id="{799777C0-B788-BB4E-A02A-1B84356B3BE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77901" y="306093340"/>
          <a:ext cx="558799" cy="616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479</xdr:row>
      <xdr:rowOff>25400</xdr:rowOff>
    </xdr:from>
    <xdr:to>
      <xdr:col>1</xdr:col>
      <xdr:colOff>914400</xdr:colOff>
      <xdr:row>480</xdr:row>
      <xdr:rowOff>6226</xdr:rowOff>
    </xdr:to>
    <xdr:pic>
      <xdr:nvPicPr>
        <xdr:cNvPr id="549" name="Picture 548">
          <a:extLst>
            <a:ext uri="{FF2B5EF4-FFF2-40B4-BE49-F238E27FC236}">
              <a16:creationId xmlns:a16="http://schemas.microsoft.com/office/drawing/2014/main" id="{29570D10-658C-9649-BE5D-E121A2E0C47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190400"/>
          <a:ext cx="571500" cy="61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480</xdr:row>
      <xdr:rowOff>12700</xdr:rowOff>
    </xdr:from>
    <xdr:to>
      <xdr:col>1</xdr:col>
      <xdr:colOff>914400</xdr:colOff>
      <xdr:row>480</xdr:row>
      <xdr:rowOff>755526</xdr:rowOff>
    </xdr:to>
    <xdr:pic>
      <xdr:nvPicPr>
        <xdr:cNvPr id="550" name="Picture 549">
          <a:extLst>
            <a:ext uri="{FF2B5EF4-FFF2-40B4-BE49-F238E27FC236}">
              <a16:creationId xmlns:a16="http://schemas.microsoft.com/office/drawing/2014/main" id="{41CBBB47-0050-3D4B-88BD-4DFACE12604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4812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481</xdr:row>
      <xdr:rowOff>12700</xdr:rowOff>
    </xdr:from>
    <xdr:to>
      <xdr:col>1</xdr:col>
      <xdr:colOff>914400</xdr:colOff>
      <xdr:row>481</xdr:row>
      <xdr:rowOff>755526</xdr:rowOff>
    </xdr:to>
    <xdr:pic>
      <xdr:nvPicPr>
        <xdr:cNvPr id="551" name="Picture 550">
          <a:extLst>
            <a:ext uri="{FF2B5EF4-FFF2-40B4-BE49-F238E27FC236}">
              <a16:creationId xmlns:a16="http://schemas.microsoft.com/office/drawing/2014/main" id="{C0E961AB-BA94-AD43-A1B8-64B42141F7A3}"/>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977900" y="305447700"/>
          <a:ext cx="571500" cy="6285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330199</xdr:colOff>
      <xdr:row>483</xdr:row>
      <xdr:rowOff>36686</xdr:rowOff>
    </xdr:from>
    <xdr:to>
      <xdr:col>1</xdr:col>
      <xdr:colOff>880350</xdr:colOff>
      <xdr:row>483</xdr:row>
      <xdr:rowOff>749300</xdr:rowOff>
    </xdr:to>
    <xdr:pic>
      <xdr:nvPicPr>
        <xdr:cNvPr id="552" name="Picture 551">
          <a:extLst>
            <a:ext uri="{FF2B5EF4-FFF2-40B4-BE49-F238E27FC236}">
              <a16:creationId xmlns:a16="http://schemas.microsoft.com/office/drawing/2014/main" id="{86619559-9F5E-184F-84B8-FA8E39207CE7}"/>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65199" y="306741686"/>
          <a:ext cx="550151" cy="5983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484</xdr:row>
      <xdr:rowOff>23986</xdr:rowOff>
    </xdr:from>
    <xdr:to>
      <xdr:col>1</xdr:col>
      <xdr:colOff>854950</xdr:colOff>
      <xdr:row>484</xdr:row>
      <xdr:rowOff>736600</xdr:rowOff>
    </xdr:to>
    <xdr:pic>
      <xdr:nvPicPr>
        <xdr:cNvPr id="553" name="Picture 552">
          <a:extLst>
            <a:ext uri="{FF2B5EF4-FFF2-40B4-BE49-F238E27FC236}">
              <a16:creationId xmlns:a16="http://schemas.microsoft.com/office/drawing/2014/main" id="{11338659-0C7D-CA4E-A624-647573B0C95C}"/>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363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304799</xdr:colOff>
      <xdr:row>485</xdr:row>
      <xdr:rowOff>23986</xdr:rowOff>
    </xdr:from>
    <xdr:to>
      <xdr:col>1</xdr:col>
      <xdr:colOff>854950</xdr:colOff>
      <xdr:row>485</xdr:row>
      <xdr:rowOff>736600</xdr:rowOff>
    </xdr:to>
    <xdr:pic>
      <xdr:nvPicPr>
        <xdr:cNvPr id="554" name="Picture 553">
          <a:extLst>
            <a:ext uri="{FF2B5EF4-FFF2-40B4-BE49-F238E27FC236}">
              <a16:creationId xmlns:a16="http://schemas.microsoft.com/office/drawing/2014/main" id="{018A1EB0-15CC-3644-AC27-6A170C6A6940}"/>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939799" y="307998986"/>
          <a:ext cx="550151" cy="6110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486</xdr:row>
      <xdr:rowOff>12700</xdr:rowOff>
    </xdr:from>
    <xdr:to>
      <xdr:col>1</xdr:col>
      <xdr:colOff>863600</xdr:colOff>
      <xdr:row>486</xdr:row>
      <xdr:rowOff>740536</xdr:rowOff>
    </xdr:to>
    <xdr:pic>
      <xdr:nvPicPr>
        <xdr:cNvPr id="555" name="Picture 554">
          <a:extLst>
            <a:ext uri="{FF2B5EF4-FFF2-40B4-BE49-F238E27FC236}">
              <a16:creationId xmlns:a16="http://schemas.microsoft.com/office/drawing/2014/main" id="{A7B06CE9-F87D-2946-84AD-51497EFDC893}"/>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8622700"/>
          <a:ext cx="558800" cy="6262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304800</xdr:colOff>
      <xdr:row>487</xdr:row>
      <xdr:rowOff>25400</xdr:rowOff>
    </xdr:from>
    <xdr:to>
      <xdr:col>1</xdr:col>
      <xdr:colOff>863600</xdr:colOff>
      <xdr:row>487</xdr:row>
      <xdr:rowOff>753236</xdr:rowOff>
    </xdr:to>
    <xdr:pic>
      <xdr:nvPicPr>
        <xdr:cNvPr id="556" name="Picture 555">
          <a:extLst>
            <a:ext uri="{FF2B5EF4-FFF2-40B4-BE49-F238E27FC236}">
              <a16:creationId xmlns:a16="http://schemas.microsoft.com/office/drawing/2014/main" id="{EC004CE0-B5DC-8345-876C-2F3AA70A13D5}"/>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939800" y="309270400"/>
          <a:ext cx="558800" cy="613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298416</xdr:colOff>
      <xdr:row>488</xdr:row>
      <xdr:rowOff>25400</xdr:rowOff>
    </xdr:from>
    <xdr:to>
      <xdr:col>1</xdr:col>
      <xdr:colOff>863599</xdr:colOff>
      <xdr:row>489</xdr:row>
      <xdr:rowOff>0</xdr:rowOff>
    </xdr:to>
    <xdr:pic>
      <xdr:nvPicPr>
        <xdr:cNvPr id="557" name="Picture 556">
          <a:extLst>
            <a:ext uri="{FF2B5EF4-FFF2-40B4-BE49-F238E27FC236}">
              <a16:creationId xmlns:a16="http://schemas.microsoft.com/office/drawing/2014/main" id="{68DE7A26-AF69-D84C-9984-48115F3A1D8D}"/>
            </a:ext>
          </a:extLst>
        </xdr:cNvPr>
        <xdr:cNvPicPr>
          <a:picLocks noChangeAspect="1" noChangeArrowheads="1"/>
        </xdr:cNvPicPr>
      </xdr:nvPicPr>
      <xdr:blipFill>
        <a:blip xmlns:r="http://schemas.openxmlformats.org/officeDocument/2006/relationships" r:embed="rId387" cstate="print">
          <a:extLst>
            <a:ext uri="{28A0092B-C50C-407E-A947-70E740481C1C}">
              <a14:useLocalDpi xmlns:a14="http://schemas.microsoft.com/office/drawing/2010/main" val="0"/>
            </a:ext>
          </a:extLst>
        </a:blip>
        <a:srcRect/>
        <a:stretch>
          <a:fillRect/>
        </a:stretch>
      </xdr:blipFill>
      <xdr:spPr bwMode="auto">
        <a:xfrm>
          <a:off x="933416" y="309905400"/>
          <a:ext cx="565183"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342900</xdr:colOff>
      <xdr:row>489</xdr:row>
      <xdr:rowOff>38100</xdr:rowOff>
    </xdr:from>
    <xdr:to>
      <xdr:col>1</xdr:col>
      <xdr:colOff>901700</xdr:colOff>
      <xdr:row>489</xdr:row>
      <xdr:rowOff>761980</xdr:rowOff>
    </xdr:to>
    <xdr:pic>
      <xdr:nvPicPr>
        <xdr:cNvPr id="558" name="Picture 557">
          <a:extLst>
            <a:ext uri="{FF2B5EF4-FFF2-40B4-BE49-F238E27FC236}">
              <a16:creationId xmlns:a16="http://schemas.microsoft.com/office/drawing/2014/main" id="{92BF9EDC-FBE8-7044-ACFF-75407DF769CC}"/>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77900" y="31055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490</xdr:row>
      <xdr:rowOff>25400</xdr:rowOff>
    </xdr:from>
    <xdr:to>
      <xdr:col>1</xdr:col>
      <xdr:colOff>914400</xdr:colOff>
      <xdr:row>490</xdr:row>
      <xdr:rowOff>749280</xdr:rowOff>
    </xdr:to>
    <xdr:pic>
      <xdr:nvPicPr>
        <xdr:cNvPr id="559" name="Picture 558">
          <a:extLst>
            <a:ext uri="{FF2B5EF4-FFF2-40B4-BE49-F238E27FC236}">
              <a16:creationId xmlns:a16="http://schemas.microsoft.com/office/drawing/2014/main" id="{EB6AF70E-03DD-E64E-9755-BA4402887ABB}"/>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175400"/>
          <a:ext cx="558800" cy="609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491</xdr:row>
      <xdr:rowOff>38100</xdr:rowOff>
    </xdr:from>
    <xdr:to>
      <xdr:col>1</xdr:col>
      <xdr:colOff>914400</xdr:colOff>
      <xdr:row>491</xdr:row>
      <xdr:rowOff>761980</xdr:rowOff>
    </xdr:to>
    <xdr:pic>
      <xdr:nvPicPr>
        <xdr:cNvPr id="560" name="Picture 559">
          <a:extLst>
            <a:ext uri="{FF2B5EF4-FFF2-40B4-BE49-F238E27FC236}">
              <a16:creationId xmlns:a16="http://schemas.microsoft.com/office/drawing/2014/main" id="{05179796-850A-1B45-AB98-B0A4CF9B774D}"/>
            </a:ext>
          </a:extLst>
        </xdr:cNvPr>
        <xdr:cNvPicPr>
          <a:picLocks noChangeAspect="1" noChangeArrowheads="1"/>
        </xdr:cNvPicPr>
      </xdr:nvPicPr>
      <xdr:blipFill>
        <a:blip xmlns:r="http://schemas.openxmlformats.org/officeDocument/2006/relationships" r:embed="rId388" cstate="print">
          <a:extLst>
            <a:ext uri="{28A0092B-C50C-407E-A947-70E740481C1C}">
              <a14:useLocalDpi xmlns:a14="http://schemas.microsoft.com/office/drawing/2010/main" val="0"/>
            </a:ext>
          </a:extLst>
        </a:blip>
        <a:srcRect/>
        <a:stretch>
          <a:fillRect/>
        </a:stretch>
      </xdr:blipFill>
      <xdr:spPr bwMode="auto">
        <a:xfrm>
          <a:off x="990600" y="311823100"/>
          <a:ext cx="558800" cy="59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492</xdr:row>
      <xdr:rowOff>12700</xdr:rowOff>
    </xdr:from>
    <xdr:to>
      <xdr:col>1</xdr:col>
      <xdr:colOff>889000</xdr:colOff>
      <xdr:row>492</xdr:row>
      <xdr:rowOff>749129</xdr:rowOff>
    </xdr:to>
    <xdr:pic>
      <xdr:nvPicPr>
        <xdr:cNvPr id="561" name="Picture 560">
          <a:extLst>
            <a:ext uri="{FF2B5EF4-FFF2-40B4-BE49-F238E27FC236}">
              <a16:creationId xmlns:a16="http://schemas.microsoft.com/office/drawing/2014/main" id="{5F7275D3-D675-EE4B-BC13-514332F096A1}"/>
            </a:ext>
          </a:extLst>
        </xdr:cNvPr>
        <xdr:cNvPicPr>
          <a:picLocks noChangeAspect="1" noChangeArrowheads="1"/>
        </xdr:cNvPicPr>
      </xdr:nvPicPr>
      <xdr:blipFill>
        <a:blip xmlns:r="http://schemas.openxmlformats.org/officeDocument/2006/relationships" r:embed="rId389" cstate="print">
          <a:extLst>
            <a:ext uri="{28A0092B-C50C-407E-A947-70E740481C1C}">
              <a14:useLocalDpi xmlns:a14="http://schemas.microsoft.com/office/drawing/2010/main" val="0"/>
            </a:ext>
          </a:extLst>
        </a:blip>
        <a:srcRect/>
        <a:stretch>
          <a:fillRect/>
        </a:stretch>
      </xdr:blipFill>
      <xdr:spPr bwMode="auto">
        <a:xfrm>
          <a:off x="952500" y="312432700"/>
          <a:ext cx="571500" cy="622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493</xdr:row>
      <xdr:rowOff>38100</xdr:rowOff>
    </xdr:from>
    <xdr:to>
      <xdr:col>1</xdr:col>
      <xdr:colOff>914401</xdr:colOff>
      <xdr:row>493</xdr:row>
      <xdr:rowOff>751107</xdr:rowOff>
    </xdr:to>
    <xdr:pic>
      <xdr:nvPicPr>
        <xdr:cNvPr id="562" name="Picture 561">
          <a:extLst>
            <a:ext uri="{FF2B5EF4-FFF2-40B4-BE49-F238E27FC236}">
              <a16:creationId xmlns:a16="http://schemas.microsoft.com/office/drawing/2014/main" id="{757E65BA-78FD-EC4E-9292-7FF5585061B6}"/>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309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368301</xdr:colOff>
      <xdr:row>494</xdr:row>
      <xdr:rowOff>25400</xdr:rowOff>
    </xdr:from>
    <xdr:to>
      <xdr:col>1</xdr:col>
      <xdr:colOff>901701</xdr:colOff>
      <xdr:row>494</xdr:row>
      <xdr:rowOff>738407</xdr:rowOff>
    </xdr:to>
    <xdr:pic>
      <xdr:nvPicPr>
        <xdr:cNvPr id="563" name="Picture 562">
          <a:extLst>
            <a:ext uri="{FF2B5EF4-FFF2-40B4-BE49-F238E27FC236}">
              <a16:creationId xmlns:a16="http://schemas.microsoft.com/office/drawing/2014/main" id="{769C97DF-95B9-2044-93F5-43AF3914AFA3}"/>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03301" y="313715400"/>
          <a:ext cx="533400" cy="6114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381001</xdr:colOff>
      <xdr:row>495</xdr:row>
      <xdr:rowOff>38100</xdr:rowOff>
    </xdr:from>
    <xdr:to>
      <xdr:col>1</xdr:col>
      <xdr:colOff>914401</xdr:colOff>
      <xdr:row>495</xdr:row>
      <xdr:rowOff>751107</xdr:rowOff>
    </xdr:to>
    <xdr:pic>
      <xdr:nvPicPr>
        <xdr:cNvPr id="564" name="Picture 563">
          <a:extLst>
            <a:ext uri="{FF2B5EF4-FFF2-40B4-BE49-F238E27FC236}">
              <a16:creationId xmlns:a16="http://schemas.microsoft.com/office/drawing/2014/main" id="{E78F2E87-0A19-1242-900D-878AA4B3E817}"/>
            </a:ext>
          </a:extLst>
        </xdr:cNvPr>
        <xdr:cNvPicPr>
          <a:picLocks noChangeAspect="1" noChangeArrowheads="1"/>
        </xdr:cNvPicPr>
      </xdr:nvPicPr>
      <xdr:blipFill>
        <a:blip xmlns:r="http://schemas.openxmlformats.org/officeDocument/2006/relationships" r:embed="rId390" cstate="print">
          <a:extLst>
            <a:ext uri="{28A0092B-C50C-407E-A947-70E740481C1C}">
              <a14:useLocalDpi xmlns:a14="http://schemas.microsoft.com/office/drawing/2010/main" val="0"/>
            </a:ext>
          </a:extLst>
        </a:blip>
        <a:srcRect/>
        <a:stretch>
          <a:fillRect/>
        </a:stretch>
      </xdr:blipFill>
      <xdr:spPr bwMode="auto">
        <a:xfrm>
          <a:off x="1016001" y="314363100"/>
          <a:ext cx="533400" cy="598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355600</xdr:colOff>
      <xdr:row>496</xdr:row>
      <xdr:rowOff>25401</xdr:rowOff>
    </xdr:from>
    <xdr:to>
      <xdr:col>1</xdr:col>
      <xdr:colOff>909615</xdr:colOff>
      <xdr:row>497</xdr:row>
      <xdr:rowOff>1</xdr:rowOff>
    </xdr:to>
    <xdr:pic>
      <xdr:nvPicPr>
        <xdr:cNvPr id="565" name="Picture 564">
          <a:extLst>
            <a:ext uri="{FF2B5EF4-FFF2-40B4-BE49-F238E27FC236}">
              <a16:creationId xmlns:a16="http://schemas.microsoft.com/office/drawing/2014/main" id="{08B2E816-8B3D-2745-BA34-882DFEFFF07A}"/>
            </a:ext>
          </a:extLst>
        </xdr:cNvPr>
        <xdr:cNvPicPr>
          <a:picLocks noChangeAspect="1" noChangeArrowheads="1"/>
        </xdr:cNvPicPr>
      </xdr:nvPicPr>
      <xdr:blipFill>
        <a:blip xmlns:r="http://schemas.openxmlformats.org/officeDocument/2006/relationships" r:embed="rId391" cstate="print">
          <a:extLst>
            <a:ext uri="{28A0092B-C50C-407E-A947-70E740481C1C}">
              <a14:useLocalDpi xmlns:a14="http://schemas.microsoft.com/office/drawing/2010/main" val="0"/>
            </a:ext>
          </a:extLst>
        </a:blip>
        <a:srcRect/>
        <a:stretch>
          <a:fillRect/>
        </a:stretch>
      </xdr:blipFill>
      <xdr:spPr bwMode="auto">
        <a:xfrm>
          <a:off x="990600" y="314985401"/>
          <a:ext cx="55401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381000</xdr:colOff>
      <xdr:row>498</xdr:row>
      <xdr:rowOff>25401</xdr:rowOff>
    </xdr:from>
    <xdr:to>
      <xdr:col>1</xdr:col>
      <xdr:colOff>939800</xdr:colOff>
      <xdr:row>499</xdr:row>
      <xdr:rowOff>6363</xdr:rowOff>
    </xdr:to>
    <xdr:pic>
      <xdr:nvPicPr>
        <xdr:cNvPr id="566" name="Picture 565">
          <a:extLst>
            <a:ext uri="{FF2B5EF4-FFF2-40B4-BE49-F238E27FC236}">
              <a16:creationId xmlns:a16="http://schemas.microsoft.com/office/drawing/2014/main" id="{10712177-B03E-8642-A247-8C977BDDAC43}"/>
            </a:ext>
          </a:extLst>
        </xdr:cNvPr>
        <xdr:cNvPicPr>
          <a:picLocks noChangeAspect="1" noChangeArrowheads="1"/>
        </xdr:cNvPicPr>
      </xdr:nvPicPr>
      <xdr:blipFill>
        <a:blip xmlns:r="http://schemas.openxmlformats.org/officeDocument/2006/relationships" r:embed="rId392" cstate="print">
          <a:extLst>
            <a:ext uri="{28A0092B-C50C-407E-A947-70E740481C1C}">
              <a14:useLocalDpi xmlns:a14="http://schemas.microsoft.com/office/drawing/2010/main" val="0"/>
            </a:ext>
          </a:extLst>
        </a:blip>
        <a:srcRect/>
        <a:stretch>
          <a:fillRect/>
        </a:stretch>
      </xdr:blipFill>
      <xdr:spPr bwMode="auto">
        <a:xfrm>
          <a:off x="1016000" y="316255401"/>
          <a:ext cx="558800" cy="6159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497</xdr:row>
      <xdr:rowOff>12701</xdr:rowOff>
    </xdr:from>
    <xdr:to>
      <xdr:col>1</xdr:col>
      <xdr:colOff>922315</xdr:colOff>
      <xdr:row>497</xdr:row>
      <xdr:rowOff>749301</xdr:rowOff>
    </xdr:to>
    <xdr:pic>
      <xdr:nvPicPr>
        <xdr:cNvPr id="567" name="Picture 566">
          <a:extLst>
            <a:ext uri="{FF2B5EF4-FFF2-40B4-BE49-F238E27FC236}">
              <a16:creationId xmlns:a16="http://schemas.microsoft.com/office/drawing/2014/main" id="{2C9AE169-4274-2641-936C-112437A5D45F}"/>
            </a:ext>
          </a:extLst>
        </xdr:cNvPr>
        <xdr:cNvPicPr>
          <a:picLocks noChangeAspect="1" noChangeArrowheads="1"/>
        </xdr:cNvPicPr>
      </xdr:nvPicPr>
      <xdr:blipFill>
        <a:blip xmlns:r="http://schemas.openxmlformats.org/officeDocument/2006/relationships" r:embed="rId393" cstate="print">
          <a:extLst>
            <a:ext uri="{28A0092B-C50C-407E-A947-70E740481C1C}">
              <a14:useLocalDpi xmlns:a14="http://schemas.microsoft.com/office/drawing/2010/main" val="0"/>
            </a:ext>
          </a:extLst>
        </a:blip>
        <a:srcRect/>
        <a:stretch>
          <a:fillRect/>
        </a:stretch>
      </xdr:blipFill>
      <xdr:spPr bwMode="auto">
        <a:xfrm>
          <a:off x="1003300" y="315607701"/>
          <a:ext cx="554015" cy="62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499</xdr:row>
      <xdr:rowOff>25400</xdr:rowOff>
    </xdr:from>
    <xdr:to>
      <xdr:col>1</xdr:col>
      <xdr:colOff>914400</xdr:colOff>
      <xdr:row>499</xdr:row>
      <xdr:rowOff>749522</xdr:rowOff>
    </xdr:to>
    <xdr:pic>
      <xdr:nvPicPr>
        <xdr:cNvPr id="568" name="Picture 567">
          <a:extLst>
            <a:ext uri="{FF2B5EF4-FFF2-40B4-BE49-F238E27FC236}">
              <a16:creationId xmlns:a16="http://schemas.microsoft.com/office/drawing/2014/main" id="{085AF941-ECB3-404B-BCD1-9A671AD3D2E6}"/>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689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500</xdr:row>
      <xdr:rowOff>25400</xdr:rowOff>
    </xdr:from>
    <xdr:to>
      <xdr:col>1</xdr:col>
      <xdr:colOff>914400</xdr:colOff>
      <xdr:row>500</xdr:row>
      <xdr:rowOff>749522</xdr:rowOff>
    </xdr:to>
    <xdr:pic>
      <xdr:nvPicPr>
        <xdr:cNvPr id="569" name="Picture 568">
          <a:extLst>
            <a:ext uri="{FF2B5EF4-FFF2-40B4-BE49-F238E27FC236}">
              <a16:creationId xmlns:a16="http://schemas.microsoft.com/office/drawing/2014/main" id="{05DD7AC9-0C45-664D-B92B-59D2324F1C6D}"/>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7525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501</xdr:row>
      <xdr:rowOff>25400</xdr:rowOff>
    </xdr:from>
    <xdr:to>
      <xdr:col>1</xdr:col>
      <xdr:colOff>914400</xdr:colOff>
      <xdr:row>501</xdr:row>
      <xdr:rowOff>749522</xdr:rowOff>
    </xdr:to>
    <xdr:pic>
      <xdr:nvPicPr>
        <xdr:cNvPr id="570" name="Picture 569">
          <a:extLst>
            <a:ext uri="{FF2B5EF4-FFF2-40B4-BE49-F238E27FC236}">
              <a16:creationId xmlns:a16="http://schemas.microsoft.com/office/drawing/2014/main" id="{0487F3DD-308E-CF41-8E02-1E60F953DD73}"/>
            </a:ext>
          </a:extLst>
        </xdr:cNvPr>
        <xdr:cNvPicPr>
          <a:picLocks noChangeAspect="1" noChangeArrowheads="1"/>
        </xdr:cNvPicPr>
      </xdr:nvPicPr>
      <xdr:blipFill>
        <a:blip xmlns:r="http://schemas.openxmlformats.org/officeDocument/2006/relationships" r:embed="rId394" cstate="print">
          <a:extLst>
            <a:ext uri="{28A0092B-C50C-407E-A947-70E740481C1C}">
              <a14:useLocalDpi xmlns:a14="http://schemas.microsoft.com/office/drawing/2010/main" val="0"/>
            </a:ext>
          </a:extLst>
        </a:blip>
        <a:srcRect/>
        <a:stretch>
          <a:fillRect/>
        </a:stretch>
      </xdr:blipFill>
      <xdr:spPr bwMode="auto">
        <a:xfrm>
          <a:off x="1003300" y="318160400"/>
          <a:ext cx="546100" cy="609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368300</xdr:colOff>
      <xdr:row>502</xdr:row>
      <xdr:rowOff>38101</xdr:rowOff>
    </xdr:from>
    <xdr:to>
      <xdr:col>1</xdr:col>
      <xdr:colOff>897173</xdr:colOff>
      <xdr:row>502</xdr:row>
      <xdr:rowOff>736601</xdr:rowOff>
    </xdr:to>
    <xdr:pic>
      <xdr:nvPicPr>
        <xdr:cNvPr id="571" name="Picture 570">
          <a:extLst>
            <a:ext uri="{FF2B5EF4-FFF2-40B4-BE49-F238E27FC236}">
              <a16:creationId xmlns:a16="http://schemas.microsoft.com/office/drawing/2014/main" id="{98215D5E-B1ED-9746-A468-D9B8C6936527}"/>
            </a:ext>
          </a:extLst>
        </xdr:cNvPr>
        <xdr:cNvPicPr>
          <a:picLocks noChangeAspect="1" noChangeArrowheads="1"/>
        </xdr:cNvPicPr>
      </xdr:nvPicPr>
      <xdr:blipFill>
        <a:blip xmlns:r="http://schemas.openxmlformats.org/officeDocument/2006/relationships" r:embed="rId395" cstate="print">
          <a:extLst>
            <a:ext uri="{28A0092B-C50C-407E-A947-70E740481C1C}">
              <a14:useLocalDpi xmlns:a14="http://schemas.microsoft.com/office/drawing/2010/main" val="0"/>
            </a:ext>
          </a:extLst>
        </a:blip>
        <a:srcRect/>
        <a:stretch>
          <a:fillRect/>
        </a:stretch>
      </xdr:blipFill>
      <xdr:spPr bwMode="auto">
        <a:xfrm>
          <a:off x="1003300" y="318808101"/>
          <a:ext cx="528873" cy="59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317500</xdr:colOff>
      <xdr:row>503</xdr:row>
      <xdr:rowOff>29630</xdr:rowOff>
    </xdr:from>
    <xdr:to>
      <xdr:col>1</xdr:col>
      <xdr:colOff>850900</xdr:colOff>
      <xdr:row>503</xdr:row>
      <xdr:rowOff>740819</xdr:rowOff>
    </xdr:to>
    <xdr:pic>
      <xdr:nvPicPr>
        <xdr:cNvPr id="572" name="Picture 571">
          <a:extLst>
            <a:ext uri="{FF2B5EF4-FFF2-40B4-BE49-F238E27FC236}">
              <a16:creationId xmlns:a16="http://schemas.microsoft.com/office/drawing/2014/main" id="{6B1BDFE1-D974-4142-8699-29009DC73A7C}"/>
            </a:ext>
          </a:extLst>
        </xdr:cNvPr>
        <xdr:cNvPicPr>
          <a:picLocks noChangeAspect="1" noChangeArrowheads="1"/>
        </xdr:cNvPicPr>
      </xdr:nvPicPr>
      <xdr:blipFill>
        <a:blip xmlns:r="http://schemas.openxmlformats.org/officeDocument/2006/relationships" r:embed="rId396" cstate="print">
          <a:extLst>
            <a:ext uri="{28A0092B-C50C-407E-A947-70E740481C1C}">
              <a14:useLocalDpi xmlns:a14="http://schemas.microsoft.com/office/drawing/2010/main" val="0"/>
            </a:ext>
          </a:extLst>
        </a:blip>
        <a:srcRect/>
        <a:stretch>
          <a:fillRect/>
        </a:stretch>
      </xdr:blipFill>
      <xdr:spPr bwMode="auto">
        <a:xfrm>
          <a:off x="952500" y="319434630"/>
          <a:ext cx="533400" cy="6095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330200</xdr:colOff>
      <xdr:row>504</xdr:row>
      <xdr:rowOff>20319</xdr:rowOff>
    </xdr:from>
    <xdr:to>
      <xdr:col>1</xdr:col>
      <xdr:colOff>876300</xdr:colOff>
      <xdr:row>504</xdr:row>
      <xdr:rowOff>757555</xdr:rowOff>
    </xdr:to>
    <xdr:pic>
      <xdr:nvPicPr>
        <xdr:cNvPr id="573" name="Picture 572">
          <a:extLst>
            <a:ext uri="{FF2B5EF4-FFF2-40B4-BE49-F238E27FC236}">
              <a16:creationId xmlns:a16="http://schemas.microsoft.com/office/drawing/2014/main" id="{51628235-45C4-AD48-BECF-1B195DDD9B35}"/>
            </a:ext>
          </a:extLst>
        </xdr:cNvPr>
        <xdr:cNvPicPr>
          <a:picLocks noChangeAspect="1"/>
        </xdr:cNvPicPr>
      </xdr:nvPicPr>
      <xdr:blipFill>
        <a:blip xmlns:r="http://schemas.openxmlformats.org/officeDocument/2006/relationships" r:embed="rId397"/>
        <a:stretch>
          <a:fillRect/>
        </a:stretch>
      </xdr:blipFill>
      <xdr:spPr>
        <a:xfrm>
          <a:off x="965200" y="320060319"/>
          <a:ext cx="546100" cy="610236"/>
        </a:xfrm>
        <a:prstGeom prst="rect">
          <a:avLst/>
        </a:prstGeom>
      </xdr:spPr>
    </xdr:pic>
    <xdr:clientData/>
  </xdr:twoCellAnchor>
  <xdr:twoCellAnchor>
    <xdr:from>
      <xdr:col>1</xdr:col>
      <xdr:colOff>330200</xdr:colOff>
      <xdr:row>505</xdr:row>
      <xdr:rowOff>12064</xdr:rowOff>
    </xdr:from>
    <xdr:to>
      <xdr:col>1</xdr:col>
      <xdr:colOff>876300</xdr:colOff>
      <xdr:row>505</xdr:row>
      <xdr:rowOff>749300</xdr:rowOff>
    </xdr:to>
    <xdr:pic>
      <xdr:nvPicPr>
        <xdr:cNvPr id="574" name="Picture 573">
          <a:extLst>
            <a:ext uri="{FF2B5EF4-FFF2-40B4-BE49-F238E27FC236}">
              <a16:creationId xmlns:a16="http://schemas.microsoft.com/office/drawing/2014/main" id="{727BF7C8-267C-BF47-B876-615E9DE1CA9F}"/>
            </a:ext>
          </a:extLst>
        </xdr:cNvPr>
        <xdr:cNvPicPr>
          <a:picLocks noChangeAspect="1"/>
        </xdr:cNvPicPr>
      </xdr:nvPicPr>
      <xdr:blipFill>
        <a:blip xmlns:r="http://schemas.openxmlformats.org/officeDocument/2006/relationships" r:embed="rId397"/>
        <a:stretch>
          <a:fillRect/>
        </a:stretch>
      </xdr:blipFill>
      <xdr:spPr>
        <a:xfrm>
          <a:off x="965200" y="320687064"/>
          <a:ext cx="546100" cy="622936"/>
        </a:xfrm>
        <a:prstGeom prst="rect">
          <a:avLst/>
        </a:prstGeom>
      </xdr:spPr>
    </xdr:pic>
    <xdr:clientData/>
  </xdr:twoCellAnchor>
  <xdr:twoCellAnchor>
    <xdr:from>
      <xdr:col>1</xdr:col>
      <xdr:colOff>355600</xdr:colOff>
      <xdr:row>506</xdr:row>
      <xdr:rowOff>25399</xdr:rowOff>
    </xdr:from>
    <xdr:to>
      <xdr:col>1</xdr:col>
      <xdr:colOff>901700</xdr:colOff>
      <xdr:row>506</xdr:row>
      <xdr:rowOff>753532</xdr:rowOff>
    </xdr:to>
    <xdr:pic>
      <xdr:nvPicPr>
        <xdr:cNvPr id="575" name="Picture 574">
          <a:extLst>
            <a:ext uri="{FF2B5EF4-FFF2-40B4-BE49-F238E27FC236}">
              <a16:creationId xmlns:a16="http://schemas.microsoft.com/office/drawing/2014/main" id="{7477FA97-D8D5-E348-88AF-477EF0D6A5D7}"/>
            </a:ext>
          </a:extLst>
        </xdr:cNvPr>
        <xdr:cNvPicPr>
          <a:picLocks noChangeAspect="1"/>
        </xdr:cNvPicPr>
      </xdr:nvPicPr>
      <xdr:blipFill>
        <a:blip xmlns:r="http://schemas.openxmlformats.org/officeDocument/2006/relationships" r:embed="rId398"/>
        <a:stretch>
          <a:fillRect/>
        </a:stretch>
      </xdr:blipFill>
      <xdr:spPr>
        <a:xfrm>
          <a:off x="990600" y="321335399"/>
          <a:ext cx="546100" cy="613833"/>
        </a:xfrm>
        <a:prstGeom prst="rect">
          <a:avLst/>
        </a:prstGeom>
      </xdr:spPr>
    </xdr:pic>
    <xdr:clientData/>
  </xdr:twoCellAnchor>
  <xdr:twoCellAnchor>
    <xdr:from>
      <xdr:col>1</xdr:col>
      <xdr:colOff>342900</xdr:colOff>
      <xdr:row>507</xdr:row>
      <xdr:rowOff>25399</xdr:rowOff>
    </xdr:from>
    <xdr:to>
      <xdr:col>1</xdr:col>
      <xdr:colOff>889000</xdr:colOff>
      <xdr:row>507</xdr:row>
      <xdr:rowOff>753532</xdr:rowOff>
    </xdr:to>
    <xdr:pic>
      <xdr:nvPicPr>
        <xdr:cNvPr id="576" name="Picture 575">
          <a:extLst>
            <a:ext uri="{FF2B5EF4-FFF2-40B4-BE49-F238E27FC236}">
              <a16:creationId xmlns:a16="http://schemas.microsoft.com/office/drawing/2014/main" id="{452B48AD-0BF3-414A-B8CB-41347FBD8A3B}"/>
            </a:ext>
          </a:extLst>
        </xdr:cNvPr>
        <xdr:cNvPicPr>
          <a:picLocks noChangeAspect="1"/>
        </xdr:cNvPicPr>
      </xdr:nvPicPr>
      <xdr:blipFill>
        <a:blip xmlns:r="http://schemas.openxmlformats.org/officeDocument/2006/relationships" r:embed="rId398"/>
        <a:stretch>
          <a:fillRect/>
        </a:stretch>
      </xdr:blipFill>
      <xdr:spPr>
        <a:xfrm>
          <a:off x="977900" y="321970399"/>
          <a:ext cx="546100" cy="613833"/>
        </a:xfrm>
        <a:prstGeom prst="rect">
          <a:avLst/>
        </a:prstGeom>
      </xdr:spPr>
    </xdr:pic>
    <xdr:clientData/>
  </xdr:twoCellAnchor>
  <xdr:twoCellAnchor>
    <xdr:from>
      <xdr:col>1</xdr:col>
      <xdr:colOff>342900</xdr:colOff>
      <xdr:row>508</xdr:row>
      <xdr:rowOff>12700</xdr:rowOff>
    </xdr:from>
    <xdr:to>
      <xdr:col>1</xdr:col>
      <xdr:colOff>876300</xdr:colOff>
      <xdr:row>508</xdr:row>
      <xdr:rowOff>742616</xdr:rowOff>
    </xdr:to>
    <xdr:pic>
      <xdr:nvPicPr>
        <xdr:cNvPr id="577" name="Picture 576">
          <a:extLst>
            <a:ext uri="{FF2B5EF4-FFF2-40B4-BE49-F238E27FC236}">
              <a16:creationId xmlns:a16="http://schemas.microsoft.com/office/drawing/2014/main" id="{F5FCBEF5-9FA1-F041-9538-CE0FEF5B655D}"/>
            </a:ext>
          </a:extLst>
        </xdr:cNvPr>
        <xdr:cNvPicPr>
          <a:picLocks noChangeAspect="1"/>
        </xdr:cNvPicPr>
      </xdr:nvPicPr>
      <xdr:blipFill>
        <a:blip xmlns:r="http://schemas.openxmlformats.org/officeDocument/2006/relationships" r:embed="rId399"/>
        <a:stretch>
          <a:fillRect/>
        </a:stretch>
      </xdr:blipFill>
      <xdr:spPr>
        <a:xfrm>
          <a:off x="977900" y="322592700"/>
          <a:ext cx="533400" cy="628316"/>
        </a:xfrm>
        <a:prstGeom prst="rect">
          <a:avLst/>
        </a:prstGeom>
      </xdr:spPr>
    </xdr:pic>
    <xdr:clientData/>
  </xdr:twoCellAnchor>
  <xdr:twoCellAnchor>
    <xdr:from>
      <xdr:col>1</xdr:col>
      <xdr:colOff>342900</xdr:colOff>
      <xdr:row>510</xdr:row>
      <xdr:rowOff>25400</xdr:rowOff>
    </xdr:from>
    <xdr:to>
      <xdr:col>1</xdr:col>
      <xdr:colOff>876300</xdr:colOff>
      <xdr:row>510</xdr:row>
      <xdr:rowOff>755316</xdr:rowOff>
    </xdr:to>
    <xdr:pic>
      <xdr:nvPicPr>
        <xdr:cNvPr id="578" name="Picture 577">
          <a:extLst>
            <a:ext uri="{FF2B5EF4-FFF2-40B4-BE49-F238E27FC236}">
              <a16:creationId xmlns:a16="http://schemas.microsoft.com/office/drawing/2014/main" id="{1AF68151-D33B-DF41-B2BC-EFC01192B084}"/>
            </a:ext>
          </a:extLst>
        </xdr:cNvPr>
        <xdr:cNvPicPr>
          <a:picLocks noChangeAspect="1"/>
        </xdr:cNvPicPr>
      </xdr:nvPicPr>
      <xdr:blipFill>
        <a:blip xmlns:r="http://schemas.openxmlformats.org/officeDocument/2006/relationships" r:embed="rId399"/>
        <a:stretch>
          <a:fillRect/>
        </a:stretch>
      </xdr:blipFill>
      <xdr:spPr>
        <a:xfrm>
          <a:off x="977900" y="323875400"/>
          <a:ext cx="533400" cy="615616"/>
        </a:xfrm>
        <a:prstGeom prst="rect">
          <a:avLst/>
        </a:prstGeom>
      </xdr:spPr>
    </xdr:pic>
    <xdr:clientData/>
  </xdr:twoCellAnchor>
  <xdr:twoCellAnchor>
    <xdr:from>
      <xdr:col>1</xdr:col>
      <xdr:colOff>342900</xdr:colOff>
      <xdr:row>509</xdr:row>
      <xdr:rowOff>12700</xdr:rowOff>
    </xdr:from>
    <xdr:to>
      <xdr:col>1</xdr:col>
      <xdr:colOff>876300</xdr:colOff>
      <xdr:row>509</xdr:row>
      <xdr:rowOff>742616</xdr:rowOff>
    </xdr:to>
    <xdr:pic>
      <xdr:nvPicPr>
        <xdr:cNvPr id="579" name="Picture 578">
          <a:extLst>
            <a:ext uri="{FF2B5EF4-FFF2-40B4-BE49-F238E27FC236}">
              <a16:creationId xmlns:a16="http://schemas.microsoft.com/office/drawing/2014/main" id="{12CC11A7-DEC6-A246-BBD8-EF7830C8B495}"/>
            </a:ext>
          </a:extLst>
        </xdr:cNvPr>
        <xdr:cNvPicPr>
          <a:picLocks noChangeAspect="1"/>
        </xdr:cNvPicPr>
      </xdr:nvPicPr>
      <xdr:blipFill>
        <a:blip xmlns:r="http://schemas.openxmlformats.org/officeDocument/2006/relationships" r:embed="rId399"/>
        <a:stretch>
          <a:fillRect/>
        </a:stretch>
      </xdr:blipFill>
      <xdr:spPr>
        <a:xfrm>
          <a:off x="977900" y="323227700"/>
          <a:ext cx="533400" cy="628316"/>
        </a:xfrm>
        <a:prstGeom prst="rect">
          <a:avLst/>
        </a:prstGeom>
      </xdr:spPr>
    </xdr:pic>
    <xdr:clientData/>
  </xdr:twoCellAnchor>
  <xdr:twoCellAnchor>
    <xdr:from>
      <xdr:col>1</xdr:col>
      <xdr:colOff>342900</xdr:colOff>
      <xdr:row>511</xdr:row>
      <xdr:rowOff>38100</xdr:rowOff>
    </xdr:from>
    <xdr:to>
      <xdr:col>1</xdr:col>
      <xdr:colOff>863600</xdr:colOff>
      <xdr:row>511</xdr:row>
      <xdr:rowOff>745718</xdr:rowOff>
    </xdr:to>
    <xdr:pic>
      <xdr:nvPicPr>
        <xdr:cNvPr id="580" name="Picture 579">
          <a:extLst>
            <a:ext uri="{FF2B5EF4-FFF2-40B4-BE49-F238E27FC236}">
              <a16:creationId xmlns:a16="http://schemas.microsoft.com/office/drawing/2014/main" id="{C933F11E-1D26-D546-A049-E9D80BDBA016}"/>
            </a:ext>
          </a:extLst>
        </xdr:cNvPr>
        <xdr:cNvPicPr>
          <a:picLocks noChangeAspect="1"/>
        </xdr:cNvPicPr>
      </xdr:nvPicPr>
      <xdr:blipFill>
        <a:blip xmlns:r="http://schemas.openxmlformats.org/officeDocument/2006/relationships" r:embed="rId400"/>
        <a:stretch>
          <a:fillRect/>
        </a:stretch>
      </xdr:blipFill>
      <xdr:spPr>
        <a:xfrm>
          <a:off x="977900" y="324523100"/>
          <a:ext cx="520700" cy="593318"/>
        </a:xfrm>
        <a:prstGeom prst="rect">
          <a:avLst/>
        </a:prstGeom>
      </xdr:spPr>
    </xdr:pic>
    <xdr:clientData/>
  </xdr:twoCellAnchor>
  <xdr:twoCellAnchor>
    <xdr:from>
      <xdr:col>1</xdr:col>
      <xdr:colOff>355600</xdr:colOff>
      <xdr:row>512</xdr:row>
      <xdr:rowOff>38100</xdr:rowOff>
    </xdr:from>
    <xdr:to>
      <xdr:col>1</xdr:col>
      <xdr:colOff>876300</xdr:colOff>
      <xdr:row>512</xdr:row>
      <xdr:rowOff>745718</xdr:rowOff>
    </xdr:to>
    <xdr:pic>
      <xdr:nvPicPr>
        <xdr:cNvPr id="581" name="Picture 580">
          <a:extLst>
            <a:ext uri="{FF2B5EF4-FFF2-40B4-BE49-F238E27FC236}">
              <a16:creationId xmlns:a16="http://schemas.microsoft.com/office/drawing/2014/main" id="{522B05B3-24D0-5F4B-9931-FC961B29CB51}"/>
            </a:ext>
          </a:extLst>
        </xdr:cNvPr>
        <xdr:cNvPicPr>
          <a:picLocks noChangeAspect="1"/>
        </xdr:cNvPicPr>
      </xdr:nvPicPr>
      <xdr:blipFill>
        <a:blip xmlns:r="http://schemas.openxmlformats.org/officeDocument/2006/relationships" r:embed="rId400"/>
        <a:stretch>
          <a:fillRect/>
        </a:stretch>
      </xdr:blipFill>
      <xdr:spPr>
        <a:xfrm>
          <a:off x="990600" y="325158100"/>
          <a:ext cx="520700" cy="593318"/>
        </a:xfrm>
        <a:prstGeom prst="rect">
          <a:avLst/>
        </a:prstGeom>
      </xdr:spPr>
    </xdr:pic>
    <xdr:clientData/>
  </xdr:twoCellAnchor>
  <xdr:twoCellAnchor>
    <xdr:from>
      <xdr:col>1</xdr:col>
      <xdr:colOff>355600</xdr:colOff>
      <xdr:row>513</xdr:row>
      <xdr:rowOff>25399</xdr:rowOff>
    </xdr:from>
    <xdr:to>
      <xdr:col>1</xdr:col>
      <xdr:colOff>876300</xdr:colOff>
      <xdr:row>513</xdr:row>
      <xdr:rowOff>759720</xdr:rowOff>
    </xdr:to>
    <xdr:pic>
      <xdr:nvPicPr>
        <xdr:cNvPr id="582" name="Picture 581">
          <a:extLst>
            <a:ext uri="{FF2B5EF4-FFF2-40B4-BE49-F238E27FC236}">
              <a16:creationId xmlns:a16="http://schemas.microsoft.com/office/drawing/2014/main" id="{089C9EDD-83A2-F444-8367-B4FC739BCD31}"/>
            </a:ext>
          </a:extLst>
        </xdr:cNvPr>
        <xdr:cNvPicPr>
          <a:picLocks noChangeAspect="1"/>
        </xdr:cNvPicPr>
      </xdr:nvPicPr>
      <xdr:blipFill>
        <a:blip xmlns:r="http://schemas.openxmlformats.org/officeDocument/2006/relationships" r:embed="rId401"/>
        <a:stretch>
          <a:fillRect/>
        </a:stretch>
      </xdr:blipFill>
      <xdr:spPr>
        <a:xfrm>
          <a:off x="990600" y="325780399"/>
          <a:ext cx="520700" cy="607321"/>
        </a:xfrm>
        <a:prstGeom prst="rect">
          <a:avLst/>
        </a:prstGeom>
      </xdr:spPr>
    </xdr:pic>
    <xdr:clientData/>
  </xdr:twoCellAnchor>
  <xdr:twoCellAnchor>
    <xdr:from>
      <xdr:col>1</xdr:col>
      <xdr:colOff>355600</xdr:colOff>
      <xdr:row>514</xdr:row>
      <xdr:rowOff>25399</xdr:rowOff>
    </xdr:from>
    <xdr:to>
      <xdr:col>1</xdr:col>
      <xdr:colOff>876300</xdr:colOff>
      <xdr:row>514</xdr:row>
      <xdr:rowOff>759720</xdr:rowOff>
    </xdr:to>
    <xdr:pic>
      <xdr:nvPicPr>
        <xdr:cNvPr id="583" name="Picture 582">
          <a:extLst>
            <a:ext uri="{FF2B5EF4-FFF2-40B4-BE49-F238E27FC236}">
              <a16:creationId xmlns:a16="http://schemas.microsoft.com/office/drawing/2014/main" id="{C24D80C3-ACA2-3A4F-9C96-35472C5C2003}"/>
            </a:ext>
          </a:extLst>
        </xdr:cNvPr>
        <xdr:cNvPicPr>
          <a:picLocks noChangeAspect="1"/>
        </xdr:cNvPicPr>
      </xdr:nvPicPr>
      <xdr:blipFill>
        <a:blip xmlns:r="http://schemas.openxmlformats.org/officeDocument/2006/relationships" r:embed="rId401"/>
        <a:stretch>
          <a:fillRect/>
        </a:stretch>
      </xdr:blipFill>
      <xdr:spPr>
        <a:xfrm>
          <a:off x="990600" y="326415399"/>
          <a:ext cx="520700" cy="607321"/>
        </a:xfrm>
        <a:prstGeom prst="rect">
          <a:avLst/>
        </a:prstGeom>
      </xdr:spPr>
    </xdr:pic>
    <xdr:clientData/>
  </xdr:twoCellAnchor>
  <xdr:twoCellAnchor>
    <xdr:from>
      <xdr:col>1</xdr:col>
      <xdr:colOff>355600</xdr:colOff>
      <xdr:row>515</xdr:row>
      <xdr:rowOff>12700</xdr:rowOff>
    </xdr:from>
    <xdr:to>
      <xdr:col>1</xdr:col>
      <xdr:colOff>876300</xdr:colOff>
      <xdr:row>515</xdr:row>
      <xdr:rowOff>747021</xdr:rowOff>
    </xdr:to>
    <xdr:pic>
      <xdr:nvPicPr>
        <xdr:cNvPr id="584" name="Picture 583">
          <a:extLst>
            <a:ext uri="{FF2B5EF4-FFF2-40B4-BE49-F238E27FC236}">
              <a16:creationId xmlns:a16="http://schemas.microsoft.com/office/drawing/2014/main" id="{F0251F09-4925-5C43-BB00-97D9DFE09B2D}"/>
            </a:ext>
          </a:extLst>
        </xdr:cNvPr>
        <xdr:cNvPicPr>
          <a:picLocks noChangeAspect="1"/>
        </xdr:cNvPicPr>
      </xdr:nvPicPr>
      <xdr:blipFill>
        <a:blip xmlns:r="http://schemas.openxmlformats.org/officeDocument/2006/relationships" r:embed="rId401"/>
        <a:stretch>
          <a:fillRect/>
        </a:stretch>
      </xdr:blipFill>
      <xdr:spPr>
        <a:xfrm>
          <a:off x="990600" y="327037700"/>
          <a:ext cx="520700" cy="620021"/>
        </a:xfrm>
        <a:prstGeom prst="rect">
          <a:avLst/>
        </a:prstGeom>
      </xdr:spPr>
    </xdr:pic>
    <xdr:clientData/>
  </xdr:twoCellAnchor>
  <xdr:twoCellAnchor>
    <xdr:from>
      <xdr:col>1</xdr:col>
      <xdr:colOff>368300</xdr:colOff>
      <xdr:row>516</xdr:row>
      <xdr:rowOff>25399</xdr:rowOff>
    </xdr:from>
    <xdr:to>
      <xdr:col>1</xdr:col>
      <xdr:colOff>914400</xdr:colOff>
      <xdr:row>516</xdr:row>
      <xdr:rowOff>753532</xdr:rowOff>
    </xdr:to>
    <xdr:pic>
      <xdr:nvPicPr>
        <xdr:cNvPr id="585" name="Picture 584">
          <a:extLst>
            <a:ext uri="{FF2B5EF4-FFF2-40B4-BE49-F238E27FC236}">
              <a16:creationId xmlns:a16="http://schemas.microsoft.com/office/drawing/2014/main" id="{C20C27C3-EBFA-E340-9620-A48781A6F54C}"/>
            </a:ext>
          </a:extLst>
        </xdr:cNvPr>
        <xdr:cNvPicPr>
          <a:picLocks noChangeAspect="1"/>
        </xdr:cNvPicPr>
      </xdr:nvPicPr>
      <xdr:blipFill>
        <a:blip xmlns:r="http://schemas.openxmlformats.org/officeDocument/2006/relationships" r:embed="rId402"/>
        <a:stretch>
          <a:fillRect/>
        </a:stretch>
      </xdr:blipFill>
      <xdr:spPr>
        <a:xfrm>
          <a:off x="1003300" y="327685399"/>
          <a:ext cx="546100" cy="613833"/>
        </a:xfrm>
        <a:prstGeom prst="rect">
          <a:avLst/>
        </a:prstGeom>
      </xdr:spPr>
    </xdr:pic>
    <xdr:clientData/>
  </xdr:twoCellAnchor>
  <xdr:twoCellAnchor>
    <xdr:from>
      <xdr:col>1</xdr:col>
      <xdr:colOff>355600</xdr:colOff>
      <xdr:row>517</xdr:row>
      <xdr:rowOff>25399</xdr:rowOff>
    </xdr:from>
    <xdr:to>
      <xdr:col>1</xdr:col>
      <xdr:colOff>901700</xdr:colOff>
      <xdr:row>517</xdr:row>
      <xdr:rowOff>753532</xdr:rowOff>
    </xdr:to>
    <xdr:pic>
      <xdr:nvPicPr>
        <xdr:cNvPr id="586" name="Picture 585">
          <a:extLst>
            <a:ext uri="{FF2B5EF4-FFF2-40B4-BE49-F238E27FC236}">
              <a16:creationId xmlns:a16="http://schemas.microsoft.com/office/drawing/2014/main" id="{D19202BB-EED8-6F4C-BCC3-3E1D499FD179}"/>
            </a:ext>
          </a:extLst>
        </xdr:cNvPr>
        <xdr:cNvPicPr>
          <a:picLocks noChangeAspect="1"/>
        </xdr:cNvPicPr>
      </xdr:nvPicPr>
      <xdr:blipFill>
        <a:blip xmlns:r="http://schemas.openxmlformats.org/officeDocument/2006/relationships" r:embed="rId402"/>
        <a:stretch>
          <a:fillRect/>
        </a:stretch>
      </xdr:blipFill>
      <xdr:spPr>
        <a:xfrm>
          <a:off x="990600" y="328320399"/>
          <a:ext cx="546100" cy="613833"/>
        </a:xfrm>
        <a:prstGeom prst="rect">
          <a:avLst/>
        </a:prstGeom>
      </xdr:spPr>
    </xdr:pic>
    <xdr:clientData/>
  </xdr:twoCellAnchor>
  <xdr:twoCellAnchor>
    <xdr:from>
      <xdr:col>1</xdr:col>
      <xdr:colOff>342900</xdr:colOff>
      <xdr:row>518</xdr:row>
      <xdr:rowOff>12699</xdr:rowOff>
    </xdr:from>
    <xdr:to>
      <xdr:col>1</xdr:col>
      <xdr:colOff>889000</xdr:colOff>
      <xdr:row>518</xdr:row>
      <xdr:rowOff>740832</xdr:rowOff>
    </xdr:to>
    <xdr:pic>
      <xdr:nvPicPr>
        <xdr:cNvPr id="587" name="Picture 586">
          <a:extLst>
            <a:ext uri="{FF2B5EF4-FFF2-40B4-BE49-F238E27FC236}">
              <a16:creationId xmlns:a16="http://schemas.microsoft.com/office/drawing/2014/main" id="{1CB7B557-A024-4044-AF64-37685B125756}"/>
            </a:ext>
          </a:extLst>
        </xdr:cNvPr>
        <xdr:cNvPicPr>
          <a:picLocks noChangeAspect="1"/>
        </xdr:cNvPicPr>
      </xdr:nvPicPr>
      <xdr:blipFill>
        <a:blip xmlns:r="http://schemas.openxmlformats.org/officeDocument/2006/relationships" r:embed="rId402"/>
        <a:stretch>
          <a:fillRect/>
        </a:stretch>
      </xdr:blipFill>
      <xdr:spPr>
        <a:xfrm>
          <a:off x="977900" y="328942699"/>
          <a:ext cx="546100" cy="626533"/>
        </a:xfrm>
        <a:prstGeom prst="rect">
          <a:avLst/>
        </a:prstGeom>
      </xdr:spPr>
    </xdr:pic>
    <xdr:clientData/>
  </xdr:twoCellAnchor>
  <xdr:twoCellAnchor>
    <xdr:from>
      <xdr:col>1</xdr:col>
      <xdr:colOff>369455</xdr:colOff>
      <xdr:row>530</xdr:row>
      <xdr:rowOff>23092</xdr:rowOff>
    </xdr:from>
    <xdr:to>
      <xdr:col>1</xdr:col>
      <xdr:colOff>940955</xdr:colOff>
      <xdr:row>531</xdr:row>
      <xdr:rowOff>4055</xdr:rowOff>
    </xdr:to>
    <xdr:pic>
      <xdr:nvPicPr>
        <xdr:cNvPr id="588" name="Picture 587">
          <a:extLst>
            <a:ext uri="{FF2B5EF4-FFF2-40B4-BE49-F238E27FC236}">
              <a16:creationId xmlns:a16="http://schemas.microsoft.com/office/drawing/2014/main" id="{F762FE5A-5C5A-8E44-915F-22B921FE583C}"/>
            </a:ext>
          </a:extLst>
        </xdr:cNvPr>
        <xdr:cNvPicPr>
          <a:picLocks noChangeAspect="1" noChangeArrowheads="1"/>
        </xdr:cNvPicPr>
      </xdr:nvPicPr>
      <xdr:blipFill>
        <a:blip xmlns:r="http://schemas.openxmlformats.org/officeDocument/2006/relationships" r:embed="rId403" cstate="print">
          <a:extLst>
            <a:ext uri="{28A0092B-C50C-407E-A947-70E740481C1C}">
              <a14:useLocalDpi xmlns:a14="http://schemas.microsoft.com/office/drawing/2010/main" val="0"/>
            </a:ext>
          </a:extLst>
        </a:blip>
        <a:srcRect/>
        <a:stretch>
          <a:fillRect/>
        </a:stretch>
      </xdr:blipFill>
      <xdr:spPr bwMode="auto">
        <a:xfrm>
          <a:off x="1004455" y="336573092"/>
          <a:ext cx="571500" cy="615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369454</xdr:colOff>
      <xdr:row>528</xdr:row>
      <xdr:rowOff>23091</xdr:rowOff>
    </xdr:from>
    <xdr:to>
      <xdr:col>1</xdr:col>
      <xdr:colOff>920523</xdr:colOff>
      <xdr:row>528</xdr:row>
      <xdr:rowOff>614037</xdr:rowOff>
    </xdr:to>
    <xdr:pic>
      <xdr:nvPicPr>
        <xdr:cNvPr id="589" name="Picture 588">
          <a:extLst>
            <a:ext uri="{FF2B5EF4-FFF2-40B4-BE49-F238E27FC236}">
              <a16:creationId xmlns:a16="http://schemas.microsoft.com/office/drawing/2014/main" id="{1B01F3F3-D9E0-FB48-98F4-DBF128FFAD1B}"/>
            </a:ext>
          </a:extLst>
        </xdr:cNvPr>
        <xdr:cNvPicPr>
          <a:picLocks noChangeAspect="1" noChangeArrowheads="1"/>
        </xdr:cNvPicPr>
      </xdr:nvPicPr>
      <xdr:blipFill>
        <a:blip xmlns:r="http://schemas.openxmlformats.org/officeDocument/2006/relationships" r:embed="rId404" cstate="print">
          <a:extLst>
            <a:ext uri="{28A0092B-C50C-407E-A947-70E740481C1C}">
              <a14:useLocalDpi xmlns:a14="http://schemas.microsoft.com/office/drawing/2010/main" val="0"/>
            </a:ext>
          </a:extLst>
        </a:blip>
        <a:srcRect/>
        <a:stretch>
          <a:fillRect/>
        </a:stretch>
      </xdr:blipFill>
      <xdr:spPr bwMode="auto">
        <a:xfrm>
          <a:off x="1004454" y="335303091"/>
          <a:ext cx="551069" cy="5909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580534</xdr:colOff>
      <xdr:row>0</xdr:row>
      <xdr:rowOff>741680</xdr:rowOff>
    </xdr:from>
    <xdr:to>
      <xdr:col>9</xdr:col>
      <xdr:colOff>527440</xdr:colOff>
      <xdr:row>3</xdr:row>
      <xdr:rowOff>345440</xdr:rowOff>
    </xdr:to>
    <xdr:pic>
      <xdr:nvPicPr>
        <xdr:cNvPr id="2" name="Picture 1">
          <a:extLst>
            <a:ext uri="{FF2B5EF4-FFF2-40B4-BE49-F238E27FC236}">
              <a16:creationId xmlns:a16="http://schemas.microsoft.com/office/drawing/2014/main" id="{75BBCD27-234A-3CA0-82AA-A100E81FE34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022214" y="741680"/>
          <a:ext cx="769866" cy="1026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xdr:row>
      <xdr:rowOff>0</xdr:rowOff>
    </xdr:from>
    <xdr:to>
      <xdr:col>9</xdr:col>
      <xdr:colOff>446122</xdr:colOff>
      <xdr:row>7</xdr:row>
      <xdr:rowOff>103742</xdr:rowOff>
    </xdr:to>
    <xdr:pic>
      <xdr:nvPicPr>
        <xdr:cNvPr id="3" name="Picture 2">
          <a:extLst>
            <a:ext uri="{FF2B5EF4-FFF2-40B4-BE49-F238E27FC236}">
              <a16:creationId xmlns:a16="http://schemas.microsoft.com/office/drawing/2014/main" id="{9C226F58-01A2-3788-D11E-D1930E1B590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38530" y="2054413"/>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xdr:row>
      <xdr:rowOff>0</xdr:rowOff>
    </xdr:from>
    <xdr:to>
      <xdr:col>9</xdr:col>
      <xdr:colOff>446122</xdr:colOff>
      <xdr:row>9</xdr:row>
      <xdr:rowOff>98603</xdr:rowOff>
    </xdr:to>
    <xdr:pic>
      <xdr:nvPicPr>
        <xdr:cNvPr id="4" name="Picture 3">
          <a:extLst>
            <a:ext uri="{FF2B5EF4-FFF2-40B4-BE49-F238E27FC236}">
              <a16:creationId xmlns:a16="http://schemas.microsoft.com/office/drawing/2014/main" id="{5F74921D-6A88-19FB-E257-FB016BA6BF7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38530" y="2969558"/>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xdr:row>
      <xdr:rowOff>0</xdr:rowOff>
    </xdr:from>
    <xdr:to>
      <xdr:col>9</xdr:col>
      <xdr:colOff>446123</xdr:colOff>
      <xdr:row>10</xdr:row>
      <xdr:rowOff>101216</xdr:rowOff>
    </xdr:to>
    <xdr:pic>
      <xdr:nvPicPr>
        <xdr:cNvPr id="5" name="Picture 4">
          <a:extLst>
            <a:ext uri="{FF2B5EF4-FFF2-40B4-BE49-F238E27FC236}">
              <a16:creationId xmlns:a16="http://schemas.microsoft.com/office/drawing/2014/main" id="{4C9F4527-A160-C83A-6AE3-CB660873193E}"/>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438530" y="3884706"/>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xdr:row>
      <xdr:rowOff>242795</xdr:rowOff>
    </xdr:from>
    <xdr:to>
      <xdr:col>9</xdr:col>
      <xdr:colOff>446122</xdr:colOff>
      <xdr:row>12</xdr:row>
      <xdr:rowOff>173427</xdr:rowOff>
    </xdr:to>
    <xdr:pic>
      <xdr:nvPicPr>
        <xdr:cNvPr id="9" name="Picture 8">
          <a:extLst>
            <a:ext uri="{FF2B5EF4-FFF2-40B4-BE49-F238E27FC236}">
              <a16:creationId xmlns:a16="http://schemas.microsoft.com/office/drawing/2014/main" id="{A9BAB8F9-8231-ABA2-9514-AD1320706C01}"/>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754529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xdr:row>
      <xdr:rowOff>242794</xdr:rowOff>
    </xdr:from>
    <xdr:to>
      <xdr:col>9</xdr:col>
      <xdr:colOff>446122</xdr:colOff>
      <xdr:row>13</xdr:row>
      <xdr:rowOff>173425</xdr:rowOff>
    </xdr:to>
    <xdr:pic>
      <xdr:nvPicPr>
        <xdr:cNvPr id="10" name="Picture 9">
          <a:extLst>
            <a:ext uri="{FF2B5EF4-FFF2-40B4-BE49-F238E27FC236}">
              <a16:creationId xmlns:a16="http://schemas.microsoft.com/office/drawing/2014/main" id="{63E04111-D137-937F-813E-B7FF921FB04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898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xdr:row>
      <xdr:rowOff>242794</xdr:rowOff>
    </xdr:from>
    <xdr:to>
      <xdr:col>9</xdr:col>
      <xdr:colOff>446122</xdr:colOff>
      <xdr:row>14</xdr:row>
      <xdr:rowOff>173425</xdr:rowOff>
    </xdr:to>
    <xdr:pic>
      <xdr:nvPicPr>
        <xdr:cNvPr id="11" name="Picture 10">
          <a:extLst>
            <a:ext uri="{FF2B5EF4-FFF2-40B4-BE49-F238E27FC236}">
              <a16:creationId xmlns:a16="http://schemas.microsoft.com/office/drawing/2014/main" id="{7E208E14-275A-C84D-D879-166EE06A152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0421470"/>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12</xdr:row>
      <xdr:rowOff>242794</xdr:rowOff>
    </xdr:from>
    <xdr:to>
      <xdr:col>9</xdr:col>
      <xdr:colOff>446122</xdr:colOff>
      <xdr:row>15</xdr:row>
      <xdr:rowOff>173424</xdr:rowOff>
    </xdr:to>
    <xdr:pic>
      <xdr:nvPicPr>
        <xdr:cNvPr id="12" name="Picture 11">
          <a:extLst>
            <a:ext uri="{FF2B5EF4-FFF2-40B4-BE49-F238E27FC236}">
              <a16:creationId xmlns:a16="http://schemas.microsoft.com/office/drawing/2014/main" id="{3B43D382-6FD1-A740-D7A1-CAC0D378DAE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1859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13</xdr:row>
      <xdr:rowOff>242794</xdr:rowOff>
    </xdr:from>
    <xdr:to>
      <xdr:col>9</xdr:col>
      <xdr:colOff>446122</xdr:colOff>
      <xdr:row>16</xdr:row>
      <xdr:rowOff>173426</xdr:rowOff>
    </xdr:to>
    <xdr:pic>
      <xdr:nvPicPr>
        <xdr:cNvPr id="13" name="Picture 12">
          <a:extLst>
            <a:ext uri="{FF2B5EF4-FFF2-40B4-BE49-F238E27FC236}">
              <a16:creationId xmlns:a16="http://schemas.microsoft.com/office/drawing/2014/main" id="{DFDD0CB2-6F4D-207E-17CD-F451C1C043D3}"/>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2438530" y="13297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670560</xdr:colOff>
      <xdr:row>14</xdr:row>
      <xdr:rowOff>158930</xdr:rowOff>
    </xdr:from>
    <xdr:to>
      <xdr:col>11</xdr:col>
      <xdr:colOff>518768</xdr:colOff>
      <xdr:row>17</xdr:row>
      <xdr:rowOff>1232</xdr:rowOff>
    </xdr:to>
    <xdr:pic>
      <xdr:nvPicPr>
        <xdr:cNvPr id="14" name="Picture 13">
          <a:extLst>
            <a:ext uri="{FF2B5EF4-FFF2-40B4-BE49-F238E27FC236}">
              <a16:creationId xmlns:a16="http://schemas.microsoft.com/office/drawing/2014/main" id="{85F1B874-B935-A483-AA42-AE02F39DAEC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758160" y="4974770"/>
          <a:ext cx="671168" cy="901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15</xdr:row>
      <xdr:rowOff>242795</xdr:rowOff>
    </xdr:from>
    <xdr:to>
      <xdr:col>9</xdr:col>
      <xdr:colOff>446122</xdr:colOff>
      <xdr:row>18</xdr:row>
      <xdr:rowOff>178449</xdr:rowOff>
    </xdr:to>
    <xdr:pic>
      <xdr:nvPicPr>
        <xdr:cNvPr id="15" name="Picture 14">
          <a:extLst>
            <a:ext uri="{FF2B5EF4-FFF2-40B4-BE49-F238E27FC236}">
              <a16:creationId xmlns:a16="http://schemas.microsoft.com/office/drawing/2014/main" id="{06BD1B07-268C-32FD-6B35-D18DEE837FE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581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16</xdr:row>
      <xdr:rowOff>242796</xdr:rowOff>
    </xdr:from>
    <xdr:to>
      <xdr:col>9</xdr:col>
      <xdr:colOff>446123</xdr:colOff>
      <xdr:row>19</xdr:row>
      <xdr:rowOff>176038</xdr:rowOff>
    </xdr:to>
    <xdr:pic>
      <xdr:nvPicPr>
        <xdr:cNvPr id="16" name="Picture 15">
          <a:extLst>
            <a:ext uri="{FF2B5EF4-FFF2-40B4-BE49-F238E27FC236}">
              <a16:creationId xmlns:a16="http://schemas.microsoft.com/office/drawing/2014/main" id="{B6BFC180-69DB-F190-F576-4FC5410A250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438530" y="16902208"/>
          <a:ext cx="744945" cy="100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522943</xdr:colOff>
      <xdr:row>17</xdr:row>
      <xdr:rowOff>242795</xdr:rowOff>
    </xdr:from>
    <xdr:to>
      <xdr:col>9</xdr:col>
      <xdr:colOff>203201</xdr:colOff>
      <xdr:row>19</xdr:row>
      <xdr:rowOff>202665</xdr:rowOff>
    </xdr:to>
    <xdr:pic>
      <xdr:nvPicPr>
        <xdr:cNvPr id="17" name="Picture 16">
          <a:extLst>
            <a:ext uri="{FF2B5EF4-FFF2-40B4-BE49-F238E27FC236}">
              <a16:creationId xmlns:a16="http://schemas.microsoft.com/office/drawing/2014/main" id="{D3F05ADD-74C6-A51A-A968-75AA5A4F335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964623" y="6125435"/>
          <a:ext cx="503218" cy="671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18</xdr:row>
      <xdr:rowOff>242795</xdr:rowOff>
    </xdr:from>
    <xdr:to>
      <xdr:col>9</xdr:col>
      <xdr:colOff>446123</xdr:colOff>
      <xdr:row>21</xdr:row>
      <xdr:rowOff>171015</xdr:rowOff>
    </xdr:to>
    <xdr:pic>
      <xdr:nvPicPr>
        <xdr:cNvPr id="18" name="Picture 17">
          <a:extLst>
            <a:ext uri="{FF2B5EF4-FFF2-40B4-BE49-F238E27FC236}">
              <a16:creationId xmlns:a16="http://schemas.microsoft.com/office/drawing/2014/main" id="{2F73E190-4EFB-B236-0909-0D030464984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438530" y="194235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207982</xdr:colOff>
      <xdr:row>19</xdr:row>
      <xdr:rowOff>242794</xdr:rowOff>
    </xdr:from>
    <xdr:to>
      <xdr:col>9</xdr:col>
      <xdr:colOff>131162</xdr:colOff>
      <xdr:row>22</xdr:row>
      <xdr:rowOff>264864</xdr:rowOff>
    </xdr:to>
    <xdr:pic>
      <xdr:nvPicPr>
        <xdr:cNvPr id="19" name="Picture 18">
          <a:extLst>
            <a:ext uri="{FF2B5EF4-FFF2-40B4-BE49-F238E27FC236}">
              <a16:creationId xmlns:a16="http://schemas.microsoft.com/office/drawing/2014/main" id="{B8ECD75C-C750-7087-C659-6FE4A02D31B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49662" y="68366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20</xdr:row>
      <xdr:rowOff>242795</xdr:rowOff>
    </xdr:from>
    <xdr:to>
      <xdr:col>9</xdr:col>
      <xdr:colOff>446122</xdr:colOff>
      <xdr:row>23</xdr:row>
      <xdr:rowOff>264865</xdr:rowOff>
    </xdr:to>
    <xdr:pic>
      <xdr:nvPicPr>
        <xdr:cNvPr id="20" name="Picture 19">
          <a:extLst>
            <a:ext uri="{FF2B5EF4-FFF2-40B4-BE49-F238E27FC236}">
              <a16:creationId xmlns:a16="http://schemas.microsoft.com/office/drawing/2014/main" id="{B145420E-40EC-8C04-2EC5-37F546232519}"/>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438530" y="21944854"/>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21</xdr:row>
      <xdr:rowOff>242795</xdr:rowOff>
    </xdr:from>
    <xdr:to>
      <xdr:col>9</xdr:col>
      <xdr:colOff>446123</xdr:colOff>
      <xdr:row>24</xdr:row>
      <xdr:rowOff>262457</xdr:rowOff>
    </xdr:to>
    <xdr:pic>
      <xdr:nvPicPr>
        <xdr:cNvPr id="21" name="Picture 20">
          <a:extLst>
            <a:ext uri="{FF2B5EF4-FFF2-40B4-BE49-F238E27FC236}">
              <a16:creationId xmlns:a16="http://schemas.microsoft.com/office/drawing/2014/main" id="{03A32E5F-EEB0-1EB0-9E1A-4585074FFD9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438530" y="23028089"/>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22</xdr:row>
      <xdr:rowOff>242794</xdr:rowOff>
    </xdr:from>
    <xdr:to>
      <xdr:col>9</xdr:col>
      <xdr:colOff>446123</xdr:colOff>
      <xdr:row>25</xdr:row>
      <xdr:rowOff>118205</xdr:rowOff>
    </xdr:to>
    <xdr:pic>
      <xdr:nvPicPr>
        <xdr:cNvPr id="22" name="Picture 21">
          <a:extLst>
            <a:ext uri="{FF2B5EF4-FFF2-40B4-BE49-F238E27FC236}">
              <a16:creationId xmlns:a16="http://schemas.microsoft.com/office/drawing/2014/main" id="{DC91D2BA-0A8F-64DE-7F5D-758592F14BCF}"/>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2438530" y="24111323"/>
          <a:ext cx="744945" cy="999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23</xdr:row>
      <xdr:rowOff>141194</xdr:rowOff>
    </xdr:from>
    <xdr:to>
      <xdr:col>9</xdr:col>
      <xdr:colOff>435962</xdr:colOff>
      <xdr:row>26</xdr:row>
      <xdr:rowOff>21024</xdr:rowOff>
    </xdr:to>
    <xdr:pic>
      <xdr:nvPicPr>
        <xdr:cNvPr id="23" name="Picture 22">
          <a:extLst>
            <a:ext uri="{FF2B5EF4-FFF2-40B4-BE49-F238E27FC236}">
              <a16:creationId xmlns:a16="http://schemas.microsoft.com/office/drawing/2014/main" id="{9FA7250D-88C5-CE84-476B-3A5FA341D5A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06599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24</xdr:row>
      <xdr:rowOff>120874</xdr:rowOff>
    </xdr:from>
    <xdr:to>
      <xdr:col>9</xdr:col>
      <xdr:colOff>435962</xdr:colOff>
      <xdr:row>27</xdr:row>
      <xdr:rowOff>705</xdr:rowOff>
    </xdr:to>
    <xdr:pic>
      <xdr:nvPicPr>
        <xdr:cNvPr id="24" name="Picture 23">
          <a:extLst>
            <a:ext uri="{FF2B5EF4-FFF2-40B4-BE49-F238E27FC236}">
              <a16:creationId xmlns:a16="http://schemas.microsoft.com/office/drawing/2014/main" id="{4401B024-506B-06DA-B683-423557BE393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954462" y="8401274"/>
          <a:ext cx="746140" cy="997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25</xdr:row>
      <xdr:rowOff>242795</xdr:rowOff>
    </xdr:from>
    <xdr:to>
      <xdr:col>9</xdr:col>
      <xdr:colOff>446122</xdr:colOff>
      <xdr:row>28</xdr:row>
      <xdr:rowOff>178449</xdr:rowOff>
    </xdr:to>
    <xdr:pic>
      <xdr:nvPicPr>
        <xdr:cNvPr id="25" name="Picture 24">
          <a:extLst>
            <a:ext uri="{FF2B5EF4-FFF2-40B4-BE49-F238E27FC236}">
              <a16:creationId xmlns:a16="http://schemas.microsoft.com/office/drawing/2014/main" id="{35938A42-DB3E-2335-4949-87DF5D4A1DE3}"/>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8425589"/>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26</xdr:row>
      <xdr:rowOff>242795</xdr:rowOff>
    </xdr:from>
    <xdr:to>
      <xdr:col>9</xdr:col>
      <xdr:colOff>446122</xdr:colOff>
      <xdr:row>29</xdr:row>
      <xdr:rowOff>178447</xdr:rowOff>
    </xdr:to>
    <xdr:pic>
      <xdr:nvPicPr>
        <xdr:cNvPr id="26" name="Picture 25">
          <a:extLst>
            <a:ext uri="{FF2B5EF4-FFF2-40B4-BE49-F238E27FC236}">
              <a16:creationId xmlns:a16="http://schemas.microsoft.com/office/drawing/2014/main" id="{81546B32-A39E-F716-C10F-427CE7093C6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2438530" y="29508824"/>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27</xdr:row>
      <xdr:rowOff>242794</xdr:rowOff>
    </xdr:from>
    <xdr:to>
      <xdr:col>9</xdr:col>
      <xdr:colOff>446122</xdr:colOff>
      <xdr:row>30</xdr:row>
      <xdr:rowOff>174228</xdr:rowOff>
    </xdr:to>
    <xdr:pic>
      <xdr:nvPicPr>
        <xdr:cNvPr id="27" name="Picture 26">
          <a:extLst>
            <a:ext uri="{FF2B5EF4-FFF2-40B4-BE49-F238E27FC236}">
              <a16:creationId xmlns:a16="http://schemas.microsoft.com/office/drawing/2014/main" id="{C3672951-304C-3573-7779-F7512B06F73E}"/>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38530" y="30592059"/>
          <a:ext cx="744944" cy="1004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28</xdr:row>
      <xdr:rowOff>0</xdr:rowOff>
    </xdr:from>
    <xdr:to>
      <xdr:col>9</xdr:col>
      <xdr:colOff>446122</xdr:colOff>
      <xdr:row>30</xdr:row>
      <xdr:rowOff>286634</xdr:rowOff>
    </xdr:to>
    <xdr:pic>
      <xdr:nvPicPr>
        <xdr:cNvPr id="28" name="Picture 27">
          <a:extLst>
            <a:ext uri="{FF2B5EF4-FFF2-40B4-BE49-F238E27FC236}">
              <a16:creationId xmlns:a16="http://schemas.microsoft.com/office/drawing/2014/main" id="{21DFD585-B1B5-9CC6-B0B4-89F6915CFD3C}"/>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1675295"/>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29</xdr:row>
      <xdr:rowOff>242795</xdr:rowOff>
    </xdr:from>
    <xdr:to>
      <xdr:col>9</xdr:col>
      <xdr:colOff>446122</xdr:colOff>
      <xdr:row>32</xdr:row>
      <xdr:rowOff>173827</xdr:rowOff>
    </xdr:to>
    <xdr:pic>
      <xdr:nvPicPr>
        <xdr:cNvPr id="29" name="Picture 28">
          <a:extLst>
            <a:ext uri="{FF2B5EF4-FFF2-40B4-BE49-F238E27FC236}">
              <a16:creationId xmlns:a16="http://schemas.microsoft.com/office/drawing/2014/main" id="{9C48D0D6-A838-0F71-2D98-D07AD85AE57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438530" y="32758530"/>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30</xdr:row>
      <xdr:rowOff>242795</xdr:rowOff>
    </xdr:from>
    <xdr:to>
      <xdr:col>9</xdr:col>
      <xdr:colOff>446122</xdr:colOff>
      <xdr:row>33</xdr:row>
      <xdr:rowOff>346547</xdr:rowOff>
    </xdr:to>
    <xdr:pic>
      <xdr:nvPicPr>
        <xdr:cNvPr id="30" name="Picture 29">
          <a:extLst>
            <a:ext uri="{FF2B5EF4-FFF2-40B4-BE49-F238E27FC236}">
              <a16:creationId xmlns:a16="http://schemas.microsoft.com/office/drawing/2014/main" id="{9409EDF5-F0E2-24A2-10B1-964C69B62598}"/>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2438530" y="33841766"/>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31</xdr:row>
      <xdr:rowOff>242795</xdr:rowOff>
    </xdr:from>
    <xdr:to>
      <xdr:col>9</xdr:col>
      <xdr:colOff>446123</xdr:colOff>
      <xdr:row>35</xdr:row>
      <xdr:rowOff>533</xdr:rowOff>
    </xdr:to>
    <xdr:pic>
      <xdr:nvPicPr>
        <xdr:cNvPr id="31" name="Picture 30">
          <a:extLst>
            <a:ext uri="{FF2B5EF4-FFF2-40B4-BE49-F238E27FC236}">
              <a16:creationId xmlns:a16="http://schemas.microsoft.com/office/drawing/2014/main" id="{43931EAE-49AC-3C92-D06D-192E3946FC23}"/>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2438530" y="34925001"/>
          <a:ext cx="744945" cy="1006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365760</xdr:colOff>
      <xdr:row>33</xdr:row>
      <xdr:rowOff>0</xdr:rowOff>
    </xdr:from>
    <xdr:to>
      <xdr:col>9</xdr:col>
      <xdr:colOff>313398</xdr:colOff>
      <xdr:row>35</xdr:row>
      <xdr:rowOff>320851</xdr:rowOff>
    </xdr:to>
    <xdr:pic>
      <xdr:nvPicPr>
        <xdr:cNvPr id="32" name="Picture 31">
          <a:extLst>
            <a:ext uri="{FF2B5EF4-FFF2-40B4-BE49-F238E27FC236}">
              <a16:creationId xmlns:a16="http://schemas.microsoft.com/office/drawing/2014/main" id="{FD088AAB-C355-B3E9-714D-91B85C37A158}"/>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411200" y="11109148"/>
          <a:ext cx="770598" cy="10320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471003</xdr:colOff>
      <xdr:row>35</xdr:row>
      <xdr:rowOff>0</xdr:rowOff>
    </xdr:from>
    <xdr:to>
      <xdr:col>10</xdr:col>
      <xdr:colOff>307937</xdr:colOff>
      <xdr:row>43</xdr:row>
      <xdr:rowOff>179332</xdr:rowOff>
    </xdr:to>
    <xdr:pic>
      <xdr:nvPicPr>
        <xdr:cNvPr id="33" name="Picture 32">
          <a:extLst>
            <a:ext uri="{FF2B5EF4-FFF2-40B4-BE49-F238E27FC236}">
              <a16:creationId xmlns:a16="http://schemas.microsoft.com/office/drawing/2014/main" id="{D5E2347F-BD74-7236-20A4-3A392F21559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516443" y="12131040"/>
          <a:ext cx="1482854" cy="198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0</xdr:rowOff>
    </xdr:from>
    <xdr:to>
      <xdr:col>9</xdr:col>
      <xdr:colOff>446123</xdr:colOff>
      <xdr:row>38</xdr:row>
      <xdr:rowOff>103953</xdr:rowOff>
    </xdr:to>
    <xdr:pic>
      <xdr:nvPicPr>
        <xdr:cNvPr id="34" name="Picture 33">
          <a:extLst>
            <a:ext uri="{FF2B5EF4-FFF2-40B4-BE49-F238E27FC236}">
              <a16:creationId xmlns:a16="http://schemas.microsoft.com/office/drawing/2014/main" id="{884B883C-2C7D-2D5C-8B72-E6F40EE9E776}"/>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2438530" y="38006618"/>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35</xdr:row>
      <xdr:rowOff>242794</xdr:rowOff>
    </xdr:from>
    <xdr:to>
      <xdr:col>9</xdr:col>
      <xdr:colOff>446123</xdr:colOff>
      <xdr:row>39</xdr:row>
      <xdr:rowOff>170899</xdr:rowOff>
    </xdr:to>
    <xdr:pic>
      <xdr:nvPicPr>
        <xdr:cNvPr id="35" name="Picture 34">
          <a:extLst>
            <a:ext uri="{FF2B5EF4-FFF2-40B4-BE49-F238E27FC236}">
              <a16:creationId xmlns:a16="http://schemas.microsoft.com/office/drawing/2014/main" id="{C71CB93B-01F3-EF39-AB1B-A48BFFAEC98D}"/>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438530" y="390898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502622</xdr:colOff>
      <xdr:row>36</xdr:row>
      <xdr:rowOff>177949</xdr:rowOff>
    </xdr:from>
    <xdr:to>
      <xdr:col>9</xdr:col>
      <xdr:colOff>425802</xdr:colOff>
      <xdr:row>41</xdr:row>
      <xdr:rowOff>96285</xdr:rowOff>
    </xdr:to>
    <xdr:pic>
      <xdr:nvPicPr>
        <xdr:cNvPr id="36" name="Picture 35">
          <a:extLst>
            <a:ext uri="{FF2B5EF4-FFF2-40B4-BE49-F238E27FC236}">
              <a16:creationId xmlns:a16="http://schemas.microsoft.com/office/drawing/2014/main" id="{BF0B7356-1597-7CE4-526A-9A0E0650B992}"/>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548062" y="12898269"/>
          <a:ext cx="746140" cy="10054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37</xdr:row>
      <xdr:rowOff>56029</xdr:rowOff>
    </xdr:from>
    <xdr:to>
      <xdr:col>9</xdr:col>
      <xdr:colOff>446122</xdr:colOff>
      <xdr:row>42</xdr:row>
      <xdr:rowOff>147085</xdr:rowOff>
    </xdr:to>
    <xdr:pic>
      <xdr:nvPicPr>
        <xdr:cNvPr id="37" name="Picture 36">
          <a:extLst>
            <a:ext uri="{FF2B5EF4-FFF2-40B4-BE49-F238E27FC236}">
              <a16:creationId xmlns:a16="http://schemas.microsoft.com/office/drawing/2014/main" id="{5D7697AC-09B7-1E75-AD0B-26AB02730104}"/>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1088235"/>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38</xdr:row>
      <xdr:rowOff>56029</xdr:rowOff>
    </xdr:from>
    <xdr:to>
      <xdr:col>9</xdr:col>
      <xdr:colOff>446122</xdr:colOff>
      <xdr:row>43</xdr:row>
      <xdr:rowOff>147085</xdr:rowOff>
    </xdr:to>
    <xdr:pic>
      <xdr:nvPicPr>
        <xdr:cNvPr id="38" name="Picture 37">
          <a:extLst>
            <a:ext uri="{FF2B5EF4-FFF2-40B4-BE49-F238E27FC236}">
              <a16:creationId xmlns:a16="http://schemas.microsoft.com/office/drawing/2014/main" id="{D7633C0E-25A6-3671-F1D7-D324397FFA41}"/>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2438530" y="42003382"/>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39</xdr:row>
      <xdr:rowOff>56029</xdr:rowOff>
    </xdr:from>
    <xdr:to>
      <xdr:col>9</xdr:col>
      <xdr:colOff>446122</xdr:colOff>
      <xdr:row>43</xdr:row>
      <xdr:rowOff>329965</xdr:rowOff>
    </xdr:to>
    <xdr:pic>
      <xdr:nvPicPr>
        <xdr:cNvPr id="39" name="Picture 38">
          <a:extLst>
            <a:ext uri="{FF2B5EF4-FFF2-40B4-BE49-F238E27FC236}">
              <a16:creationId xmlns:a16="http://schemas.microsoft.com/office/drawing/2014/main" id="{77C8859D-7DEA-6B79-0AFA-A5B7FE29519D}"/>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2438530" y="42918529"/>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41</xdr:row>
      <xdr:rowOff>0</xdr:rowOff>
    </xdr:from>
    <xdr:to>
      <xdr:col>9</xdr:col>
      <xdr:colOff>446122</xdr:colOff>
      <xdr:row>44</xdr:row>
      <xdr:rowOff>284096</xdr:rowOff>
    </xdr:to>
    <xdr:pic>
      <xdr:nvPicPr>
        <xdr:cNvPr id="40" name="Picture 39">
          <a:extLst>
            <a:ext uri="{FF2B5EF4-FFF2-40B4-BE49-F238E27FC236}">
              <a16:creationId xmlns:a16="http://schemas.microsoft.com/office/drawing/2014/main" id="{733C8812-B4A8-924C-2A42-1C751EF963F6}"/>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2438530" y="43833676"/>
          <a:ext cx="744944"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42</xdr:row>
      <xdr:rowOff>0</xdr:rowOff>
    </xdr:from>
    <xdr:to>
      <xdr:col>9</xdr:col>
      <xdr:colOff>446122</xdr:colOff>
      <xdr:row>45</xdr:row>
      <xdr:rowOff>108765</xdr:rowOff>
    </xdr:to>
    <xdr:pic>
      <xdr:nvPicPr>
        <xdr:cNvPr id="41" name="Picture 40">
          <a:extLst>
            <a:ext uri="{FF2B5EF4-FFF2-40B4-BE49-F238E27FC236}">
              <a16:creationId xmlns:a16="http://schemas.microsoft.com/office/drawing/2014/main" id="{CC75144A-8E0F-1B42-0BCD-CEF86FAB84AA}"/>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2438530" y="44748823"/>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43</xdr:row>
      <xdr:rowOff>0</xdr:rowOff>
    </xdr:from>
    <xdr:to>
      <xdr:col>11</xdr:col>
      <xdr:colOff>135218</xdr:colOff>
      <xdr:row>50</xdr:row>
      <xdr:rowOff>319518</xdr:rowOff>
    </xdr:to>
    <xdr:pic>
      <xdr:nvPicPr>
        <xdr:cNvPr id="42" name="Picture 41">
          <a:extLst>
            <a:ext uri="{FF2B5EF4-FFF2-40B4-BE49-F238E27FC236}">
              <a16:creationId xmlns:a16="http://schemas.microsoft.com/office/drawing/2014/main" id="{A432E24B-08DD-C43A-FA0A-F52A5FDA059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438529" y="45645293"/>
          <a:ext cx="2077571" cy="28205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583902</xdr:colOff>
      <xdr:row>43</xdr:row>
      <xdr:rowOff>19274</xdr:rowOff>
    </xdr:from>
    <xdr:to>
      <xdr:col>9</xdr:col>
      <xdr:colOff>507082</xdr:colOff>
      <xdr:row>45</xdr:row>
      <xdr:rowOff>305504</xdr:rowOff>
    </xdr:to>
    <xdr:pic>
      <xdr:nvPicPr>
        <xdr:cNvPr id="43" name="Picture 42">
          <a:extLst>
            <a:ext uri="{FF2B5EF4-FFF2-40B4-BE49-F238E27FC236}">
              <a16:creationId xmlns:a16="http://schemas.microsoft.com/office/drawing/2014/main" id="{EECC80C1-B3AD-6E2D-E36A-6F25DD050448}"/>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4025582" y="1389783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44</xdr:row>
      <xdr:rowOff>242794</xdr:rowOff>
    </xdr:from>
    <xdr:to>
      <xdr:col>9</xdr:col>
      <xdr:colOff>446122</xdr:colOff>
      <xdr:row>47</xdr:row>
      <xdr:rowOff>173424</xdr:rowOff>
    </xdr:to>
    <xdr:pic>
      <xdr:nvPicPr>
        <xdr:cNvPr id="44" name="Picture 43">
          <a:extLst>
            <a:ext uri="{FF2B5EF4-FFF2-40B4-BE49-F238E27FC236}">
              <a16:creationId xmlns:a16="http://schemas.microsoft.com/office/drawing/2014/main" id="{28AA6CCD-2B7C-E90B-7CE6-3F9A1E510DBE}"/>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8017206"/>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45</xdr:row>
      <xdr:rowOff>242794</xdr:rowOff>
    </xdr:from>
    <xdr:to>
      <xdr:col>9</xdr:col>
      <xdr:colOff>446122</xdr:colOff>
      <xdr:row>48</xdr:row>
      <xdr:rowOff>173426</xdr:rowOff>
    </xdr:to>
    <xdr:pic>
      <xdr:nvPicPr>
        <xdr:cNvPr id="45" name="Picture 44">
          <a:extLst>
            <a:ext uri="{FF2B5EF4-FFF2-40B4-BE49-F238E27FC236}">
              <a16:creationId xmlns:a16="http://schemas.microsoft.com/office/drawing/2014/main" id="{B4528C2E-1705-2B73-76F0-D15D1FB3238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494552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46</xdr:row>
      <xdr:rowOff>242794</xdr:rowOff>
    </xdr:from>
    <xdr:to>
      <xdr:col>9</xdr:col>
      <xdr:colOff>446122</xdr:colOff>
      <xdr:row>49</xdr:row>
      <xdr:rowOff>173425</xdr:rowOff>
    </xdr:to>
    <xdr:pic>
      <xdr:nvPicPr>
        <xdr:cNvPr id="46" name="Picture 45">
          <a:extLst>
            <a:ext uri="{FF2B5EF4-FFF2-40B4-BE49-F238E27FC236}">
              <a16:creationId xmlns:a16="http://schemas.microsoft.com/office/drawing/2014/main" id="{CF4E8430-2F69-70D9-7468-8680A2C24F1C}"/>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2438530" y="50893382"/>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47</xdr:row>
      <xdr:rowOff>0</xdr:rowOff>
    </xdr:from>
    <xdr:to>
      <xdr:col>9</xdr:col>
      <xdr:colOff>446123</xdr:colOff>
      <xdr:row>49</xdr:row>
      <xdr:rowOff>283821</xdr:rowOff>
    </xdr:to>
    <xdr:pic>
      <xdr:nvPicPr>
        <xdr:cNvPr id="47" name="Picture 46">
          <a:extLst>
            <a:ext uri="{FF2B5EF4-FFF2-40B4-BE49-F238E27FC236}">
              <a16:creationId xmlns:a16="http://schemas.microsoft.com/office/drawing/2014/main" id="{7CABC918-1DF9-5324-3CA6-08E6B3DB6632}"/>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2438530" y="52331471"/>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48</xdr:row>
      <xdr:rowOff>0</xdr:rowOff>
    </xdr:from>
    <xdr:to>
      <xdr:col>9</xdr:col>
      <xdr:colOff>446123</xdr:colOff>
      <xdr:row>50</xdr:row>
      <xdr:rowOff>286833</xdr:rowOff>
    </xdr:to>
    <xdr:pic>
      <xdr:nvPicPr>
        <xdr:cNvPr id="48" name="Picture 47">
          <a:extLst>
            <a:ext uri="{FF2B5EF4-FFF2-40B4-BE49-F238E27FC236}">
              <a16:creationId xmlns:a16="http://schemas.microsoft.com/office/drawing/2014/main" id="{51640EA6-03CB-9C56-96C3-DDD8B159CBE6}"/>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3769559"/>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49</xdr:row>
      <xdr:rowOff>242794</xdr:rowOff>
    </xdr:from>
    <xdr:to>
      <xdr:col>9</xdr:col>
      <xdr:colOff>446123</xdr:colOff>
      <xdr:row>52</xdr:row>
      <xdr:rowOff>174029</xdr:rowOff>
    </xdr:to>
    <xdr:pic>
      <xdr:nvPicPr>
        <xdr:cNvPr id="49" name="Picture 48">
          <a:extLst>
            <a:ext uri="{FF2B5EF4-FFF2-40B4-BE49-F238E27FC236}">
              <a16:creationId xmlns:a16="http://schemas.microsoft.com/office/drawing/2014/main" id="{082E4919-8A56-FDC1-A599-4696232EB2B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4852794"/>
          <a:ext cx="744945" cy="10043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50</xdr:row>
      <xdr:rowOff>242794</xdr:rowOff>
    </xdr:from>
    <xdr:to>
      <xdr:col>9</xdr:col>
      <xdr:colOff>446123</xdr:colOff>
      <xdr:row>53</xdr:row>
      <xdr:rowOff>174027</xdr:rowOff>
    </xdr:to>
    <xdr:pic>
      <xdr:nvPicPr>
        <xdr:cNvPr id="50" name="Picture 49">
          <a:extLst>
            <a:ext uri="{FF2B5EF4-FFF2-40B4-BE49-F238E27FC236}">
              <a16:creationId xmlns:a16="http://schemas.microsoft.com/office/drawing/2014/main" id="{C6C1A768-4E41-AFD5-F079-623D646ED17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5936029"/>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51</xdr:row>
      <xdr:rowOff>242794</xdr:rowOff>
    </xdr:from>
    <xdr:to>
      <xdr:col>9</xdr:col>
      <xdr:colOff>446123</xdr:colOff>
      <xdr:row>54</xdr:row>
      <xdr:rowOff>174027</xdr:rowOff>
    </xdr:to>
    <xdr:pic>
      <xdr:nvPicPr>
        <xdr:cNvPr id="51" name="Picture 50">
          <a:extLst>
            <a:ext uri="{FF2B5EF4-FFF2-40B4-BE49-F238E27FC236}">
              <a16:creationId xmlns:a16="http://schemas.microsoft.com/office/drawing/2014/main" id="{F08A293C-F6E3-5381-1CEE-0D8615ED79AE}"/>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7019265"/>
          <a:ext cx="744945" cy="10043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52</xdr:row>
      <xdr:rowOff>242794</xdr:rowOff>
    </xdr:from>
    <xdr:to>
      <xdr:col>9</xdr:col>
      <xdr:colOff>446123</xdr:colOff>
      <xdr:row>55</xdr:row>
      <xdr:rowOff>174028</xdr:rowOff>
    </xdr:to>
    <xdr:pic>
      <xdr:nvPicPr>
        <xdr:cNvPr id="52" name="Picture 51">
          <a:extLst>
            <a:ext uri="{FF2B5EF4-FFF2-40B4-BE49-F238E27FC236}">
              <a16:creationId xmlns:a16="http://schemas.microsoft.com/office/drawing/2014/main" id="{F9D30D7C-4F96-1D95-FAD7-71CF480A340A}"/>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2438530" y="58102500"/>
          <a:ext cx="744945" cy="10043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53</xdr:row>
      <xdr:rowOff>242794</xdr:rowOff>
    </xdr:from>
    <xdr:to>
      <xdr:col>9</xdr:col>
      <xdr:colOff>446122</xdr:colOff>
      <xdr:row>56</xdr:row>
      <xdr:rowOff>173425</xdr:rowOff>
    </xdr:to>
    <xdr:pic>
      <xdr:nvPicPr>
        <xdr:cNvPr id="53" name="Picture 52">
          <a:extLst>
            <a:ext uri="{FF2B5EF4-FFF2-40B4-BE49-F238E27FC236}">
              <a16:creationId xmlns:a16="http://schemas.microsoft.com/office/drawing/2014/main" id="{F2DB9ED3-5E3B-0C8C-9A93-E6436A269B0E}"/>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438530" y="59185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54</xdr:row>
      <xdr:rowOff>242794</xdr:rowOff>
    </xdr:from>
    <xdr:to>
      <xdr:col>9</xdr:col>
      <xdr:colOff>446123</xdr:colOff>
      <xdr:row>58</xdr:row>
      <xdr:rowOff>2088</xdr:rowOff>
    </xdr:to>
    <xdr:pic>
      <xdr:nvPicPr>
        <xdr:cNvPr id="54" name="Picture 53">
          <a:extLst>
            <a:ext uri="{FF2B5EF4-FFF2-40B4-BE49-F238E27FC236}">
              <a16:creationId xmlns:a16="http://schemas.microsoft.com/office/drawing/2014/main" id="{9C7EA2E6-58DA-20E2-84D6-1917339FEA7F}"/>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2438530" y="60268970"/>
          <a:ext cx="744945" cy="1011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56</xdr:row>
      <xdr:rowOff>0</xdr:rowOff>
    </xdr:from>
    <xdr:to>
      <xdr:col>9</xdr:col>
      <xdr:colOff>446122</xdr:colOff>
      <xdr:row>59</xdr:row>
      <xdr:rowOff>109167</xdr:rowOff>
    </xdr:to>
    <xdr:pic>
      <xdr:nvPicPr>
        <xdr:cNvPr id="55" name="Picture 54">
          <a:extLst>
            <a:ext uri="{FF2B5EF4-FFF2-40B4-BE49-F238E27FC236}">
              <a16:creationId xmlns:a16="http://schemas.microsoft.com/office/drawing/2014/main" id="{D3326A22-DB3D-84E8-61A7-A06763F9ADD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2438530" y="61352207"/>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57</xdr:row>
      <xdr:rowOff>0</xdr:rowOff>
    </xdr:from>
    <xdr:to>
      <xdr:col>11</xdr:col>
      <xdr:colOff>135218</xdr:colOff>
      <xdr:row>64</xdr:row>
      <xdr:rowOff>315632</xdr:rowOff>
    </xdr:to>
    <xdr:pic>
      <xdr:nvPicPr>
        <xdr:cNvPr id="56" name="Picture 55">
          <a:extLst>
            <a:ext uri="{FF2B5EF4-FFF2-40B4-BE49-F238E27FC236}">
              <a16:creationId xmlns:a16="http://schemas.microsoft.com/office/drawing/2014/main" id="{AB599F28-5C7A-0242-5C56-0542993C46B3}"/>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2438529" y="62248676"/>
          <a:ext cx="2077571" cy="282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57</xdr:row>
      <xdr:rowOff>242795</xdr:rowOff>
    </xdr:from>
    <xdr:to>
      <xdr:col>9</xdr:col>
      <xdr:colOff>446122</xdr:colOff>
      <xdr:row>60</xdr:row>
      <xdr:rowOff>178448</xdr:rowOff>
    </xdr:to>
    <xdr:pic>
      <xdr:nvPicPr>
        <xdr:cNvPr id="57" name="Picture 56">
          <a:extLst>
            <a:ext uri="{FF2B5EF4-FFF2-40B4-BE49-F238E27FC236}">
              <a16:creationId xmlns:a16="http://schemas.microsoft.com/office/drawing/2014/main" id="{6E00B008-85AA-7BBD-5EED-6F95468928B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3182501"/>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58</xdr:row>
      <xdr:rowOff>224117</xdr:rowOff>
    </xdr:from>
    <xdr:to>
      <xdr:col>11</xdr:col>
      <xdr:colOff>135217</xdr:colOff>
      <xdr:row>66</xdr:row>
      <xdr:rowOff>181498</xdr:rowOff>
    </xdr:to>
    <xdr:pic>
      <xdr:nvPicPr>
        <xdr:cNvPr id="58" name="Picture 57">
          <a:extLst>
            <a:ext uri="{FF2B5EF4-FFF2-40B4-BE49-F238E27FC236}">
              <a16:creationId xmlns:a16="http://schemas.microsoft.com/office/drawing/2014/main" id="{12FD3FCB-892E-74BD-3090-C7ADB1F7ECDA}"/>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4247058"/>
          <a:ext cx="2077570"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59</xdr:row>
      <xdr:rowOff>242795</xdr:rowOff>
    </xdr:from>
    <xdr:to>
      <xdr:col>9</xdr:col>
      <xdr:colOff>446122</xdr:colOff>
      <xdr:row>62</xdr:row>
      <xdr:rowOff>178449</xdr:rowOff>
    </xdr:to>
    <xdr:pic>
      <xdr:nvPicPr>
        <xdr:cNvPr id="59" name="Picture 58">
          <a:extLst>
            <a:ext uri="{FF2B5EF4-FFF2-40B4-BE49-F238E27FC236}">
              <a16:creationId xmlns:a16="http://schemas.microsoft.com/office/drawing/2014/main" id="{D4770E28-C06C-C30E-6073-A865BD5159B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5348971"/>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60</xdr:row>
      <xdr:rowOff>242795</xdr:rowOff>
    </xdr:from>
    <xdr:to>
      <xdr:col>9</xdr:col>
      <xdr:colOff>446122</xdr:colOff>
      <xdr:row>63</xdr:row>
      <xdr:rowOff>178447</xdr:rowOff>
    </xdr:to>
    <xdr:pic>
      <xdr:nvPicPr>
        <xdr:cNvPr id="60" name="Picture 59">
          <a:extLst>
            <a:ext uri="{FF2B5EF4-FFF2-40B4-BE49-F238E27FC236}">
              <a16:creationId xmlns:a16="http://schemas.microsoft.com/office/drawing/2014/main" id="{4C6EFE0B-C732-0E04-880E-C0E2A4A3308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2438530" y="66432207"/>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61</xdr:row>
      <xdr:rowOff>224117</xdr:rowOff>
    </xdr:from>
    <xdr:to>
      <xdr:col>11</xdr:col>
      <xdr:colOff>135218</xdr:colOff>
      <xdr:row>69</xdr:row>
      <xdr:rowOff>181498</xdr:rowOff>
    </xdr:to>
    <xdr:pic>
      <xdr:nvPicPr>
        <xdr:cNvPr id="61" name="Picture 60">
          <a:extLst>
            <a:ext uri="{FF2B5EF4-FFF2-40B4-BE49-F238E27FC236}">
              <a16:creationId xmlns:a16="http://schemas.microsoft.com/office/drawing/2014/main" id="{FA3233DD-4DA1-9F4C-D548-4D5A6BFD3B6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7496764"/>
          <a:ext cx="2077571" cy="2813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62</xdr:row>
      <xdr:rowOff>242793</xdr:rowOff>
    </xdr:from>
    <xdr:to>
      <xdr:col>9</xdr:col>
      <xdr:colOff>694436</xdr:colOff>
      <xdr:row>66</xdr:row>
      <xdr:rowOff>153139</xdr:rowOff>
    </xdr:to>
    <xdr:pic>
      <xdr:nvPicPr>
        <xdr:cNvPr id="62" name="Picture 61">
          <a:extLst>
            <a:ext uri="{FF2B5EF4-FFF2-40B4-BE49-F238E27FC236}">
              <a16:creationId xmlns:a16="http://schemas.microsoft.com/office/drawing/2014/main" id="{5748E060-CBC8-E746-BC26-D9147947A72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2438529" y="68598675"/>
          <a:ext cx="993259" cy="13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63</xdr:row>
      <xdr:rowOff>242794</xdr:rowOff>
    </xdr:from>
    <xdr:to>
      <xdr:col>9</xdr:col>
      <xdr:colOff>446123</xdr:colOff>
      <xdr:row>66</xdr:row>
      <xdr:rowOff>169005</xdr:rowOff>
    </xdr:to>
    <xdr:pic>
      <xdr:nvPicPr>
        <xdr:cNvPr id="63" name="Picture 62">
          <a:extLst>
            <a:ext uri="{FF2B5EF4-FFF2-40B4-BE49-F238E27FC236}">
              <a16:creationId xmlns:a16="http://schemas.microsoft.com/office/drawing/2014/main" id="{EA9BAC2E-99AF-9A51-F592-3D30E30CDD13}"/>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2438530" y="69681912"/>
          <a:ext cx="744945" cy="999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64</xdr:row>
      <xdr:rowOff>242794</xdr:rowOff>
    </xdr:from>
    <xdr:to>
      <xdr:col>9</xdr:col>
      <xdr:colOff>446123</xdr:colOff>
      <xdr:row>67</xdr:row>
      <xdr:rowOff>171015</xdr:rowOff>
    </xdr:to>
    <xdr:pic>
      <xdr:nvPicPr>
        <xdr:cNvPr id="64" name="Picture 63">
          <a:extLst>
            <a:ext uri="{FF2B5EF4-FFF2-40B4-BE49-F238E27FC236}">
              <a16:creationId xmlns:a16="http://schemas.microsoft.com/office/drawing/2014/main" id="{AE59498C-1C13-EC24-70BA-21963611825E}"/>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438530" y="7112000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65</xdr:row>
      <xdr:rowOff>242795</xdr:rowOff>
    </xdr:from>
    <xdr:to>
      <xdr:col>9</xdr:col>
      <xdr:colOff>446122</xdr:colOff>
      <xdr:row>68</xdr:row>
      <xdr:rowOff>173427</xdr:rowOff>
    </xdr:to>
    <xdr:pic>
      <xdr:nvPicPr>
        <xdr:cNvPr id="65" name="Picture 64">
          <a:extLst>
            <a:ext uri="{FF2B5EF4-FFF2-40B4-BE49-F238E27FC236}">
              <a16:creationId xmlns:a16="http://schemas.microsoft.com/office/drawing/2014/main" id="{B196F743-8F58-533D-B39A-2E558389F116}"/>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2558089"/>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66</xdr:row>
      <xdr:rowOff>242794</xdr:rowOff>
    </xdr:from>
    <xdr:to>
      <xdr:col>9</xdr:col>
      <xdr:colOff>446122</xdr:colOff>
      <xdr:row>69</xdr:row>
      <xdr:rowOff>173424</xdr:rowOff>
    </xdr:to>
    <xdr:pic>
      <xdr:nvPicPr>
        <xdr:cNvPr id="66" name="Picture 65">
          <a:extLst>
            <a:ext uri="{FF2B5EF4-FFF2-40B4-BE49-F238E27FC236}">
              <a16:creationId xmlns:a16="http://schemas.microsoft.com/office/drawing/2014/main" id="{190A83D7-84A7-92EF-EF05-F39DDE07DB64}"/>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3641323"/>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0</xdr:rowOff>
    </xdr:from>
    <xdr:to>
      <xdr:col>9</xdr:col>
      <xdr:colOff>446122</xdr:colOff>
      <xdr:row>70</xdr:row>
      <xdr:rowOff>286230</xdr:rowOff>
    </xdr:to>
    <xdr:pic>
      <xdr:nvPicPr>
        <xdr:cNvPr id="67" name="Picture 66">
          <a:extLst>
            <a:ext uri="{FF2B5EF4-FFF2-40B4-BE49-F238E27FC236}">
              <a16:creationId xmlns:a16="http://schemas.microsoft.com/office/drawing/2014/main" id="{780EBCF7-C3CA-77E8-3AE8-F1F2740F6727}"/>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4724559"/>
          <a:ext cx="744944" cy="1003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68</xdr:row>
      <xdr:rowOff>242794</xdr:rowOff>
    </xdr:from>
    <xdr:to>
      <xdr:col>9</xdr:col>
      <xdr:colOff>446122</xdr:colOff>
      <xdr:row>71</xdr:row>
      <xdr:rowOff>173426</xdr:rowOff>
    </xdr:to>
    <xdr:pic>
      <xdr:nvPicPr>
        <xdr:cNvPr id="68" name="Picture 67">
          <a:extLst>
            <a:ext uri="{FF2B5EF4-FFF2-40B4-BE49-F238E27FC236}">
              <a16:creationId xmlns:a16="http://schemas.microsoft.com/office/drawing/2014/main" id="{AE0D4A8C-4916-1FF3-FDB8-F374427D83CE}"/>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2438530" y="75807794"/>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70</xdr:row>
      <xdr:rowOff>0</xdr:rowOff>
    </xdr:from>
    <xdr:to>
      <xdr:col>9</xdr:col>
      <xdr:colOff>446122</xdr:colOff>
      <xdr:row>73</xdr:row>
      <xdr:rowOff>103350</xdr:rowOff>
    </xdr:to>
    <xdr:pic>
      <xdr:nvPicPr>
        <xdr:cNvPr id="69" name="Picture 68">
          <a:extLst>
            <a:ext uri="{FF2B5EF4-FFF2-40B4-BE49-F238E27FC236}">
              <a16:creationId xmlns:a16="http://schemas.microsoft.com/office/drawing/2014/main" id="{E3D98169-4B75-3826-00C2-36DFC7F5DEE1}"/>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2438530" y="76891029"/>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71</xdr:row>
      <xdr:rowOff>0</xdr:rowOff>
    </xdr:from>
    <xdr:to>
      <xdr:col>9</xdr:col>
      <xdr:colOff>446123</xdr:colOff>
      <xdr:row>75</xdr:row>
      <xdr:rowOff>100825</xdr:rowOff>
    </xdr:to>
    <xdr:pic>
      <xdr:nvPicPr>
        <xdr:cNvPr id="70" name="Picture 69">
          <a:extLst>
            <a:ext uri="{FF2B5EF4-FFF2-40B4-BE49-F238E27FC236}">
              <a16:creationId xmlns:a16="http://schemas.microsoft.com/office/drawing/2014/main" id="{B3340465-B976-0DB7-BE65-0FFA23ECA74A}"/>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438530" y="77974265"/>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72</xdr:row>
      <xdr:rowOff>56029</xdr:rowOff>
    </xdr:from>
    <xdr:to>
      <xdr:col>9</xdr:col>
      <xdr:colOff>446122</xdr:colOff>
      <xdr:row>75</xdr:row>
      <xdr:rowOff>345147</xdr:rowOff>
    </xdr:to>
    <xdr:pic>
      <xdr:nvPicPr>
        <xdr:cNvPr id="71" name="Picture 70">
          <a:extLst>
            <a:ext uri="{FF2B5EF4-FFF2-40B4-BE49-F238E27FC236}">
              <a16:creationId xmlns:a16="http://schemas.microsoft.com/office/drawing/2014/main" id="{CF9BDB71-C5A5-506D-CE95-5E679FCE0015}"/>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2438530" y="79057500"/>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73</xdr:row>
      <xdr:rowOff>56029</xdr:rowOff>
    </xdr:from>
    <xdr:to>
      <xdr:col>9</xdr:col>
      <xdr:colOff>446122</xdr:colOff>
      <xdr:row>76</xdr:row>
      <xdr:rowOff>340054</xdr:rowOff>
    </xdr:to>
    <xdr:pic>
      <xdr:nvPicPr>
        <xdr:cNvPr id="72" name="Picture 71">
          <a:extLst>
            <a:ext uri="{FF2B5EF4-FFF2-40B4-BE49-F238E27FC236}">
              <a16:creationId xmlns:a16="http://schemas.microsoft.com/office/drawing/2014/main" id="{5CD2EE83-C36E-863A-C406-0E276B9CCE26}"/>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2438530" y="79972647"/>
          <a:ext cx="744944" cy="10137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0</xdr:rowOff>
    </xdr:from>
    <xdr:to>
      <xdr:col>9</xdr:col>
      <xdr:colOff>446122</xdr:colOff>
      <xdr:row>77</xdr:row>
      <xdr:rowOff>293449</xdr:rowOff>
    </xdr:to>
    <xdr:pic>
      <xdr:nvPicPr>
        <xdr:cNvPr id="73" name="Picture 72">
          <a:extLst>
            <a:ext uri="{FF2B5EF4-FFF2-40B4-BE49-F238E27FC236}">
              <a16:creationId xmlns:a16="http://schemas.microsoft.com/office/drawing/2014/main" id="{C7D8FB5E-8918-36E0-D4B0-BCE5EBA8DB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438530" y="80887795"/>
          <a:ext cx="744944" cy="10091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75</xdr:row>
      <xdr:rowOff>242795</xdr:rowOff>
    </xdr:from>
    <xdr:to>
      <xdr:col>9</xdr:col>
      <xdr:colOff>446123</xdr:colOff>
      <xdr:row>78</xdr:row>
      <xdr:rowOff>178637</xdr:rowOff>
    </xdr:to>
    <xdr:pic>
      <xdr:nvPicPr>
        <xdr:cNvPr id="74" name="Picture 73">
          <a:extLst>
            <a:ext uri="{FF2B5EF4-FFF2-40B4-BE49-F238E27FC236}">
              <a16:creationId xmlns:a16="http://schemas.microsoft.com/office/drawing/2014/main" id="{9E6780DE-D35A-70A0-EB38-C142FE44218E}"/>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2438530" y="81802942"/>
          <a:ext cx="744945" cy="1001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76</xdr:row>
      <xdr:rowOff>0</xdr:rowOff>
    </xdr:from>
    <xdr:to>
      <xdr:col>9</xdr:col>
      <xdr:colOff>446123</xdr:colOff>
      <xdr:row>78</xdr:row>
      <xdr:rowOff>293980</xdr:rowOff>
    </xdr:to>
    <xdr:pic>
      <xdr:nvPicPr>
        <xdr:cNvPr id="75" name="Picture 74">
          <a:extLst>
            <a:ext uri="{FF2B5EF4-FFF2-40B4-BE49-F238E27FC236}">
              <a16:creationId xmlns:a16="http://schemas.microsoft.com/office/drawing/2014/main" id="{4C1C50F5-71CB-E429-F22F-765861D9B35F}"/>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2438530" y="83241030"/>
          <a:ext cx="744945" cy="1001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77</xdr:row>
      <xdr:rowOff>242795</xdr:rowOff>
    </xdr:from>
    <xdr:to>
      <xdr:col>9</xdr:col>
      <xdr:colOff>446123</xdr:colOff>
      <xdr:row>80</xdr:row>
      <xdr:rowOff>173555</xdr:rowOff>
    </xdr:to>
    <xdr:pic>
      <xdr:nvPicPr>
        <xdr:cNvPr id="76" name="Picture 75">
          <a:extLst>
            <a:ext uri="{FF2B5EF4-FFF2-40B4-BE49-F238E27FC236}">
              <a16:creationId xmlns:a16="http://schemas.microsoft.com/office/drawing/2014/main" id="{E72AE6CD-E287-EC83-FF88-1DCBDBC03399}"/>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4679119"/>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78</xdr:row>
      <xdr:rowOff>242795</xdr:rowOff>
    </xdr:from>
    <xdr:to>
      <xdr:col>9</xdr:col>
      <xdr:colOff>446123</xdr:colOff>
      <xdr:row>82</xdr:row>
      <xdr:rowOff>173555</xdr:rowOff>
    </xdr:to>
    <xdr:pic>
      <xdr:nvPicPr>
        <xdr:cNvPr id="77" name="Picture 76">
          <a:extLst>
            <a:ext uri="{FF2B5EF4-FFF2-40B4-BE49-F238E27FC236}">
              <a16:creationId xmlns:a16="http://schemas.microsoft.com/office/drawing/2014/main" id="{BFDFF019-36D9-17EB-D541-9D8A46B45F37}"/>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2438530" y="86117207"/>
          <a:ext cx="744945" cy="1001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79</xdr:row>
      <xdr:rowOff>242794</xdr:rowOff>
    </xdr:from>
    <xdr:to>
      <xdr:col>9</xdr:col>
      <xdr:colOff>446122</xdr:colOff>
      <xdr:row>85</xdr:row>
      <xdr:rowOff>1036</xdr:rowOff>
    </xdr:to>
    <xdr:pic>
      <xdr:nvPicPr>
        <xdr:cNvPr id="78" name="Picture 77">
          <a:extLst>
            <a:ext uri="{FF2B5EF4-FFF2-40B4-BE49-F238E27FC236}">
              <a16:creationId xmlns:a16="http://schemas.microsoft.com/office/drawing/2014/main" id="{6DD201B3-795C-6498-4A77-A3284D8C779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2438530" y="87555294"/>
          <a:ext cx="744944" cy="10014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81</xdr:row>
      <xdr:rowOff>0</xdr:rowOff>
    </xdr:from>
    <xdr:to>
      <xdr:col>9</xdr:col>
      <xdr:colOff>446122</xdr:colOff>
      <xdr:row>86</xdr:row>
      <xdr:rowOff>96394</xdr:rowOff>
    </xdr:to>
    <xdr:pic>
      <xdr:nvPicPr>
        <xdr:cNvPr id="79" name="Picture 78">
          <a:extLst>
            <a:ext uri="{FF2B5EF4-FFF2-40B4-BE49-F238E27FC236}">
              <a16:creationId xmlns:a16="http://schemas.microsoft.com/office/drawing/2014/main" id="{C78E24CD-52C2-37B7-6D4F-7E0BBDB0D4E6}"/>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2438530" y="89180147"/>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82</xdr:row>
      <xdr:rowOff>0</xdr:rowOff>
    </xdr:from>
    <xdr:to>
      <xdr:col>9</xdr:col>
      <xdr:colOff>446123</xdr:colOff>
      <xdr:row>86</xdr:row>
      <xdr:rowOff>279204</xdr:rowOff>
    </xdr:to>
    <xdr:pic>
      <xdr:nvPicPr>
        <xdr:cNvPr id="80" name="Picture 79">
          <a:extLst>
            <a:ext uri="{FF2B5EF4-FFF2-40B4-BE49-F238E27FC236}">
              <a16:creationId xmlns:a16="http://schemas.microsoft.com/office/drawing/2014/main" id="{37043746-00FE-321D-8395-28D883F14DA3}"/>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2438530" y="90095294"/>
          <a:ext cx="744945" cy="100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110224</xdr:rowOff>
    </xdr:to>
    <xdr:pic>
      <xdr:nvPicPr>
        <xdr:cNvPr id="81" name="Picture 80">
          <a:extLst>
            <a:ext uri="{FF2B5EF4-FFF2-40B4-BE49-F238E27FC236}">
              <a16:creationId xmlns:a16="http://schemas.microsoft.com/office/drawing/2014/main" id="{0930D526-C2AD-45C4-890F-6636CC7CC8D4}"/>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2438530" y="91010441"/>
          <a:ext cx="744944" cy="1003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105950</xdr:rowOff>
    </xdr:to>
    <xdr:pic>
      <xdr:nvPicPr>
        <xdr:cNvPr id="82" name="Picture 81">
          <a:extLst>
            <a:ext uri="{FF2B5EF4-FFF2-40B4-BE49-F238E27FC236}">
              <a16:creationId xmlns:a16="http://schemas.microsoft.com/office/drawing/2014/main" id="{850E621B-271B-6EBA-BB04-82FFDC729AEC}"/>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2438530" y="91925589"/>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446123</xdr:colOff>
      <xdr:row>87</xdr:row>
      <xdr:rowOff>93248</xdr:rowOff>
    </xdr:to>
    <xdr:pic>
      <xdr:nvPicPr>
        <xdr:cNvPr id="83" name="Picture 82">
          <a:extLst>
            <a:ext uri="{FF2B5EF4-FFF2-40B4-BE49-F238E27FC236}">
              <a16:creationId xmlns:a16="http://schemas.microsoft.com/office/drawing/2014/main" id="{7D526BCC-CC86-93E6-3687-3105EF0CC6A7}"/>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438530" y="93008823"/>
          <a:ext cx="744945" cy="998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83</xdr:row>
      <xdr:rowOff>0</xdr:rowOff>
    </xdr:from>
    <xdr:to>
      <xdr:col>9</xdr:col>
      <xdr:colOff>446122</xdr:colOff>
      <xdr:row>87</xdr:row>
      <xdr:rowOff>93132</xdr:rowOff>
    </xdr:to>
    <xdr:pic>
      <xdr:nvPicPr>
        <xdr:cNvPr id="84" name="Picture 83">
          <a:extLst>
            <a:ext uri="{FF2B5EF4-FFF2-40B4-BE49-F238E27FC236}">
              <a16:creationId xmlns:a16="http://schemas.microsoft.com/office/drawing/2014/main" id="{03E8E637-2D14-C746-35CC-1BCCE1934A3B}"/>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438530" y="94092060"/>
          <a:ext cx="744944" cy="10087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84</xdr:row>
      <xdr:rowOff>0</xdr:rowOff>
    </xdr:from>
    <xdr:to>
      <xdr:col>9</xdr:col>
      <xdr:colOff>446122</xdr:colOff>
      <xdr:row>88</xdr:row>
      <xdr:rowOff>106238</xdr:rowOff>
    </xdr:to>
    <xdr:pic>
      <xdr:nvPicPr>
        <xdr:cNvPr id="85" name="Picture 84">
          <a:extLst>
            <a:ext uri="{FF2B5EF4-FFF2-40B4-BE49-F238E27FC236}">
              <a16:creationId xmlns:a16="http://schemas.microsoft.com/office/drawing/2014/main" id="{8413C370-3E4F-D1AC-2528-9D811E08BF4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2438530" y="95175294"/>
          <a:ext cx="744944" cy="1021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85</xdr:row>
      <xdr:rowOff>0</xdr:rowOff>
    </xdr:from>
    <xdr:to>
      <xdr:col>9</xdr:col>
      <xdr:colOff>446122</xdr:colOff>
      <xdr:row>89</xdr:row>
      <xdr:rowOff>99007</xdr:rowOff>
    </xdr:to>
    <xdr:pic>
      <xdr:nvPicPr>
        <xdr:cNvPr id="86" name="Picture 85">
          <a:extLst>
            <a:ext uri="{FF2B5EF4-FFF2-40B4-BE49-F238E27FC236}">
              <a16:creationId xmlns:a16="http://schemas.microsoft.com/office/drawing/2014/main" id="{07DAFF5E-F926-D8EF-7C22-939D3C48D3F1}"/>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2438530" y="96090442"/>
          <a:ext cx="744944" cy="10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0</xdr:rowOff>
    </xdr:from>
    <xdr:to>
      <xdr:col>9</xdr:col>
      <xdr:colOff>446123</xdr:colOff>
      <xdr:row>90</xdr:row>
      <xdr:rowOff>102691</xdr:rowOff>
    </xdr:to>
    <xdr:pic>
      <xdr:nvPicPr>
        <xdr:cNvPr id="87" name="Picture 86">
          <a:extLst>
            <a:ext uri="{FF2B5EF4-FFF2-40B4-BE49-F238E27FC236}">
              <a16:creationId xmlns:a16="http://schemas.microsoft.com/office/drawing/2014/main" id="{38E92118-9E40-CA59-0AD2-3F1F320F63F8}"/>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2438530" y="97005587"/>
          <a:ext cx="744945" cy="1013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86</xdr:row>
      <xdr:rowOff>242794</xdr:rowOff>
    </xdr:from>
    <xdr:to>
      <xdr:col>9</xdr:col>
      <xdr:colOff>446123</xdr:colOff>
      <xdr:row>91</xdr:row>
      <xdr:rowOff>160740</xdr:rowOff>
    </xdr:to>
    <xdr:pic>
      <xdr:nvPicPr>
        <xdr:cNvPr id="88" name="Picture 87">
          <a:extLst>
            <a:ext uri="{FF2B5EF4-FFF2-40B4-BE49-F238E27FC236}">
              <a16:creationId xmlns:a16="http://schemas.microsoft.com/office/drawing/2014/main" id="{CE3B1A24-0758-F820-CD00-9F4FA15711E7}"/>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2438530" y="97920735"/>
          <a:ext cx="744945" cy="1011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88</xdr:row>
      <xdr:rowOff>0</xdr:rowOff>
    </xdr:from>
    <xdr:to>
      <xdr:col>11</xdr:col>
      <xdr:colOff>135217</xdr:colOff>
      <xdr:row>98</xdr:row>
      <xdr:rowOff>122444</xdr:rowOff>
    </xdr:to>
    <xdr:pic>
      <xdr:nvPicPr>
        <xdr:cNvPr id="89" name="Picture 88">
          <a:extLst>
            <a:ext uri="{FF2B5EF4-FFF2-40B4-BE49-F238E27FC236}">
              <a16:creationId xmlns:a16="http://schemas.microsoft.com/office/drawing/2014/main" id="{E71A8C82-5565-E5CB-7670-8832F5D449A3}"/>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98985294"/>
          <a:ext cx="2077570" cy="2827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482302</xdr:colOff>
      <xdr:row>88</xdr:row>
      <xdr:rowOff>20320</xdr:rowOff>
    </xdr:from>
    <xdr:to>
      <xdr:col>9</xdr:col>
      <xdr:colOff>405482</xdr:colOff>
      <xdr:row>92</xdr:row>
      <xdr:rowOff>291645</xdr:rowOff>
    </xdr:to>
    <xdr:pic>
      <xdr:nvPicPr>
        <xdr:cNvPr id="90" name="Picture 89">
          <a:extLst>
            <a:ext uri="{FF2B5EF4-FFF2-40B4-BE49-F238E27FC236}">
              <a16:creationId xmlns:a16="http://schemas.microsoft.com/office/drawing/2014/main" id="{D8067B30-A164-90F9-989F-B1AD0AE567BA}"/>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527742" y="48280320"/>
          <a:ext cx="746140" cy="10028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90</xdr:row>
      <xdr:rowOff>0</xdr:rowOff>
    </xdr:from>
    <xdr:to>
      <xdr:col>9</xdr:col>
      <xdr:colOff>446122</xdr:colOff>
      <xdr:row>93</xdr:row>
      <xdr:rowOff>281484</xdr:rowOff>
    </xdr:to>
    <xdr:pic>
      <xdr:nvPicPr>
        <xdr:cNvPr id="91" name="Picture 90">
          <a:extLst>
            <a:ext uri="{FF2B5EF4-FFF2-40B4-BE49-F238E27FC236}">
              <a16:creationId xmlns:a16="http://schemas.microsoft.com/office/drawing/2014/main" id="{B8AFE327-21D2-1C48-3E6C-744BDBEF21F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2438530" y="100834264"/>
          <a:ext cx="744944" cy="101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91</xdr:row>
      <xdr:rowOff>0</xdr:rowOff>
    </xdr:from>
    <xdr:to>
      <xdr:col>11</xdr:col>
      <xdr:colOff>135217</xdr:colOff>
      <xdr:row>99</xdr:row>
      <xdr:rowOff>323998</xdr:rowOff>
    </xdr:to>
    <xdr:pic>
      <xdr:nvPicPr>
        <xdr:cNvPr id="92" name="Picture 91">
          <a:extLst>
            <a:ext uri="{FF2B5EF4-FFF2-40B4-BE49-F238E27FC236}">
              <a16:creationId xmlns:a16="http://schemas.microsoft.com/office/drawing/2014/main" id="{8755C9BD-BDF9-85D6-E946-B3DC55525324}"/>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2438529" y="101730736"/>
          <a:ext cx="2077570" cy="282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92</xdr:row>
      <xdr:rowOff>0</xdr:rowOff>
    </xdr:from>
    <xdr:to>
      <xdr:col>9</xdr:col>
      <xdr:colOff>446122</xdr:colOff>
      <xdr:row>94</xdr:row>
      <xdr:rowOff>288698</xdr:rowOff>
    </xdr:to>
    <xdr:pic>
      <xdr:nvPicPr>
        <xdr:cNvPr id="93" name="Picture 92">
          <a:extLst>
            <a:ext uri="{FF2B5EF4-FFF2-40B4-BE49-F238E27FC236}">
              <a16:creationId xmlns:a16="http://schemas.microsoft.com/office/drawing/2014/main" id="{E6DE7E60-224B-C58C-856C-2E69840F32CF}"/>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438530" y="102664560"/>
          <a:ext cx="744944" cy="1006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472142</xdr:colOff>
      <xdr:row>92</xdr:row>
      <xdr:rowOff>268195</xdr:rowOff>
    </xdr:from>
    <xdr:to>
      <xdr:col>9</xdr:col>
      <xdr:colOff>395322</xdr:colOff>
      <xdr:row>95</xdr:row>
      <xdr:rowOff>199227</xdr:rowOff>
    </xdr:to>
    <xdr:pic>
      <xdr:nvPicPr>
        <xdr:cNvPr id="94" name="Picture 93">
          <a:extLst>
            <a:ext uri="{FF2B5EF4-FFF2-40B4-BE49-F238E27FC236}">
              <a16:creationId xmlns:a16="http://schemas.microsoft.com/office/drawing/2014/main" id="{08D14176-51C6-A71C-4DF2-05AC2EC823A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921442" y="28855895"/>
          <a:ext cx="748680" cy="9978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93</xdr:row>
      <xdr:rowOff>242795</xdr:rowOff>
    </xdr:from>
    <xdr:to>
      <xdr:col>9</xdr:col>
      <xdr:colOff>446122</xdr:colOff>
      <xdr:row>96</xdr:row>
      <xdr:rowOff>173829</xdr:rowOff>
    </xdr:to>
    <xdr:pic>
      <xdr:nvPicPr>
        <xdr:cNvPr id="95" name="Picture 94">
          <a:extLst>
            <a:ext uri="{FF2B5EF4-FFF2-40B4-BE49-F238E27FC236}">
              <a16:creationId xmlns:a16="http://schemas.microsoft.com/office/drawing/2014/main" id="{43D29BE1-330F-A895-E1A0-836B89C704E4}"/>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2438530" y="104662942"/>
          <a:ext cx="744944" cy="10041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94</xdr:row>
      <xdr:rowOff>242795</xdr:rowOff>
    </xdr:from>
    <xdr:to>
      <xdr:col>9</xdr:col>
      <xdr:colOff>446122</xdr:colOff>
      <xdr:row>98</xdr:row>
      <xdr:rowOff>11267</xdr:rowOff>
    </xdr:to>
    <xdr:pic>
      <xdr:nvPicPr>
        <xdr:cNvPr id="96" name="Picture 95">
          <a:extLst>
            <a:ext uri="{FF2B5EF4-FFF2-40B4-BE49-F238E27FC236}">
              <a16:creationId xmlns:a16="http://schemas.microsoft.com/office/drawing/2014/main" id="{68506E72-1FA1-87B7-4EA6-19CF1CB19D3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5746177"/>
          <a:ext cx="744944" cy="1004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95</xdr:row>
      <xdr:rowOff>242795</xdr:rowOff>
    </xdr:from>
    <xdr:to>
      <xdr:col>9</xdr:col>
      <xdr:colOff>446122</xdr:colOff>
      <xdr:row>99</xdr:row>
      <xdr:rowOff>11267</xdr:rowOff>
    </xdr:to>
    <xdr:pic>
      <xdr:nvPicPr>
        <xdr:cNvPr id="97" name="Picture 96">
          <a:extLst>
            <a:ext uri="{FF2B5EF4-FFF2-40B4-BE49-F238E27FC236}">
              <a16:creationId xmlns:a16="http://schemas.microsoft.com/office/drawing/2014/main" id="{8D8C5F9E-3DA1-844E-7765-3D63EF740153}"/>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438530" y="106829413"/>
          <a:ext cx="744944" cy="10041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96</xdr:row>
      <xdr:rowOff>242794</xdr:rowOff>
    </xdr:from>
    <xdr:to>
      <xdr:col>9</xdr:col>
      <xdr:colOff>446122</xdr:colOff>
      <xdr:row>100</xdr:row>
      <xdr:rowOff>10866</xdr:rowOff>
    </xdr:to>
    <xdr:pic>
      <xdr:nvPicPr>
        <xdr:cNvPr id="98" name="Picture 97">
          <a:extLst>
            <a:ext uri="{FF2B5EF4-FFF2-40B4-BE49-F238E27FC236}">
              <a16:creationId xmlns:a16="http://schemas.microsoft.com/office/drawing/2014/main" id="{3480BFF8-4936-86A0-22FE-A6219A45CB15}"/>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438530" y="107912647"/>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98</xdr:row>
      <xdr:rowOff>242794</xdr:rowOff>
    </xdr:from>
    <xdr:to>
      <xdr:col>9</xdr:col>
      <xdr:colOff>446122</xdr:colOff>
      <xdr:row>101</xdr:row>
      <xdr:rowOff>173425</xdr:rowOff>
    </xdr:to>
    <xdr:pic>
      <xdr:nvPicPr>
        <xdr:cNvPr id="99" name="Picture 98">
          <a:extLst>
            <a:ext uri="{FF2B5EF4-FFF2-40B4-BE49-F238E27FC236}">
              <a16:creationId xmlns:a16="http://schemas.microsoft.com/office/drawing/2014/main" id="{E8BCB1E6-4B1D-EBCA-2D6B-6CC93C125B87}"/>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2438530" y="109350735"/>
          <a:ext cx="744944" cy="10037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99</xdr:row>
      <xdr:rowOff>242793</xdr:rowOff>
    </xdr:from>
    <xdr:to>
      <xdr:col>9</xdr:col>
      <xdr:colOff>446122</xdr:colOff>
      <xdr:row>102</xdr:row>
      <xdr:rowOff>171414</xdr:rowOff>
    </xdr:to>
    <xdr:pic>
      <xdr:nvPicPr>
        <xdr:cNvPr id="100" name="Picture 99">
          <a:extLst>
            <a:ext uri="{FF2B5EF4-FFF2-40B4-BE49-F238E27FC236}">
              <a16:creationId xmlns:a16="http://schemas.microsoft.com/office/drawing/2014/main" id="{27493E76-78B1-1CE8-1480-C77124652119}"/>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2438530" y="110788822"/>
          <a:ext cx="744944" cy="1001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100</xdr:row>
      <xdr:rowOff>242794</xdr:rowOff>
    </xdr:from>
    <xdr:to>
      <xdr:col>9</xdr:col>
      <xdr:colOff>446123</xdr:colOff>
      <xdr:row>103</xdr:row>
      <xdr:rowOff>168402</xdr:rowOff>
    </xdr:to>
    <xdr:pic>
      <xdr:nvPicPr>
        <xdr:cNvPr id="101" name="Picture 100">
          <a:extLst>
            <a:ext uri="{FF2B5EF4-FFF2-40B4-BE49-F238E27FC236}">
              <a16:creationId xmlns:a16="http://schemas.microsoft.com/office/drawing/2014/main" id="{CEED5EE9-B411-149E-6FE8-FD180D1052AD}"/>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438530" y="112226912"/>
          <a:ext cx="744945" cy="9986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101</xdr:row>
      <xdr:rowOff>242795</xdr:rowOff>
    </xdr:from>
    <xdr:to>
      <xdr:col>9</xdr:col>
      <xdr:colOff>449355</xdr:colOff>
      <xdr:row>104</xdr:row>
      <xdr:rowOff>172691</xdr:rowOff>
    </xdr:to>
    <xdr:pic>
      <xdr:nvPicPr>
        <xdr:cNvPr id="102" name="Picture 101">
          <a:extLst>
            <a:ext uri="{FF2B5EF4-FFF2-40B4-BE49-F238E27FC236}">
              <a16:creationId xmlns:a16="http://schemas.microsoft.com/office/drawing/2014/main" id="{A6A9DE5F-6A04-EB0B-91DD-726D2E7CDA1C}"/>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972241" y="31840395"/>
          <a:ext cx="751914" cy="996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102</xdr:row>
      <xdr:rowOff>242795</xdr:rowOff>
    </xdr:from>
    <xdr:to>
      <xdr:col>9</xdr:col>
      <xdr:colOff>446123</xdr:colOff>
      <xdr:row>105</xdr:row>
      <xdr:rowOff>341124</xdr:rowOff>
    </xdr:to>
    <xdr:pic>
      <xdr:nvPicPr>
        <xdr:cNvPr id="103" name="Picture 102">
          <a:extLst>
            <a:ext uri="{FF2B5EF4-FFF2-40B4-BE49-F238E27FC236}">
              <a16:creationId xmlns:a16="http://schemas.microsoft.com/office/drawing/2014/main" id="{1C679A4C-C629-6950-E6F3-E0D87654A072}"/>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2438530" y="114393383"/>
          <a:ext cx="744945" cy="9986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103</xdr:row>
      <xdr:rowOff>242795</xdr:rowOff>
    </xdr:from>
    <xdr:to>
      <xdr:col>9</xdr:col>
      <xdr:colOff>446123</xdr:colOff>
      <xdr:row>107</xdr:row>
      <xdr:rowOff>165878</xdr:rowOff>
    </xdr:to>
    <xdr:pic>
      <xdr:nvPicPr>
        <xdr:cNvPr id="104" name="Picture 103">
          <a:extLst>
            <a:ext uri="{FF2B5EF4-FFF2-40B4-BE49-F238E27FC236}">
              <a16:creationId xmlns:a16="http://schemas.microsoft.com/office/drawing/2014/main" id="{7E02E708-C10F-009A-DC0B-19F089CD27B9}"/>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438530" y="115476619"/>
          <a:ext cx="744945" cy="100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105</xdr:row>
      <xdr:rowOff>0</xdr:rowOff>
    </xdr:from>
    <xdr:to>
      <xdr:col>9</xdr:col>
      <xdr:colOff>446122</xdr:colOff>
      <xdr:row>109</xdr:row>
      <xdr:rowOff>97667</xdr:rowOff>
    </xdr:to>
    <xdr:pic>
      <xdr:nvPicPr>
        <xdr:cNvPr id="105" name="Picture 104">
          <a:extLst>
            <a:ext uri="{FF2B5EF4-FFF2-40B4-BE49-F238E27FC236}">
              <a16:creationId xmlns:a16="http://schemas.microsoft.com/office/drawing/2014/main" id="{CC694C60-AB76-2C6A-D482-2AC64EA285A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2438530" y="116559854"/>
          <a:ext cx="744944" cy="1008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726142</xdr:colOff>
      <xdr:row>107</xdr:row>
      <xdr:rowOff>91440</xdr:rowOff>
    </xdr:from>
    <xdr:to>
      <xdr:col>9</xdr:col>
      <xdr:colOff>649323</xdr:colOff>
      <xdr:row>111</xdr:row>
      <xdr:rowOff>187575</xdr:rowOff>
    </xdr:to>
    <xdr:pic>
      <xdr:nvPicPr>
        <xdr:cNvPr id="106" name="Picture 105">
          <a:extLst>
            <a:ext uri="{FF2B5EF4-FFF2-40B4-BE49-F238E27FC236}">
              <a16:creationId xmlns:a16="http://schemas.microsoft.com/office/drawing/2014/main" id="{A448CC88-7002-5067-5EED-267CE5135A23}"/>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4175442" y="33467040"/>
          <a:ext cx="748681" cy="9851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107</xdr:row>
      <xdr:rowOff>0</xdr:rowOff>
    </xdr:from>
    <xdr:to>
      <xdr:col>9</xdr:col>
      <xdr:colOff>446123</xdr:colOff>
      <xdr:row>111</xdr:row>
      <xdr:rowOff>101216</xdr:rowOff>
    </xdr:to>
    <xdr:pic>
      <xdr:nvPicPr>
        <xdr:cNvPr id="107" name="Picture 106">
          <a:extLst>
            <a:ext uri="{FF2B5EF4-FFF2-40B4-BE49-F238E27FC236}">
              <a16:creationId xmlns:a16="http://schemas.microsoft.com/office/drawing/2014/main" id="{7D6649A0-8904-BE12-88B9-F1557A4772FC}"/>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2438530" y="118745000"/>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108</xdr:row>
      <xdr:rowOff>0</xdr:rowOff>
    </xdr:from>
    <xdr:to>
      <xdr:col>9</xdr:col>
      <xdr:colOff>446123</xdr:colOff>
      <xdr:row>111</xdr:row>
      <xdr:rowOff>284096</xdr:rowOff>
    </xdr:to>
    <xdr:pic>
      <xdr:nvPicPr>
        <xdr:cNvPr id="108" name="Picture 107">
          <a:extLst>
            <a:ext uri="{FF2B5EF4-FFF2-40B4-BE49-F238E27FC236}">
              <a16:creationId xmlns:a16="http://schemas.microsoft.com/office/drawing/2014/main" id="{E0B15C1E-A700-D386-CA3E-B28DE653053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2438530" y="119660147"/>
          <a:ext cx="744945" cy="1016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522941</xdr:colOff>
      <xdr:row>102</xdr:row>
      <xdr:rowOff>320201</xdr:rowOff>
    </xdr:from>
    <xdr:to>
      <xdr:col>10</xdr:col>
      <xdr:colOff>711200</xdr:colOff>
      <xdr:row>112</xdr:row>
      <xdr:rowOff>111778</xdr:rowOff>
    </xdr:to>
    <xdr:pic>
      <xdr:nvPicPr>
        <xdr:cNvPr id="109" name="Picture 108">
          <a:extLst>
            <a:ext uri="{FF2B5EF4-FFF2-40B4-BE49-F238E27FC236}">
              <a16:creationId xmlns:a16="http://schemas.microsoft.com/office/drawing/2014/main" id="{1043C939-1563-0468-0D24-801A5325418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972241" y="32273401"/>
          <a:ext cx="1839259" cy="2458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192742</xdr:colOff>
      <xdr:row>105</xdr:row>
      <xdr:rowOff>165100</xdr:rowOff>
    </xdr:from>
    <xdr:to>
      <xdr:col>10</xdr:col>
      <xdr:colOff>115922</xdr:colOff>
      <xdr:row>110</xdr:row>
      <xdr:rowOff>96524</xdr:rowOff>
    </xdr:to>
    <xdr:pic>
      <xdr:nvPicPr>
        <xdr:cNvPr id="110" name="Picture 109">
          <a:extLst>
            <a:ext uri="{FF2B5EF4-FFF2-40B4-BE49-F238E27FC236}">
              <a16:creationId xmlns:a16="http://schemas.microsoft.com/office/drawing/2014/main" id="{6DD35E80-A0E5-4CE3-7982-979A9D4CF328}"/>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4467542" y="33007300"/>
          <a:ext cx="748680" cy="998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110</xdr:row>
      <xdr:rowOff>242794</xdr:rowOff>
    </xdr:from>
    <xdr:to>
      <xdr:col>9</xdr:col>
      <xdr:colOff>446123</xdr:colOff>
      <xdr:row>113</xdr:row>
      <xdr:rowOff>171415</xdr:rowOff>
    </xdr:to>
    <xdr:pic>
      <xdr:nvPicPr>
        <xdr:cNvPr id="111" name="Picture 110">
          <a:extLst>
            <a:ext uri="{FF2B5EF4-FFF2-40B4-BE49-F238E27FC236}">
              <a16:creationId xmlns:a16="http://schemas.microsoft.com/office/drawing/2014/main" id="{C01EC88C-C70F-282D-442D-9C66B6C84C2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2592353"/>
          <a:ext cx="744945" cy="1001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111</xdr:row>
      <xdr:rowOff>242793</xdr:rowOff>
    </xdr:from>
    <xdr:to>
      <xdr:col>9</xdr:col>
      <xdr:colOff>446122</xdr:colOff>
      <xdr:row>114</xdr:row>
      <xdr:rowOff>171416</xdr:rowOff>
    </xdr:to>
    <xdr:pic>
      <xdr:nvPicPr>
        <xdr:cNvPr id="112" name="Picture 111">
          <a:extLst>
            <a:ext uri="{FF2B5EF4-FFF2-40B4-BE49-F238E27FC236}">
              <a16:creationId xmlns:a16="http://schemas.microsoft.com/office/drawing/2014/main" id="{5B26B7F6-E608-B0A5-E4ED-C68C1363C12E}"/>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2438530" y="123675587"/>
          <a:ext cx="744944" cy="1001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512782</xdr:colOff>
      <xdr:row>112</xdr:row>
      <xdr:rowOff>191994</xdr:rowOff>
    </xdr:from>
    <xdr:to>
      <xdr:col>9</xdr:col>
      <xdr:colOff>435962</xdr:colOff>
      <xdr:row>115</xdr:row>
      <xdr:rowOff>122624</xdr:rowOff>
    </xdr:to>
    <xdr:pic>
      <xdr:nvPicPr>
        <xdr:cNvPr id="113" name="Picture 112">
          <a:extLst>
            <a:ext uri="{FF2B5EF4-FFF2-40B4-BE49-F238E27FC236}">
              <a16:creationId xmlns:a16="http://schemas.microsoft.com/office/drawing/2014/main" id="{3E715532-0402-E321-7192-96D8930FE10D}"/>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558222" y="55066154"/>
          <a:ext cx="746140" cy="99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114</xdr:row>
      <xdr:rowOff>0</xdr:rowOff>
    </xdr:from>
    <xdr:to>
      <xdr:col>9</xdr:col>
      <xdr:colOff>446122</xdr:colOff>
      <xdr:row>117</xdr:row>
      <xdr:rowOff>103740</xdr:rowOff>
    </xdr:to>
    <xdr:pic>
      <xdr:nvPicPr>
        <xdr:cNvPr id="114" name="Picture 113">
          <a:extLst>
            <a:ext uri="{FF2B5EF4-FFF2-40B4-BE49-F238E27FC236}">
              <a16:creationId xmlns:a16="http://schemas.microsoft.com/office/drawing/2014/main" id="{69A9AC71-1E36-60E9-ABAD-395DE929922C}"/>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2438530" y="125842060"/>
          <a:ext cx="744944" cy="1008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115</xdr:row>
      <xdr:rowOff>0</xdr:rowOff>
    </xdr:from>
    <xdr:to>
      <xdr:col>9</xdr:col>
      <xdr:colOff>446122</xdr:colOff>
      <xdr:row>119</xdr:row>
      <xdr:rowOff>93582</xdr:rowOff>
    </xdr:to>
    <xdr:pic>
      <xdr:nvPicPr>
        <xdr:cNvPr id="115" name="Picture 114">
          <a:extLst>
            <a:ext uri="{FF2B5EF4-FFF2-40B4-BE49-F238E27FC236}">
              <a16:creationId xmlns:a16="http://schemas.microsoft.com/office/drawing/2014/main" id="{1BB6BC77-8F72-5D81-F988-536E1B118801}"/>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2438530" y="126757207"/>
          <a:ext cx="744944" cy="10087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116</xdr:row>
      <xdr:rowOff>0</xdr:rowOff>
    </xdr:from>
    <xdr:to>
      <xdr:col>9</xdr:col>
      <xdr:colOff>446123</xdr:colOff>
      <xdr:row>121</xdr:row>
      <xdr:rowOff>55553</xdr:rowOff>
    </xdr:to>
    <xdr:pic>
      <xdr:nvPicPr>
        <xdr:cNvPr id="116" name="Picture 115">
          <a:extLst>
            <a:ext uri="{FF2B5EF4-FFF2-40B4-BE49-F238E27FC236}">
              <a16:creationId xmlns:a16="http://schemas.microsoft.com/office/drawing/2014/main" id="{473F49BA-36DE-3FA0-7542-917D6298DB4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2438530" y="127672353"/>
          <a:ext cx="744945" cy="101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117</xdr:row>
      <xdr:rowOff>0</xdr:rowOff>
    </xdr:from>
    <xdr:to>
      <xdr:col>9</xdr:col>
      <xdr:colOff>446122</xdr:colOff>
      <xdr:row>122</xdr:row>
      <xdr:rowOff>4954</xdr:rowOff>
    </xdr:to>
    <xdr:pic>
      <xdr:nvPicPr>
        <xdr:cNvPr id="117" name="Picture 116">
          <a:extLst>
            <a:ext uri="{FF2B5EF4-FFF2-40B4-BE49-F238E27FC236}">
              <a16:creationId xmlns:a16="http://schemas.microsoft.com/office/drawing/2014/main" id="{83127226-01C7-C9CD-F399-61C9B69DD4D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8587500"/>
          <a:ext cx="744944" cy="10115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118</xdr:row>
      <xdr:rowOff>0</xdr:rowOff>
    </xdr:from>
    <xdr:to>
      <xdr:col>9</xdr:col>
      <xdr:colOff>446122</xdr:colOff>
      <xdr:row>122</xdr:row>
      <xdr:rowOff>185423</xdr:rowOff>
    </xdr:to>
    <xdr:pic>
      <xdr:nvPicPr>
        <xdr:cNvPr id="118" name="Picture 117">
          <a:extLst>
            <a:ext uri="{FF2B5EF4-FFF2-40B4-BE49-F238E27FC236}">
              <a16:creationId xmlns:a16="http://schemas.microsoft.com/office/drawing/2014/main" id="{011F1CCC-1266-3224-4FBA-B122FCE12CC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2438530" y="129502648"/>
          <a:ext cx="744944" cy="100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522942</xdr:colOff>
      <xdr:row>119</xdr:row>
      <xdr:rowOff>0</xdr:rowOff>
    </xdr:from>
    <xdr:to>
      <xdr:col>9</xdr:col>
      <xdr:colOff>446122</xdr:colOff>
      <xdr:row>123</xdr:row>
      <xdr:rowOff>137906</xdr:rowOff>
    </xdr:to>
    <xdr:pic>
      <xdr:nvPicPr>
        <xdr:cNvPr id="119" name="Picture 118">
          <a:extLst>
            <a:ext uri="{FF2B5EF4-FFF2-40B4-BE49-F238E27FC236}">
              <a16:creationId xmlns:a16="http://schemas.microsoft.com/office/drawing/2014/main" id="{1F8B03A9-1372-A7D0-774C-DA2F5DE0EAA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2438530" y="130417795"/>
          <a:ext cx="744944" cy="10085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C3F7A77-AA9A-9049-9BD3-D03FDDAB2B95}" name="INVENTARIO" displayName="INVENTARIO" ref="A1:AB1002" totalsRowShown="0" headerRowDxfId="149" dataDxfId="147" headerRowBorderDxfId="148" tableBorderDxfId="146">
  <autoFilter ref="A1:AB1002" xr:uid="{2C3F7A77-AA9A-9049-9BD3-D03FDDAB2B95}"/>
  <tableColumns count="28">
    <tableColumn id="28" xr3:uid="{0CDE7E80-246F-9642-A518-1282133B0DD5}" name="Code" dataDxfId="145"/>
    <tableColumn id="1" xr3:uid="{2C453DBF-7AB3-4C4E-AB99-D0695F989E26}" name="Foto" dataDxfId="144"/>
    <tableColumn id="3" xr3:uid="{F2B89EA9-E152-AC45-BAD1-18B8A1A78055}" name="Type" dataDxfId="143"/>
    <tableColumn id="4" xr3:uid="{E079105E-5F52-DC43-8691-683EFDF2D6A8}" name="Category" dataDxfId="142"/>
    <tableColumn id="5" xr3:uid="{DC8749DD-8D68-5641-B45F-3231107C111B}" name="Nombre del artículo" dataDxfId="141"/>
    <tableColumn id="6" xr3:uid="{5ACC1848-DB9A-1D4E-8959-7ACE34F9684E}" name="Talla" dataDxfId="140"/>
    <tableColumn id="7" xr3:uid="{64C559F8-872F-9C40-926B-1FBAD12F046B}" name="Brand" dataDxfId="139"/>
    <tableColumn id="12" xr3:uid="{AC24821D-9AD1-3A46-A2DD-6430B612E786}" name="Precio" dataDxfId="138"/>
    <tableColumn id="13" xr3:uid="{99FED3F8-23A2-7D44-A402-D8E46215D411}" name="Pricing 1" dataDxfId="137">
      <calculatedColumnFormula>U2</calculatedColumnFormula>
    </tableColumn>
    <tableColumn id="15" xr3:uid="{A92ECA4D-AC2B-A744-AA0A-A77850574C37}" name="Entradas" dataDxfId="136"/>
    <tableColumn id="16" xr3:uid="{616B21E5-25FD-B94F-97F9-58B8EDC40DE6}" name="Salidas" dataDxfId="135">
      <calculatedColumnFormula>SUMIFS(VENTAS[Cantidad],VENTAS[Código del producto Vendido],INVENTARIO[[#This Row],[Code]])</calculatedColumnFormula>
    </tableColumn>
    <tableColumn id="17" xr3:uid="{9D7AB1D3-B97D-A245-B71B-95057FAAC447}" name="Stock Actual" dataDxfId="134">
      <calculatedColumnFormula>INVENTARIO[[#This Row],[Entradas]]-INVENTARIO[[#This Row],[Salidas]]</calculatedColumnFormula>
    </tableColumn>
    <tableColumn id="8" xr3:uid="{CD73F642-108F-9C4A-8F93-51BCE0CF89A6}" name="Comisión 10%" dataDxfId="133">
      <calculatedColumnFormula>INVENTARIO[[#This Row],[Pricing 1]]*10%</calculatedColumnFormula>
    </tableColumn>
    <tableColumn id="18" xr3:uid="{C19FC3A5-7F68-BD46-AB51-847A5CF1C420}" name="Costo Unitario (MXN)" dataDxfId="132"/>
    <tableColumn id="19" xr3:uid="{AA7C9989-9B9A-DE41-84B3-E777B0CFFC80}" name="USD -&gt; MXN" dataDxfId="131"/>
    <tableColumn id="20" xr3:uid="{47CEAB57-BA58-3A4E-8836-7547C0A8670B}" name="Costo Unitario (USD)" dataDxfId="130">
      <calculatedColumnFormula>N2/O2</calculatedColumnFormula>
    </tableColumn>
    <tableColumn id="21" xr3:uid="{6044B009-325A-1E48-996D-3795B08AD37D}" name="Peso (g)" dataDxfId="129"/>
    <tableColumn id="22" xr3:uid="{3FE36986-70B1-7045-B79B-1F306E510CCC}" name="Precio Envío Kilogramo (USD)" dataDxfId="128"/>
    <tableColumn id="23" xr3:uid="{8E0BCE09-A215-4E49-9ADF-CC46A3A57580}" name="Costo Envío (USD)" dataDxfId="127" dataCellStyle="Currency">
      <calculatedColumnFormula>Q2*R2/1000</calculatedColumnFormula>
    </tableColumn>
    <tableColumn id="25" xr3:uid="{D2FD5BA1-0777-4446-96AC-0A15858284E3}" name="Costo total" dataDxfId="126" dataCellStyle="Currency">
      <calculatedColumnFormula>(P2+S2)-INVENTARIO[[#This Row],[Comisión 10%]]</calculatedColumnFormula>
    </tableColumn>
    <tableColumn id="26" xr3:uid="{0CF8E044-9EA3-C143-9605-5C9780CD5463}" name="Precio Venta Ideal (x1.5)" dataDxfId="125">
      <calculatedColumnFormula>ROUNDUP(T2,0)</calculatedColumnFormula>
    </tableColumn>
    <tableColumn id="14" xr3:uid="{F696554F-9947-834E-9EAD-4D4726C2FF95}" name="Precio Final" dataDxfId="124"/>
    <tableColumn id="27" xr3:uid="{BC945D69-9F4B-7A40-8582-5050E162AF5D}" name="Ganancia Unitaria" dataDxfId="123">
      <calculatedColumnFormula>INVENTARIO[[#This Row],[Precio Final]]-(INVENTARIO[[#This Row],[Comisión 10%]]+INVENTARIO[[#This Row],[Costo total]])</calculatedColumnFormula>
    </tableColumn>
    <tableColumn id="9" xr3:uid="{1FAF5B63-ACBA-B242-90DB-527D9503C481}" name="Ganancia x Cant Ventas" dataDxfId="122">
      <calculatedColumnFormula>INVENTARIO[[#This Row],[Ganancia Unitaria]]*INVENTARIO[[#This Row],[Salidas]]</calculatedColumnFormula>
    </tableColumn>
    <tableColumn id="2" xr3:uid="{C756BB23-1EDA-C348-A3F9-8A96A71F7019}" name="Detalles de la Compra" dataDxfId="121"/>
    <tableColumn id="11" xr3:uid="{26BCEB9F-AB2B-5E44-9823-BCD18B1CB208}" name="Column1" dataDxfId="120"/>
    <tableColumn id="10" xr3:uid="{87671A5C-EC68-EF4A-9618-6A934F304BAD}" name="Gastos totales" dataDxfId="119">
      <calculatedColumnFormula>INVENTARIO[[#This Row],[Costo total]]*INVENTARIO[[#This Row],[Entradas]]</calculatedColumnFormula>
    </tableColumn>
    <tableColumn id="24" xr3:uid="{A10D49C4-19A5-574A-B9F1-0BFB93A95AD3}" name="Valor Stock Actual" dataDxfId="118">
      <calculatedColumnFormula>INVENTARIO[[#This Row],[Stock Actual]]*INVENTARIO[[#This Row],[Costo total]]</calculatedColumnFormula>
    </tableColumn>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4EA521-20AF-4144-BFD6-B4CAB243FD5C}" name="VENTAS" displayName="VENTAS" ref="A2:L780" totalsRowShown="0" headerRowDxfId="117">
  <autoFilter ref="A2:L780" xr:uid="{E74EA521-20AF-4144-BFD6-B4CAB243FD5C}">
    <filterColumn colId="0">
      <filters>
        <dateGroupItem year="2024" month="2" dateTimeGrouping="month"/>
      </filters>
    </filterColumn>
  </autoFilter>
  <tableColumns count="12">
    <tableColumn id="10" xr3:uid="{254F3DD0-681F-D044-B8E6-8248EFC4ED42}" name="Fecha" dataDxfId="116"/>
    <tableColumn id="1" xr3:uid="{38627A9A-B916-AF4B-908A-31BF87EAFB17}" name="Detalle de compra"/>
    <tableColumn id="2" xr3:uid="{9EDBBC6B-BCEB-D240-81DB-54EF41D3621F}" name="Nombre del Cliente"/>
    <tableColumn id="16" xr3:uid="{D2D2C60C-24F5-A14F-A6D4-FACCA6B9AFC1}" name="Nombre del Gestor"/>
    <tableColumn id="3" xr3:uid="{1F529DD5-D1C2-4249-BF1F-4D042CBB0180}" name="Código del producto Vendido"/>
    <tableColumn id="4" xr3:uid="{629DE25C-9AF7-2D4D-8069-354EDE47972C}" name="Descripcion" dataDxfId="115">
      <calculatedColumnFormula>IFERROR(VLOOKUP(VENTAS[[#This Row],[Código del producto Vendido]],INVENTARIO[],5,FALSE),"-")</calculatedColumnFormula>
    </tableColumn>
    <tableColumn id="5" xr3:uid="{2D8E74F0-BFC9-3345-9C72-753D75E3B370}" name="Cantidad" dataDxfId="114"/>
    <tableColumn id="6" xr3:uid="{36BE525D-D788-A445-9780-12D5093CE733}" name="Precio Venta" dataDxfId="113"/>
    <tableColumn id="9" xr3:uid="{C7149008-C071-C449-8FD5-0D78B763144A}" name="Total" dataDxfId="112">
      <calculatedColumnFormula>VENTAS[[#This Row],[Cantidad]]*VENTAS[[#This Row],[Precio Venta]]</calculatedColumnFormula>
    </tableColumn>
    <tableColumn id="17" xr3:uid="{F982F0FF-F144-0E44-9EA6-4B1C618EBFC1}" name="Comisión 10%" dataDxfId="111">
      <calculatedColumnFormula>IF(VENTAS[[#This Row],[Nombre del Gestor]]&gt;1,  VENTAS[[#This Row],[Total]]*10%, 0)</calculatedColumnFormula>
    </tableColumn>
    <tableColumn id="7" xr3:uid="{8DAE9700-3722-EE49-8126-9BBFB9E8BC1C}" name="Costo" dataDxfId="110">
      <calculatedColumnFormula>IFERROR(VLOOKUP(VENTAS[[#This Row],[Código del producto Vendido]],INVENTARIO[],24,FALSE),"-")</calculatedColumnFormula>
    </tableColumn>
    <tableColumn id="8" xr3:uid="{0AF0F1FD-94AA-9344-8CD7-35AB106FDE9E}" name="Ganancia" dataDxfId="109">
      <calculatedColumnFormula>(VENTAS[[#This Row],[Precio Venta]]-VENTAS[[#This Row],[Costo]])*VENTAS[[#This Row],[Cantidad]]</calculatedColumnFormula>
    </tableColumn>
  </tableColumns>
  <tableStyleInfo name="TableStyleMedium4"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4D7506B-EE85-F544-9961-B2BE754DC6E2}" name="INVENTARIO4" displayName="INVENTARIO4" ref="A2:AB547" totalsRowShown="0" headerRowDxfId="108" dataDxfId="106" headerRowBorderDxfId="107" tableBorderDxfId="105">
  <autoFilter ref="A2:AB547" xr:uid="{14D7506B-EE85-F544-9961-B2BE754DC6E2}"/>
  <tableColumns count="28">
    <tableColumn id="28" xr3:uid="{6924604D-20AE-444E-AB39-213FDBB93805}" name="Code" dataDxfId="104"/>
    <tableColumn id="1" xr3:uid="{67088303-79E9-9A48-BC28-F3B64230F6C3}" name="Foto" dataDxfId="103"/>
    <tableColumn id="3" xr3:uid="{306D90C9-037E-E943-A37B-1A2F624E191C}" name="Type" dataDxfId="102"/>
    <tableColumn id="4" xr3:uid="{AA219E3E-53C1-4649-A48E-E7A0AF1A0FE3}" name="Category" dataDxfId="101"/>
    <tableColumn id="5" xr3:uid="{C0428216-B3C9-4746-8F2B-7CBBC7533BD0}" name="Title" dataDxfId="100"/>
    <tableColumn id="6" xr3:uid="{126BAD91-D1D1-B04F-B68A-43BBB58D797A}" name="Description" dataDxfId="99"/>
    <tableColumn id="7" xr3:uid="{53E103DA-D950-8A4E-ABE3-EF3BF8BDC46B}" name="Brand" dataDxfId="98"/>
    <tableColumn id="8" xr3:uid="{41A50BC1-36FF-4646-B51F-4B8E1A2A0B07}" name="Keywords" dataDxfId="97"/>
    <tableColumn id="9" xr3:uid="{170AA51B-B892-D745-83B4-79A70D944C53}" name="Unit" dataDxfId="96"/>
    <tableColumn id="10" xr3:uid="{F2A6E94D-C36C-B149-AB2E-F97B12E8D29D}" name="Unit Tag" dataDxfId="95"/>
    <tableColumn id="11" xr3:uid="{1B16B37E-C921-CD4C-95D0-FDC3402B70CA}" name="Picture" dataDxfId="94"/>
    <tableColumn id="12" xr3:uid="{46402FEC-3FC5-B94A-BB92-617F98D6457C}" name="Media" dataDxfId="93"/>
    <tableColumn id="13" xr3:uid="{E1169533-A858-2D4F-BB62-61F27FCBED7E}" name="Pricing 1" dataDxfId="92">
      <calculatedColumnFormula>Z3</calculatedColumnFormula>
    </tableColumn>
    <tableColumn id="14" xr3:uid="{9D22A055-7E22-C149-9EF1-F3AD9A0841E5}" name="Pricing Ref 1" dataDxfId="91"/>
    <tableColumn id="15" xr3:uid="{74A6110A-0A09-3E40-8E5C-9764FB41CD73}" name="Entradas" dataDxfId="90"/>
    <tableColumn id="16" xr3:uid="{D3F5D272-2B64-B64B-86E2-8AFD492E442C}" name="Salidas" dataDxfId="89">
      <calculatedColumnFormula>SUMIFS(VENTAS[Cantidad],VENTAS[Código del producto Vendido],INVENTARIO4[[#This Row],[Code]])</calculatedColumnFormula>
    </tableColumn>
    <tableColumn id="17" xr3:uid="{738043F2-EE05-B84A-AA0E-7219D2AEBA15}" name="Stock Actual" dataDxfId="88">
      <calculatedColumnFormula>INVENTARIO4[[#This Row],[Entradas]]-INVENTARIO4[[#This Row],[Salidas]]</calculatedColumnFormula>
    </tableColumn>
    <tableColumn id="18" xr3:uid="{79A569C6-DD9F-BD44-9C31-9B2292B206E7}" name="Costo Unitario (MXN)" dataDxfId="87"/>
    <tableColumn id="19" xr3:uid="{8F6B41AF-DE18-C04C-A82F-331CC46B6B06}" name="USD -&gt; MXN" dataDxfId="86"/>
    <tableColumn id="20" xr3:uid="{BF821352-596F-5C4F-A44A-A6F7D727DAE6}" name="Costo Unitario (USD)" dataDxfId="85">
      <calculatedColumnFormula>R3/S3</calculatedColumnFormula>
    </tableColumn>
    <tableColumn id="21" xr3:uid="{3B9E20DB-F951-D84D-9199-CE37EEF9E14D}" name="Peso (g)" dataDxfId="84"/>
    <tableColumn id="22" xr3:uid="{CC8C3E1F-A1FB-9947-96B6-E0C27CABA4F8}" name="Precio Envío Kilogramo (USD)" dataDxfId="83"/>
    <tableColumn id="23" xr3:uid="{053FDAB1-655B-2C48-AA48-1BA0172BBEB8}" name="Costo Envío (USD)" dataDxfId="82">
      <calculatedColumnFormula>U3*V3/1000</calculatedColumnFormula>
    </tableColumn>
    <tableColumn id="24" xr3:uid="{3E4C3ED2-4A31-2B42-9585-4F9CEEF8901F}" name="Costo Total (USD)" dataDxfId="81">
      <calculatedColumnFormula>T3+W3</calculatedColumnFormula>
    </tableColumn>
    <tableColumn id="25" xr3:uid="{6DE99281-FD17-DB4A-9D85-0DD7F14B4AB4}" name="Precio Venta Ideal" dataDxfId="80">
      <calculatedColumnFormula>T3*1.5+W3</calculatedColumnFormula>
    </tableColumn>
    <tableColumn id="26" xr3:uid="{03E0E835-B8C7-EE45-9FE1-F601486B7810}" name="Precio Venta Final" dataDxfId="79">
      <calculatedColumnFormula>ROUNDUP(Y3,0)</calculatedColumnFormula>
    </tableColumn>
    <tableColumn id="27" xr3:uid="{E703E02D-F252-E441-B95C-5E3D8F3FCD1A}" name="Ganancia" dataDxfId="78">
      <calculatedColumnFormula>Z3-T3-W3</calculatedColumnFormula>
    </tableColumn>
    <tableColumn id="2" xr3:uid="{3A433996-F7EE-4340-9165-CC87B27B9DE4}" name="Column1" dataDxfId="77"/>
  </tableColumns>
  <tableStyleInfo name="TableStyleMedium3"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36EF3F5-0EB2-FC47-8922-AD8702EA2672}" name="FOTOS" displayName="FOTOS" ref="A1:B569" totalsRowShown="0" headerRowDxfId="76">
  <autoFilter ref="A1:B569" xr:uid="{7D660EA7-BFF4-C541-9EA8-F92EA01E3EDD}"/>
  <tableColumns count="2">
    <tableColumn id="1" xr3:uid="{F5D419F5-826E-7F48-9A5B-D9DB9F06764E}" name="Code"/>
    <tableColumn id="2" xr3:uid="{644F2C43-3800-0640-AB9D-489366D83DB3}" name="Picture" dataDxfId="75">
      <calculatedColumnFormula>"https://github.com/uberboutique/whataform-repo/raw/main/pictures/"&amp;A2&amp;".jpg"</calculatedColumnFormula>
    </tableColumn>
  </tableColumns>
  <tableStyleInfo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effectLst/>
        <a:sp3d/>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tabLst/>
          <a:defRPr kumimoji="0" sz="1200" b="0" i="0" u="none" strike="noStrike" cap="none" spc="0" normalizeH="0" baseline="0">
            <a:ln>
              <a:noFill/>
            </a:ln>
            <a:solidFill>
              <a:srgbClr val="FFFFFF"/>
            </a:solidFill>
            <a:effectLst/>
            <a:uFillTx/>
            <a:latin typeface="Helvetica Neue Medium"/>
            <a:ea typeface="Helvetica Neue Medium"/>
            <a:cs typeface="Helvetica Neue Medium"/>
            <a:sym typeface="Helvetica Neue Medium"/>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table" Target="../tables/table2.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1002"/>
  <sheetViews>
    <sheetView showGridLines="0" topLeftCell="A450" zoomScale="83" zoomScaleNormal="130" workbookViewId="0">
      <selection activeCell="A455" sqref="A455"/>
    </sheetView>
  </sheetViews>
  <sheetFormatPr baseColWidth="10" defaultColWidth="8.33203125" defaultRowHeight="55" customHeight="1" x14ac:dyDescent="0.15"/>
  <cols>
    <col min="1" max="1" width="12.5" style="1" customWidth="1"/>
    <col min="2" max="2" width="11.83203125" style="1" customWidth="1"/>
    <col min="3" max="3" width="13.83203125" style="1" customWidth="1"/>
    <col min="4" max="4" width="33.33203125" style="100" customWidth="1"/>
    <col min="5" max="5" width="35.33203125" style="4" customWidth="1"/>
    <col min="6" max="6" width="22" style="4" customWidth="1"/>
    <col min="7" max="7" width="11.6640625" style="1" customWidth="1"/>
    <col min="8" max="8" width="11.33203125" style="1" bestFit="1" customWidth="1"/>
    <col min="9" max="9" width="13.5" style="1" bestFit="1" customWidth="1"/>
    <col min="10" max="10" width="13.33203125" style="5" customWidth="1"/>
    <col min="11" max="11" width="11.83203125" style="1" customWidth="1"/>
    <col min="12" max="12" width="15.5" style="1" customWidth="1"/>
    <col min="13" max="13" width="16" style="1" bestFit="1" customWidth="1"/>
    <col min="14" max="14" width="13.83203125" style="1" hidden="1" customWidth="1"/>
    <col min="15" max="15" width="11.1640625" style="5" hidden="1" customWidth="1"/>
    <col min="16" max="16" width="14.83203125" style="5" customWidth="1"/>
    <col min="17" max="17" width="12.83203125" style="5" hidden="1" customWidth="1"/>
    <col min="18" max="18" width="22.5" style="1" hidden="1" customWidth="1"/>
    <col min="19" max="19" width="28.1640625" style="5" customWidth="1"/>
    <col min="20" max="20" width="18.1640625" style="5" customWidth="1"/>
    <col min="21" max="21" width="21.33203125" style="167" customWidth="1"/>
    <col min="22" max="22" width="20.1640625" style="5" customWidth="1"/>
    <col min="23" max="23" width="24" style="5" customWidth="1"/>
    <col min="24" max="24" width="24.1640625" style="5" customWidth="1"/>
    <col min="25" max="25" width="32.33203125" style="1" bestFit="1" customWidth="1"/>
    <col min="26" max="26" width="25.33203125" style="1" bestFit="1" customWidth="1"/>
    <col min="27" max="28" width="25.33203125" style="1" customWidth="1"/>
    <col min="29" max="16384" width="8.33203125" style="1"/>
  </cols>
  <sheetData>
    <row r="1" spans="1:28" ht="55" customHeight="1" x14ac:dyDescent="0.15">
      <c r="A1" s="161" t="s">
        <v>15</v>
      </c>
      <c r="B1" s="162" t="s">
        <v>424</v>
      </c>
      <c r="C1" s="163" t="s">
        <v>0</v>
      </c>
      <c r="D1" s="164" t="s">
        <v>1</v>
      </c>
      <c r="E1" s="164" t="s">
        <v>2180</v>
      </c>
      <c r="F1" s="164" t="s">
        <v>2181</v>
      </c>
      <c r="G1" s="164" t="s">
        <v>4</v>
      </c>
      <c r="H1" s="164" t="s">
        <v>2179</v>
      </c>
      <c r="I1" s="165" t="s">
        <v>10</v>
      </c>
      <c r="J1" s="164" t="s">
        <v>16</v>
      </c>
      <c r="K1" s="164" t="s">
        <v>17</v>
      </c>
      <c r="L1" s="164" t="s">
        <v>18</v>
      </c>
      <c r="M1" s="164" t="s">
        <v>2178</v>
      </c>
      <c r="N1" s="165" t="s">
        <v>19</v>
      </c>
      <c r="O1" s="165" t="s">
        <v>25</v>
      </c>
      <c r="P1" s="165" t="s">
        <v>20</v>
      </c>
      <c r="Q1" s="164" t="s">
        <v>24</v>
      </c>
      <c r="R1" s="165" t="s">
        <v>26</v>
      </c>
      <c r="S1" s="165" t="s">
        <v>29</v>
      </c>
      <c r="T1" s="165" t="s">
        <v>1995</v>
      </c>
      <c r="U1" s="166" t="s">
        <v>2193</v>
      </c>
      <c r="V1" s="165" t="s">
        <v>2192</v>
      </c>
      <c r="W1" s="165" t="s">
        <v>2189</v>
      </c>
      <c r="X1" s="165" t="s">
        <v>2190</v>
      </c>
      <c r="Y1" s="165" t="s">
        <v>2364</v>
      </c>
      <c r="Z1" s="165" t="s">
        <v>927</v>
      </c>
      <c r="AA1" s="165" t="s">
        <v>2671</v>
      </c>
      <c r="AB1" s="165" t="s">
        <v>2672</v>
      </c>
    </row>
    <row r="2" spans="1:28" ht="55" customHeight="1" x14ac:dyDescent="0.15">
      <c r="A2" s="43" t="s">
        <v>1347</v>
      </c>
      <c r="B2" s="169"/>
      <c r="C2" s="170" t="s">
        <v>12</v>
      </c>
      <c r="D2" s="83" t="s">
        <v>2690</v>
      </c>
      <c r="E2" s="83" t="s">
        <v>2435</v>
      </c>
      <c r="F2" s="83" t="s">
        <v>711</v>
      </c>
      <c r="G2" s="83" t="s">
        <v>164</v>
      </c>
      <c r="H2" s="171">
        <f>INVENTARIO[[#This Row],[Precio Final]]</f>
        <v>8</v>
      </c>
      <c r="I2" s="83">
        <f>U2</f>
        <v>6.5058333333333334</v>
      </c>
      <c r="J2" s="83">
        <v>15</v>
      </c>
      <c r="K2" s="112">
        <f>SUMIFS(VENTAS[Cantidad],VENTAS[Código del producto Vendido],INVENTARIO[[#This Row],[Code]])</f>
        <v>11</v>
      </c>
      <c r="L2" s="121">
        <f>INVENTARIO[[#This Row],[Entradas]]-INVENTARIO[[#This Row],[Salidas]]</f>
        <v>4</v>
      </c>
      <c r="M2" s="171">
        <f>INVENTARIO[[#This Row],[Precio Final]]*10%</f>
        <v>0.8</v>
      </c>
      <c r="N2" s="43">
        <v>49</v>
      </c>
      <c r="O2" s="43">
        <v>18</v>
      </c>
      <c r="P2" s="43">
        <v>2.7222222222222223</v>
      </c>
      <c r="Q2" s="112">
        <v>95</v>
      </c>
      <c r="R2" s="43">
        <v>17</v>
      </c>
      <c r="S2" s="177">
        <f>Q2*R2/1000</f>
        <v>1.615</v>
      </c>
      <c r="T2" s="168">
        <f>INVENTARIO[[#This Row],[Costo Unitario (USD)]]+INVENTARIO[[#This Row],[Costo Envío (USD)]]</f>
        <v>4.3372222222222225</v>
      </c>
      <c r="U2" s="168">
        <f>INVENTARIO[[#This Row],[Costo total]]*1.5</f>
        <v>6.5058333333333334</v>
      </c>
      <c r="V2" s="43">
        <v>8</v>
      </c>
      <c r="W2" s="43">
        <f>INVENTARIO[[#This Row],[Precio Final]]-INVENTARIO[[#This Row],[Costo total]]</f>
        <v>3.6627777777777775</v>
      </c>
      <c r="X2" s="172">
        <f>INVENTARIO[[#This Row],[Ganancia Unitaria]]*INVENTARIO[[#This Row],[Salidas]]</f>
        <v>40.290555555555549</v>
      </c>
      <c r="Y2" s="43"/>
      <c r="Z2" s="43"/>
      <c r="AA2" s="172">
        <f>INVENTARIO[[#This Row],[Costo total]]*INVENTARIO[[#This Row],[Entradas]]</f>
        <v>65.058333333333337</v>
      </c>
      <c r="AB2" s="172">
        <f>INVENTARIO[[#This Row],[Stock Actual]]*INVENTARIO[[#This Row],[Costo total]]</f>
        <v>17.34888888888889</v>
      </c>
    </row>
    <row r="3" spans="1:28" ht="55" customHeight="1" x14ac:dyDescent="0.15">
      <c r="A3" s="42" t="s">
        <v>1348</v>
      </c>
      <c r="B3" s="173"/>
      <c r="C3" s="174" t="s">
        <v>12</v>
      </c>
      <c r="D3" s="78" t="s">
        <v>415</v>
      </c>
      <c r="E3" s="78" t="s">
        <v>1073</v>
      </c>
      <c r="F3" s="78" t="s">
        <v>692</v>
      </c>
      <c r="G3" s="78" t="s">
        <v>164</v>
      </c>
      <c r="H3" s="175">
        <f>INVENTARIO[[#This Row],[Precio Final]]</f>
        <v>28</v>
      </c>
      <c r="I3" s="78">
        <f t="shared" ref="I3:I65" si="0">U3</f>
        <v>27.556666666666668</v>
      </c>
      <c r="J3" s="78">
        <v>1</v>
      </c>
      <c r="K3" s="110">
        <f>SUMIFS(VENTAS[Cantidad],VENTAS[Código del producto Vendido],INVENTARIO[[#This Row],[Code]])</f>
        <v>1</v>
      </c>
      <c r="L3" s="120">
        <f>INVENTARIO[[#This Row],[Entradas]]-INVENTARIO[[#This Row],[Salidas]]</f>
        <v>0</v>
      </c>
      <c r="M3" s="175">
        <f>INVENTARIO[[#This Row],[Precio Final]]*10%</f>
        <v>2.8000000000000003</v>
      </c>
      <c r="N3" s="42">
        <v>245</v>
      </c>
      <c r="O3" s="42">
        <v>18</v>
      </c>
      <c r="P3" s="42">
        <v>13.611111111111111</v>
      </c>
      <c r="Q3" s="110">
        <v>280</v>
      </c>
      <c r="R3" s="42">
        <v>17</v>
      </c>
      <c r="S3" s="178">
        <f t="shared" ref="S3:S65" si="1">Q3*R3/1000</f>
        <v>4.76</v>
      </c>
      <c r="T3" s="42">
        <f>INVENTARIO[[#This Row],[Costo Unitario (USD)]]+INVENTARIO[[#This Row],[Costo Envío (USD)]]</f>
        <v>18.371111111111112</v>
      </c>
      <c r="U3" s="42">
        <f>INVENTARIO[[#This Row],[Costo total]]*1.5</f>
        <v>27.556666666666668</v>
      </c>
      <c r="V3" s="42">
        <v>28</v>
      </c>
      <c r="W3" s="42">
        <f>INVENTARIO[[#This Row],[Precio Final]]-INVENTARIO[[#This Row],[Costo total]]</f>
        <v>9.6288888888888877</v>
      </c>
      <c r="X3" s="176">
        <f>INVENTARIO[[#This Row],[Ganancia Unitaria]]*INVENTARIO[[#This Row],[Salidas]]</f>
        <v>9.6288888888888877</v>
      </c>
      <c r="Y3" s="42"/>
      <c r="Z3" s="20" t="s">
        <v>2191</v>
      </c>
      <c r="AA3" s="20">
        <f>INVENTARIO[[#This Row],[Costo total]]*INVENTARIO[[#This Row],[Entradas]]</f>
        <v>18.371111111111112</v>
      </c>
      <c r="AB3" s="172">
        <f>INVENTARIO[[#This Row],[Stock Actual]]*INVENTARIO[[#This Row],[Costo total]]</f>
        <v>0</v>
      </c>
    </row>
    <row r="4" spans="1:28" ht="55" customHeight="1" x14ac:dyDescent="0.15">
      <c r="A4" s="43" t="s">
        <v>1349</v>
      </c>
      <c r="B4" s="169"/>
      <c r="C4" s="170" t="s">
        <v>12</v>
      </c>
      <c r="D4" s="83" t="s">
        <v>415</v>
      </c>
      <c r="E4" s="83" t="s">
        <v>1073</v>
      </c>
      <c r="F4" s="83" t="s">
        <v>693</v>
      </c>
      <c r="G4" s="83" t="s">
        <v>164</v>
      </c>
      <c r="H4" s="171">
        <f>INVENTARIO[[#This Row],[Precio Final]]</f>
        <v>28</v>
      </c>
      <c r="I4" s="83">
        <f t="shared" si="0"/>
        <v>29.341666666666665</v>
      </c>
      <c r="J4" s="83">
        <v>3</v>
      </c>
      <c r="K4" s="112">
        <f>SUMIFS(VENTAS[Cantidad],VENTAS[Código del producto Vendido],INVENTARIO[[#This Row],[Code]])</f>
        <v>3</v>
      </c>
      <c r="L4" s="121">
        <f>INVENTARIO[[#This Row],[Entradas]]-INVENTARIO[[#This Row],[Salidas]]</f>
        <v>0</v>
      </c>
      <c r="M4" s="171">
        <f>INVENTARIO[[#This Row],[Precio Final]]*10%</f>
        <v>2.8000000000000003</v>
      </c>
      <c r="N4" s="43">
        <v>245</v>
      </c>
      <c r="O4" s="43">
        <v>18</v>
      </c>
      <c r="P4" s="43">
        <v>13.611111111111111</v>
      </c>
      <c r="Q4" s="112">
        <v>350</v>
      </c>
      <c r="R4" s="43">
        <v>17</v>
      </c>
      <c r="S4" s="177">
        <f t="shared" si="1"/>
        <v>5.95</v>
      </c>
      <c r="T4" s="168">
        <f>INVENTARIO[[#This Row],[Costo Unitario (USD)]]+INVENTARIO[[#This Row],[Costo Envío (USD)]]</f>
        <v>19.56111111111111</v>
      </c>
      <c r="U4" s="168">
        <f>INVENTARIO[[#This Row],[Costo total]]*1.5</f>
        <v>29.341666666666665</v>
      </c>
      <c r="V4" s="43">
        <v>28</v>
      </c>
      <c r="W4" s="43">
        <f>INVENTARIO[[#This Row],[Precio Final]]-INVENTARIO[[#This Row],[Costo total]]</f>
        <v>8.43888888888889</v>
      </c>
      <c r="X4" s="172">
        <f>INVENTARIO[[#This Row],[Ganancia Unitaria]]*INVENTARIO[[#This Row],[Salidas]]</f>
        <v>25.31666666666667</v>
      </c>
      <c r="Y4" s="43"/>
      <c r="Z4" s="43"/>
      <c r="AA4" s="43">
        <f>INVENTARIO[[#This Row],[Costo total]]*INVENTARIO[[#This Row],[Entradas]]</f>
        <v>58.68333333333333</v>
      </c>
      <c r="AB4" s="172">
        <f>INVENTARIO[[#This Row],[Stock Actual]]*INVENTARIO[[#This Row],[Costo total]]</f>
        <v>0</v>
      </c>
    </row>
    <row r="5" spans="1:28" ht="55" customHeight="1" x14ac:dyDescent="0.15">
      <c r="A5" s="42" t="s">
        <v>1350</v>
      </c>
      <c r="B5" s="173"/>
      <c r="C5" s="174" t="s">
        <v>12</v>
      </c>
      <c r="D5" s="78" t="s">
        <v>50</v>
      </c>
      <c r="E5" s="78" t="s">
        <v>2434</v>
      </c>
      <c r="F5" s="78" t="s">
        <v>698</v>
      </c>
      <c r="G5" s="78" t="s">
        <v>164</v>
      </c>
      <c r="H5" s="175">
        <f>INVENTARIO[[#This Row],[Precio Final]]</f>
        <v>30</v>
      </c>
      <c r="I5" s="78">
        <f t="shared" si="0"/>
        <v>28.503333333333334</v>
      </c>
      <c r="J5" s="78">
        <v>1</v>
      </c>
      <c r="K5" s="110">
        <f>SUMIFS(VENTAS[Cantidad],VENTAS[Código del producto Vendido],INVENTARIO[[#This Row],[Code]])</f>
        <v>1</v>
      </c>
      <c r="L5" s="120">
        <f>INVENTARIO[[#This Row],[Entradas]]-INVENTARIO[[#This Row],[Salidas]]</f>
        <v>0</v>
      </c>
      <c r="M5" s="175">
        <f>INVENTARIO[[#This Row],[Precio Final]]*10%</f>
        <v>3</v>
      </c>
      <c r="N5" s="42">
        <v>238</v>
      </c>
      <c r="O5" s="42">
        <v>18</v>
      </c>
      <c r="P5" s="42">
        <v>13.222222222222221</v>
      </c>
      <c r="Q5" s="110">
        <v>340</v>
      </c>
      <c r="R5" s="42">
        <v>17</v>
      </c>
      <c r="S5" s="178">
        <f t="shared" si="1"/>
        <v>5.78</v>
      </c>
      <c r="T5" s="42">
        <f>INVENTARIO[[#This Row],[Costo Unitario (USD)]]+INVENTARIO[[#This Row],[Costo Envío (USD)]]</f>
        <v>19.002222222222223</v>
      </c>
      <c r="U5" s="42">
        <f>INVENTARIO[[#This Row],[Costo total]]*1.5</f>
        <v>28.503333333333334</v>
      </c>
      <c r="V5" s="42">
        <v>30</v>
      </c>
      <c r="W5" s="42">
        <f>INVENTARIO[[#This Row],[Precio Final]]-INVENTARIO[[#This Row],[Costo total]]</f>
        <v>10.997777777777777</v>
      </c>
      <c r="X5" s="176">
        <f>INVENTARIO[[#This Row],[Ganancia Unitaria]]*INVENTARIO[[#This Row],[Salidas]]</f>
        <v>10.997777777777777</v>
      </c>
      <c r="Y5" s="42"/>
      <c r="Z5" s="20"/>
      <c r="AA5" s="20">
        <f>INVENTARIO[[#This Row],[Costo total]]*INVENTARIO[[#This Row],[Entradas]]</f>
        <v>19.002222222222223</v>
      </c>
      <c r="AB5" s="172">
        <f>INVENTARIO[[#This Row],[Stock Actual]]*INVENTARIO[[#This Row],[Costo total]]</f>
        <v>0</v>
      </c>
    </row>
    <row r="6" spans="1:28" ht="55" customHeight="1" x14ac:dyDescent="0.15">
      <c r="A6" s="43" t="s">
        <v>1351</v>
      </c>
      <c r="B6" s="169"/>
      <c r="C6" s="170" t="s">
        <v>12</v>
      </c>
      <c r="D6" s="83" t="s">
        <v>50</v>
      </c>
      <c r="E6" s="83" t="s">
        <v>1267</v>
      </c>
      <c r="F6" s="83" t="s">
        <v>697</v>
      </c>
      <c r="G6" s="83" t="s">
        <v>164</v>
      </c>
      <c r="H6" s="171">
        <f>INVENTARIO[[#This Row],[Precio Final]]</f>
        <v>30</v>
      </c>
      <c r="I6" s="83">
        <f t="shared" si="0"/>
        <v>28.503333333333334</v>
      </c>
      <c r="J6" s="83">
        <v>1</v>
      </c>
      <c r="K6" s="112">
        <f>SUMIFS(VENTAS[Cantidad],VENTAS[Código del producto Vendido],INVENTARIO[[#This Row],[Code]])</f>
        <v>1</v>
      </c>
      <c r="L6" s="121">
        <f>INVENTARIO[[#This Row],[Entradas]]-INVENTARIO[[#This Row],[Salidas]]</f>
        <v>0</v>
      </c>
      <c r="M6" s="171">
        <f>INVENTARIO[[#This Row],[Precio Final]]*10%</f>
        <v>3</v>
      </c>
      <c r="N6" s="43">
        <v>238</v>
      </c>
      <c r="O6" s="43">
        <v>18</v>
      </c>
      <c r="P6" s="43">
        <v>13.222222222222221</v>
      </c>
      <c r="Q6" s="112">
        <v>340</v>
      </c>
      <c r="R6" s="43">
        <v>17</v>
      </c>
      <c r="S6" s="177">
        <f t="shared" si="1"/>
        <v>5.78</v>
      </c>
      <c r="T6" s="168">
        <f>INVENTARIO[[#This Row],[Costo Unitario (USD)]]+INVENTARIO[[#This Row],[Costo Envío (USD)]]</f>
        <v>19.002222222222223</v>
      </c>
      <c r="U6" s="168">
        <f>INVENTARIO[[#This Row],[Costo total]]*1.5</f>
        <v>28.503333333333334</v>
      </c>
      <c r="V6" s="43">
        <v>30</v>
      </c>
      <c r="W6" s="43">
        <f>INVENTARIO[[#This Row],[Precio Final]]-INVENTARIO[[#This Row],[Costo total]]</f>
        <v>10.997777777777777</v>
      </c>
      <c r="X6" s="172">
        <f>INVENTARIO[[#This Row],[Ganancia Unitaria]]*INVENTARIO[[#This Row],[Salidas]]</f>
        <v>10.997777777777777</v>
      </c>
      <c r="Y6" s="43"/>
      <c r="Z6" s="43"/>
      <c r="AA6" s="43">
        <f>INVENTARIO[[#This Row],[Costo total]]*INVENTARIO[[#This Row],[Entradas]]</f>
        <v>19.002222222222223</v>
      </c>
      <c r="AB6" s="172">
        <f>INVENTARIO[[#This Row],[Stock Actual]]*INVENTARIO[[#This Row],[Costo total]]</f>
        <v>0</v>
      </c>
    </row>
    <row r="7" spans="1:28" ht="55" customHeight="1" x14ac:dyDescent="0.15">
      <c r="A7" s="42" t="s">
        <v>88</v>
      </c>
      <c r="B7" s="173"/>
      <c r="C7" s="174" t="s">
        <v>12</v>
      </c>
      <c r="D7" s="78" t="s">
        <v>50</v>
      </c>
      <c r="E7" s="78" t="s">
        <v>1267</v>
      </c>
      <c r="F7" s="78" t="s">
        <v>692</v>
      </c>
      <c r="G7" s="78" t="s">
        <v>164</v>
      </c>
      <c r="H7" s="175">
        <f>INVENTARIO[[#This Row],[Precio Final]]</f>
        <v>30</v>
      </c>
      <c r="I7" s="78">
        <f t="shared" si="0"/>
        <v>27.865833333333335</v>
      </c>
      <c r="J7" s="78">
        <v>1</v>
      </c>
      <c r="K7" s="110">
        <f>SUMIFS(VENTAS[Cantidad],VENTAS[Código del producto Vendido],INVENTARIO[[#This Row],[Code]])</f>
        <v>1</v>
      </c>
      <c r="L7" s="120">
        <f>INVENTARIO[[#This Row],[Entradas]]-INVENTARIO[[#This Row],[Salidas]]</f>
        <v>0</v>
      </c>
      <c r="M7" s="175">
        <f>INVENTARIO[[#This Row],[Precio Final]]*10%</f>
        <v>3</v>
      </c>
      <c r="N7" s="42">
        <v>238</v>
      </c>
      <c r="O7" s="42">
        <v>18</v>
      </c>
      <c r="P7" s="42">
        <v>13.222222222222221</v>
      </c>
      <c r="Q7" s="110">
        <v>315</v>
      </c>
      <c r="R7" s="42">
        <v>17</v>
      </c>
      <c r="S7" s="178">
        <f t="shared" si="1"/>
        <v>5.3550000000000004</v>
      </c>
      <c r="T7" s="42">
        <f>INVENTARIO[[#This Row],[Costo Unitario (USD)]]+INVENTARIO[[#This Row],[Costo Envío (USD)]]</f>
        <v>18.577222222222222</v>
      </c>
      <c r="U7" s="42">
        <f>INVENTARIO[[#This Row],[Costo total]]*1.5</f>
        <v>27.865833333333335</v>
      </c>
      <c r="V7" s="42">
        <v>30</v>
      </c>
      <c r="W7" s="42">
        <f>INVENTARIO[[#This Row],[Precio Final]]-INVENTARIO[[#This Row],[Costo total]]</f>
        <v>11.422777777777778</v>
      </c>
      <c r="X7" s="176">
        <f>INVENTARIO[[#This Row],[Ganancia Unitaria]]*INVENTARIO[[#This Row],[Salidas]]</f>
        <v>11.422777777777778</v>
      </c>
      <c r="Y7" s="42"/>
      <c r="Z7" s="20"/>
      <c r="AA7" s="20">
        <f>INVENTARIO[[#This Row],[Costo total]]*INVENTARIO[[#This Row],[Entradas]]</f>
        <v>18.577222222222222</v>
      </c>
      <c r="AB7" s="172">
        <f>INVENTARIO[[#This Row],[Stock Actual]]*INVENTARIO[[#This Row],[Costo total]]</f>
        <v>0</v>
      </c>
    </row>
    <row r="8" spans="1:28" ht="55" customHeight="1" x14ac:dyDescent="0.15">
      <c r="A8" s="43" t="s">
        <v>391</v>
      </c>
      <c r="B8" s="169"/>
      <c r="C8" s="170" t="s">
        <v>12</v>
      </c>
      <c r="D8" s="83" t="s">
        <v>415</v>
      </c>
      <c r="E8" s="83" t="s">
        <v>1220</v>
      </c>
      <c r="F8" s="83" t="s">
        <v>692</v>
      </c>
      <c r="G8" s="83" t="s">
        <v>164</v>
      </c>
      <c r="H8" s="171">
        <f>INVENTARIO[[#This Row],[Precio Final]]</f>
        <v>15</v>
      </c>
      <c r="I8" s="83">
        <f t="shared" si="0"/>
        <v>15.094999999999999</v>
      </c>
      <c r="J8" s="83">
        <v>2</v>
      </c>
      <c r="K8" s="112">
        <f>SUMIFS(VENTAS[Cantidad],VENTAS[Código del producto Vendido],INVENTARIO[[#This Row],[Code]])</f>
        <v>2</v>
      </c>
      <c r="L8" s="121">
        <f>INVENTARIO[[#This Row],[Entradas]]-INVENTARIO[[#This Row],[Salidas]]</f>
        <v>0</v>
      </c>
      <c r="M8" s="171">
        <f>INVENTARIO[[#This Row],[Precio Final]]*10%</f>
        <v>1.5</v>
      </c>
      <c r="N8" s="43">
        <v>123</v>
      </c>
      <c r="O8" s="43">
        <v>18</v>
      </c>
      <c r="P8" s="43">
        <v>6.833333333333333</v>
      </c>
      <c r="Q8" s="112">
        <v>190</v>
      </c>
      <c r="R8" s="43">
        <v>17</v>
      </c>
      <c r="S8" s="177">
        <f t="shared" si="1"/>
        <v>3.23</v>
      </c>
      <c r="T8" s="168">
        <f>INVENTARIO[[#This Row],[Costo Unitario (USD)]]+INVENTARIO[[#This Row],[Costo Envío (USD)]]</f>
        <v>10.063333333333333</v>
      </c>
      <c r="U8" s="168">
        <f>INVENTARIO[[#This Row],[Costo total]]*1.5</f>
        <v>15.094999999999999</v>
      </c>
      <c r="V8" s="43">
        <v>15</v>
      </c>
      <c r="W8" s="43">
        <f>INVENTARIO[[#This Row],[Precio Final]]-INVENTARIO[[#This Row],[Costo total]]</f>
        <v>4.9366666666666674</v>
      </c>
      <c r="X8" s="172">
        <f>INVENTARIO[[#This Row],[Ganancia Unitaria]]*INVENTARIO[[#This Row],[Salidas]]</f>
        <v>9.8733333333333348</v>
      </c>
      <c r="Y8" s="43" t="s">
        <v>2191</v>
      </c>
      <c r="Z8" s="43"/>
      <c r="AA8" s="43">
        <f>INVENTARIO[[#This Row],[Costo total]]*INVENTARIO[[#This Row],[Entradas]]</f>
        <v>20.126666666666665</v>
      </c>
      <c r="AB8" s="172">
        <f>INVENTARIO[[#This Row],[Stock Actual]]*INVENTARIO[[#This Row],[Costo total]]</f>
        <v>0</v>
      </c>
    </row>
    <row r="9" spans="1:28" ht="55" customHeight="1" x14ac:dyDescent="0.15">
      <c r="A9" s="42" t="s">
        <v>392</v>
      </c>
      <c r="B9" s="173"/>
      <c r="C9" s="174" t="s">
        <v>12</v>
      </c>
      <c r="D9" s="78" t="s">
        <v>415</v>
      </c>
      <c r="E9" s="78" t="s">
        <v>1219</v>
      </c>
      <c r="F9" s="78" t="s">
        <v>697</v>
      </c>
      <c r="G9" s="78" t="s">
        <v>164</v>
      </c>
      <c r="H9" s="175">
        <f>INVENTARIO[[#This Row],[Precio Final]]</f>
        <v>15</v>
      </c>
      <c r="I9" s="78">
        <f t="shared" si="0"/>
        <v>15.094999999999999</v>
      </c>
      <c r="J9" s="78">
        <v>2</v>
      </c>
      <c r="K9" s="110">
        <f>SUMIFS(VENTAS[Cantidad],VENTAS[Código del producto Vendido],INVENTARIO[[#This Row],[Code]])</f>
        <v>2</v>
      </c>
      <c r="L9" s="120">
        <f>INVENTARIO[[#This Row],[Entradas]]-INVENTARIO[[#This Row],[Salidas]]</f>
        <v>0</v>
      </c>
      <c r="M9" s="175">
        <f>INVENTARIO[[#This Row],[Precio Final]]*10%</f>
        <v>1.5</v>
      </c>
      <c r="N9" s="42">
        <v>123</v>
      </c>
      <c r="O9" s="42">
        <v>18</v>
      </c>
      <c r="P9" s="42">
        <v>6.833333333333333</v>
      </c>
      <c r="Q9" s="110">
        <v>190</v>
      </c>
      <c r="R9" s="42">
        <v>17</v>
      </c>
      <c r="S9" s="178">
        <f t="shared" si="1"/>
        <v>3.23</v>
      </c>
      <c r="T9" s="42">
        <f>INVENTARIO[[#This Row],[Costo Unitario (USD)]]+INVENTARIO[[#This Row],[Costo Envío (USD)]]</f>
        <v>10.063333333333333</v>
      </c>
      <c r="U9" s="42">
        <f>INVENTARIO[[#This Row],[Costo total]]*1.5</f>
        <v>15.094999999999999</v>
      </c>
      <c r="V9" s="42">
        <v>15</v>
      </c>
      <c r="W9" s="42">
        <f>INVENTARIO[[#This Row],[Precio Final]]-INVENTARIO[[#This Row],[Costo total]]</f>
        <v>4.9366666666666674</v>
      </c>
      <c r="X9" s="176">
        <f>INVENTARIO[[#This Row],[Ganancia Unitaria]]*INVENTARIO[[#This Row],[Salidas]]</f>
        <v>9.8733333333333348</v>
      </c>
      <c r="Y9" s="42"/>
      <c r="Z9" s="20"/>
      <c r="AA9" s="20">
        <f>INVENTARIO[[#This Row],[Costo total]]*INVENTARIO[[#This Row],[Entradas]]</f>
        <v>20.126666666666665</v>
      </c>
      <c r="AB9" s="172">
        <f>INVENTARIO[[#This Row],[Stock Actual]]*INVENTARIO[[#This Row],[Costo total]]</f>
        <v>0</v>
      </c>
    </row>
    <row r="10" spans="1:28" ht="55" customHeight="1" x14ac:dyDescent="0.15">
      <c r="A10" s="43" t="s">
        <v>393</v>
      </c>
      <c r="B10" s="169"/>
      <c r="C10" s="170" t="s">
        <v>12</v>
      </c>
      <c r="D10" s="83" t="s">
        <v>415</v>
      </c>
      <c r="E10" s="83" t="s">
        <v>696</v>
      </c>
      <c r="F10" s="83" t="s">
        <v>698</v>
      </c>
      <c r="G10" s="83" t="s">
        <v>164</v>
      </c>
      <c r="H10" s="171">
        <f>INVENTARIO[[#This Row],[Precio Final]]</f>
        <v>15</v>
      </c>
      <c r="I10" s="83">
        <f t="shared" si="0"/>
        <v>15.094999999999999</v>
      </c>
      <c r="J10" s="83">
        <v>2</v>
      </c>
      <c r="K10" s="112">
        <f>SUMIFS(VENTAS[Cantidad],VENTAS[Código del producto Vendido],INVENTARIO[[#This Row],[Code]])</f>
        <v>2</v>
      </c>
      <c r="L10" s="121">
        <f>INVENTARIO[[#This Row],[Entradas]]-INVENTARIO[[#This Row],[Salidas]]</f>
        <v>0</v>
      </c>
      <c r="M10" s="171">
        <f>INVENTARIO[[#This Row],[Precio Final]]*10%</f>
        <v>1.5</v>
      </c>
      <c r="N10" s="43">
        <v>123</v>
      </c>
      <c r="O10" s="43">
        <v>18</v>
      </c>
      <c r="P10" s="43">
        <v>6.833333333333333</v>
      </c>
      <c r="Q10" s="112">
        <v>190</v>
      </c>
      <c r="R10" s="43">
        <v>17</v>
      </c>
      <c r="S10" s="177">
        <f t="shared" si="1"/>
        <v>3.23</v>
      </c>
      <c r="T10" s="168">
        <f>INVENTARIO[[#This Row],[Costo Unitario (USD)]]+INVENTARIO[[#This Row],[Costo Envío (USD)]]</f>
        <v>10.063333333333333</v>
      </c>
      <c r="U10" s="168">
        <f>INVENTARIO[[#This Row],[Costo total]]*1.5</f>
        <v>15.094999999999999</v>
      </c>
      <c r="V10" s="43">
        <v>15</v>
      </c>
      <c r="W10" s="43">
        <f>INVENTARIO[[#This Row],[Precio Final]]-INVENTARIO[[#This Row],[Costo total]]</f>
        <v>4.9366666666666674</v>
      </c>
      <c r="X10" s="172">
        <f>INVENTARIO[[#This Row],[Ganancia Unitaria]]*INVENTARIO[[#This Row],[Salidas]]</f>
        <v>9.8733333333333348</v>
      </c>
      <c r="Y10" s="43"/>
      <c r="Z10" s="43"/>
      <c r="AA10" s="43">
        <f>INVENTARIO[[#This Row],[Costo total]]*INVENTARIO[[#This Row],[Entradas]]</f>
        <v>20.126666666666665</v>
      </c>
      <c r="AB10" s="172">
        <f>INVENTARIO[[#This Row],[Stock Actual]]*INVENTARIO[[#This Row],[Costo total]]</f>
        <v>0</v>
      </c>
    </row>
    <row r="11" spans="1:28" ht="55" customHeight="1" x14ac:dyDescent="0.15">
      <c r="A11" s="42" t="s">
        <v>47</v>
      </c>
      <c r="B11" s="173"/>
      <c r="C11" s="174" t="s">
        <v>12</v>
      </c>
      <c r="D11" s="78" t="s">
        <v>415</v>
      </c>
      <c r="E11" s="78" t="s">
        <v>774</v>
      </c>
      <c r="F11" s="78" t="s">
        <v>698</v>
      </c>
      <c r="G11" s="78" t="s">
        <v>164</v>
      </c>
      <c r="H11" s="175">
        <f>INVENTARIO[[#This Row],[Precio Final]]</f>
        <v>28</v>
      </c>
      <c r="I11" s="78">
        <f t="shared" si="0"/>
        <v>23.875</v>
      </c>
      <c r="J11" s="78">
        <v>1</v>
      </c>
      <c r="K11" s="110">
        <f>SUMIFS(VENTAS[Cantidad],VENTAS[Código del producto Vendido],INVENTARIO[[#This Row],[Code]])</f>
        <v>1</v>
      </c>
      <c r="L11" s="120">
        <f>INVENTARIO[[#This Row],[Entradas]]-INVENTARIO[[#This Row],[Salidas]]</f>
        <v>0</v>
      </c>
      <c r="M11" s="175">
        <f>INVENTARIO[[#This Row],[Precio Final]]*10%</f>
        <v>2.8000000000000003</v>
      </c>
      <c r="N11" s="42">
        <v>210</v>
      </c>
      <c r="O11" s="42">
        <v>18</v>
      </c>
      <c r="P11" s="42">
        <v>11.666666666666666</v>
      </c>
      <c r="Q11" s="110">
        <v>250</v>
      </c>
      <c r="R11" s="42">
        <v>17</v>
      </c>
      <c r="S11" s="178">
        <f t="shared" si="1"/>
        <v>4.25</v>
      </c>
      <c r="T11" s="42">
        <f>INVENTARIO[[#This Row],[Costo Unitario (USD)]]+INVENTARIO[[#This Row],[Costo Envío (USD)]]</f>
        <v>15.916666666666666</v>
      </c>
      <c r="U11" s="42">
        <f>INVENTARIO[[#This Row],[Costo total]]*1.5</f>
        <v>23.875</v>
      </c>
      <c r="V11" s="42">
        <v>28</v>
      </c>
      <c r="W11" s="42">
        <f>INVENTARIO[[#This Row],[Precio Final]]-INVENTARIO[[#This Row],[Costo total]]</f>
        <v>12.083333333333334</v>
      </c>
      <c r="X11" s="176">
        <f>INVENTARIO[[#This Row],[Ganancia Unitaria]]*INVENTARIO[[#This Row],[Salidas]]</f>
        <v>12.083333333333334</v>
      </c>
      <c r="Y11" s="42"/>
      <c r="Z11" s="20"/>
      <c r="AA11" s="20">
        <f>INVENTARIO[[#This Row],[Costo total]]*INVENTARIO[[#This Row],[Entradas]]</f>
        <v>15.916666666666666</v>
      </c>
      <c r="AB11" s="172">
        <f>INVENTARIO[[#This Row],[Stock Actual]]*INVENTARIO[[#This Row],[Costo total]]</f>
        <v>0</v>
      </c>
    </row>
    <row r="12" spans="1:28" ht="55" customHeight="1" x14ac:dyDescent="0.15">
      <c r="A12" s="43" t="s">
        <v>1352</v>
      </c>
      <c r="B12" s="169"/>
      <c r="C12" s="170" t="s">
        <v>12</v>
      </c>
      <c r="D12" s="83" t="s">
        <v>415</v>
      </c>
      <c r="E12" s="83" t="s">
        <v>1275</v>
      </c>
      <c r="F12" s="83" t="s">
        <v>695</v>
      </c>
      <c r="G12" s="83" t="s">
        <v>164</v>
      </c>
      <c r="H12" s="171">
        <f>INVENTARIO[[#This Row],[Precio Final]]</f>
        <v>25</v>
      </c>
      <c r="I12" s="83">
        <f t="shared" si="0"/>
        <v>21.7425</v>
      </c>
      <c r="J12" s="83">
        <v>2</v>
      </c>
      <c r="K12" s="112">
        <f>SUMIFS(VENTAS[Cantidad],VENTAS[Código del producto Vendido],INVENTARIO[[#This Row],[Code]])</f>
        <v>2</v>
      </c>
      <c r="L12" s="121">
        <f>INVENTARIO[[#This Row],[Entradas]]-INVENTARIO[[#This Row],[Salidas]]</f>
        <v>0</v>
      </c>
      <c r="M12" s="171">
        <f>INVENTARIO[[#This Row],[Precio Final]]*10%</f>
        <v>2.5</v>
      </c>
      <c r="N12" s="43">
        <v>189</v>
      </c>
      <c r="O12" s="43">
        <v>18</v>
      </c>
      <c r="P12" s="43">
        <v>10.5</v>
      </c>
      <c r="Q12" s="112">
        <v>235</v>
      </c>
      <c r="R12" s="43">
        <v>17</v>
      </c>
      <c r="S12" s="177">
        <f t="shared" si="1"/>
        <v>3.9950000000000001</v>
      </c>
      <c r="T12" s="168">
        <f>INVENTARIO[[#This Row],[Costo Unitario (USD)]]+INVENTARIO[[#This Row],[Costo Envío (USD)]]</f>
        <v>14.495000000000001</v>
      </c>
      <c r="U12" s="168">
        <f>INVENTARIO[[#This Row],[Costo total]]*1.5</f>
        <v>21.7425</v>
      </c>
      <c r="V12" s="43">
        <v>25</v>
      </c>
      <c r="W12" s="43">
        <f>INVENTARIO[[#This Row],[Precio Final]]-INVENTARIO[[#This Row],[Costo total]]</f>
        <v>10.504999999999999</v>
      </c>
      <c r="X12" s="172">
        <f>INVENTARIO[[#This Row],[Ganancia Unitaria]]*INVENTARIO[[#This Row],[Salidas]]</f>
        <v>21.009999999999998</v>
      </c>
      <c r="Y12" s="43"/>
      <c r="Z12" s="43"/>
      <c r="AA12" s="43">
        <f>INVENTARIO[[#This Row],[Costo total]]*INVENTARIO[[#This Row],[Entradas]]</f>
        <v>28.990000000000002</v>
      </c>
      <c r="AB12" s="172">
        <f>INVENTARIO[[#This Row],[Stock Actual]]*INVENTARIO[[#This Row],[Costo total]]</f>
        <v>0</v>
      </c>
    </row>
    <row r="13" spans="1:28" ht="55" customHeight="1" x14ac:dyDescent="0.15">
      <c r="A13" s="42" t="s">
        <v>1353</v>
      </c>
      <c r="B13" s="173"/>
      <c r="C13" s="174" t="s">
        <v>12</v>
      </c>
      <c r="D13" s="78" t="s">
        <v>415</v>
      </c>
      <c r="E13" s="78" t="s">
        <v>1275</v>
      </c>
      <c r="F13" s="78" t="s">
        <v>697</v>
      </c>
      <c r="G13" s="78" t="s">
        <v>164</v>
      </c>
      <c r="H13" s="175">
        <f>INVENTARIO[[#This Row],[Precio Final]]</f>
        <v>22</v>
      </c>
      <c r="I13" s="78">
        <f t="shared" si="0"/>
        <v>21.7425</v>
      </c>
      <c r="J13" s="78">
        <v>2</v>
      </c>
      <c r="K13" s="110">
        <f>SUMIFS(VENTAS[Cantidad],VENTAS[Código del producto Vendido],INVENTARIO[[#This Row],[Code]])</f>
        <v>2</v>
      </c>
      <c r="L13" s="120">
        <f>INVENTARIO[[#This Row],[Entradas]]-INVENTARIO[[#This Row],[Salidas]]</f>
        <v>0</v>
      </c>
      <c r="M13" s="175">
        <f>INVENTARIO[[#This Row],[Precio Final]]*10%</f>
        <v>2.2000000000000002</v>
      </c>
      <c r="N13" s="42">
        <v>189</v>
      </c>
      <c r="O13" s="42">
        <v>18</v>
      </c>
      <c r="P13" s="42">
        <v>10.5</v>
      </c>
      <c r="Q13" s="110">
        <v>235</v>
      </c>
      <c r="R13" s="42">
        <v>17</v>
      </c>
      <c r="S13" s="178">
        <f t="shared" si="1"/>
        <v>3.9950000000000001</v>
      </c>
      <c r="T13" s="42">
        <f>INVENTARIO[[#This Row],[Costo Unitario (USD)]]+INVENTARIO[[#This Row],[Costo Envío (USD)]]</f>
        <v>14.495000000000001</v>
      </c>
      <c r="U13" s="42">
        <f>INVENTARIO[[#This Row],[Costo total]]*1.5</f>
        <v>21.7425</v>
      </c>
      <c r="V13" s="42">
        <v>22</v>
      </c>
      <c r="W13" s="42">
        <f>INVENTARIO[[#This Row],[Precio Final]]-INVENTARIO[[#This Row],[Costo total]]</f>
        <v>7.504999999999999</v>
      </c>
      <c r="X13" s="176">
        <f>INVENTARIO[[#This Row],[Ganancia Unitaria]]*INVENTARIO[[#This Row],[Salidas]]</f>
        <v>15.009999999999998</v>
      </c>
      <c r="Y13" s="42"/>
      <c r="Z13" s="20"/>
      <c r="AA13" s="20">
        <f>INVENTARIO[[#This Row],[Costo total]]*INVENTARIO[[#This Row],[Entradas]]</f>
        <v>28.990000000000002</v>
      </c>
      <c r="AB13" s="172">
        <f>INVENTARIO[[#This Row],[Stock Actual]]*INVENTARIO[[#This Row],[Costo total]]</f>
        <v>0</v>
      </c>
    </row>
    <row r="14" spans="1:28" ht="55" customHeight="1" x14ac:dyDescent="0.15">
      <c r="A14" s="43" t="s">
        <v>1354</v>
      </c>
      <c r="B14" s="169"/>
      <c r="C14" s="170" t="s">
        <v>12</v>
      </c>
      <c r="D14" s="83" t="s">
        <v>415</v>
      </c>
      <c r="E14" s="83" t="s">
        <v>2649</v>
      </c>
      <c r="F14" s="83" t="s">
        <v>695</v>
      </c>
      <c r="G14" s="83" t="s">
        <v>164</v>
      </c>
      <c r="H14" s="171">
        <f>INVENTARIO[[#This Row],[Precio Final]]</f>
        <v>17</v>
      </c>
      <c r="I14" s="83">
        <f t="shared" si="0"/>
        <v>18.594999999999999</v>
      </c>
      <c r="J14" s="83">
        <v>1</v>
      </c>
      <c r="K14" s="112">
        <f>SUMIFS(VENTAS[Cantidad],VENTAS[Código del producto Vendido],INVENTARIO[[#This Row],[Code]])</f>
        <v>0</v>
      </c>
      <c r="L14" s="121">
        <f>INVENTARIO[[#This Row],[Entradas]]-INVENTARIO[[#This Row],[Salidas]]</f>
        <v>1</v>
      </c>
      <c r="M14" s="171">
        <f>INVENTARIO[[#This Row],[Precio Final]]*10%</f>
        <v>1.7000000000000002</v>
      </c>
      <c r="N14" s="43">
        <v>165</v>
      </c>
      <c r="O14" s="43">
        <v>18</v>
      </c>
      <c r="P14" s="43">
        <v>9.1666666666666661</v>
      </c>
      <c r="Q14" s="112">
        <v>190</v>
      </c>
      <c r="R14" s="43">
        <v>17</v>
      </c>
      <c r="S14" s="177">
        <f t="shared" si="1"/>
        <v>3.23</v>
      </c>
      <c r="T14" s="168">
        <f>INVENTARIO[[#This Row],[Costo Unitario (USD)]]+INVENTARIO[[#This Row],[Costo Envío (USD)]]</f>
        <v>12.396666666666667</v>
      </c>
      <c r="U14" s="168">
        <f>INVENTARIO[[#This Row],[Costo total]]*1.5</f>
        <v>18.594999999999999</v>
      </c>
      <c r="V14" s="43">
        <v>17</v>
      </c>
      <c r="W14" s="43">
        <f>INVENTARIO[[#This Row],[Precio Final]]-INVENTARIO[[#This Row],[Costo total]]</f>
        <v>4.6033333333333335</v>
      </c>
      <c r="X14" s="172">
        <f>INVENTARIO[[#This Row],[Ganancia Unitaria]]*INVENTARIO[[#This Row],[Salidas]]</f>
        <v>0</v>
      </c>
      <c r="Y14" s="43"/>
      <c r="Z14" s="43"/>
      <c r="AA14" s="43">
        <f>INVENTARIO[[#This Row],[Costo total]]*INVENTARIO[[#This Row],[Entradas]]</f>
        <v>12.396666666666667</v>
      </c>
      <c r="AB14" s="172">
        <f>INVENTARIO[[#This Row],[Stock Actual]]*INVENTARIO[[#This Row],[Costo total]]</f>
        <v>12.396666666666667</v>
      </c>
    </row>
    <row r="15" spans="1:28" ht="55" customHeight="1" x14ac:dyDescent="0.15">
      <c r="A15" s="42" t="s">
        <v>1355</v>
      </c>
      <c r="B15" s="173"/>
      <c r="C15" s="174" t="s">
        <v>12</v>
      </c>
      <c r="D15" s="78" t="s">
        <v>415</v>
      </c>
      <c r="E15" s="78" t="s">
        <v>1269</v>
      </c>
      <c r="F15" s="78" t="s">
        <v>695</v>
      </c>
      <c r="G15" s="78" t="s">
        <v>164</v>
      </c>
      <c r="H15" s="175">
        <f>INVENTARIO[[#This Row],[Precio Final]]</f>
        <v>22</v>
      </c>
      <c r="I15" s="78">
        <f t="shared" si="0"/>
        <v>17.9575</v>
      </c>
      <c r="J15" s="78">
        <v>1</v>
      </c>
      <c r="K15" s="110">
        <f>SUMIFS(VENTAS[Cantidad],VENTAS[Código del producto Vendido],INVENTARIO[[#This Row],[Code]])</f>
        <v>1</v>
      </c>
      <c r="L15" s="120">
        <f>INVENTARIO[[#This Row],[Entradas]]-INVENTARIO[[#This Row],[Salidas]]</f>
        <v>0</v>
      </c>
      <c r="M15" s="175">
        <f>INVENTARIO[[#This Row],[Precio Final]]*10%</f>
        <v>2.2000000000000002</v>
      </c>
      <c r="N15" s="42">
        <v>165</v>
      </c>
      <c r="O15" s="42">
        <v>18</v>
      </c>
      <c r="P15" s="42">
        <v>9.1666666666666661</v>
      </c>
      <c r="Q15" s="110">
        <v>165</v>
      </c>
      <c r="R15" s="42">
        <v>17</v>
      </c>
      <c r="S15" s="178">
        <f t="shared" si="1"/>
        <v>2.8050000000000002</v>
      </c>
      <c r="T15" s="42">
        <f>INVENTARIO[[#This Row],[Costo Unitario (USD)]]+INVENTARIO[[#This Row],[Costo Envío (USD)]]</f>
        <v>11.971666666666666</v>
      </c>
      <c r="U15" s="42">
        <f>INVENTARIO[[#This Row],[Costo total]]*1.5</f>
        <v>17.9575</v>
      </c>
      <c r="V15" s="42">
        <v>22</v>
      </c>
      <c r="W15" s="42">
        <f>INVENTARIO[[#This Row],[Precio Final]]-INVENTARIO[[#This Row],[Costo total]]</f>
        <v>10.028333333333334</v>
      </c>
      <c r="X15" s="176">
        <f>INVENTARIO[[#This Row],[Ganancia Unitaria]]*INVENTARIO[[#This Row],[Salidas]]</f>
        <v>10.028333333333334</v>
      </c>
      <c r="Y15" s="42"/>
      <c r="Z15" s="20"/>
      <c r="AA15" s="20">
        <f>INVENTARIO[[#This Row],[Costo total]]*INVENTARIO[[#This Row],[Entradas]]</f>
        <v>11.971666666666666</v>
      </c>
      <c r="AB15" s="172">
        <f>INVENTARIO[[#This Row],[Stock Actual]]*INVENTARIO[[#This Row],[Costo total]]</f>
        <v>0</v>
      </c>
    </row>
    <row r="16" spans="1:28" ht="55" customHeight="1" x14ac:dyDescent="0.15">
      <c r="A16" s="43" t="s">
        <v>1356</v>
      </c>
      <c r="B16" s="169"/>
      <c r="C16" s="170" t="s">
        <v>12</v>
      </c>
      <c r="D16" s="83" t="s">
        <v>415</v>
      </c>
      <c r="E16" s="83" t="s">
        <v>1270</v>
      </c>
      <c r="F16" s="83" t="s">
        <v>697</v>
      </c>
      <c r="G16" s="83" t="s">
        <v>164</v>
      </c>
      <c r="H16" s="171">
        <f>INVENTARIO[[#This Row],[Precio Final]]</f>
        <v>18</v>
      </c>
      <c r="I16" s="83">
        <f t="shared" si="0"/>
        <v>18.462499999999999</v>
      </c>
      <c r="J16" s="83">
        <v>1</v>
      </c>
      <c r="K16" s="112">
        <f>SUMIFS(VENTAS[Cantidad],VENTAS[Código del producto Vendido],INVENTARIO[[#This Row],[Code]])</f>
        <v>1</v>
      </c>
      <c r="L16" s="121">
        <f>INVENTARIO[[#This Row],[Entradas]]-INVENTARIO[[#This Row],[Salidas]]</f>
        <v>0</v>
      </c>
      <c r="M16" s="171">
        <f>INVENTARIO[[#This Row],[Precio Final]]*10%</f>
        <v>1.8</v>
      </c>
      <c r="N16" s="43">
        <v>168</v>
      </c>
      <c r="O16" s="43">
        <v>18</v>
      </c>
      <c r="P16" s="43">
        <v>9.3333333333333339</v>
      </c>
      <c r="Q16" s="112">
        <v>175</v>
      </c>
      <c r="R16" s="43">
        <v>17</v>
      </c>
      <c r="S16" s="177">
        <f t="shared" si="1"/>
        <v>2.9750000000000001</v>
      </c>
      <c r="T16" s="168">
        <f>INVENTARIO[[#This Row],[Costo Unitario (USD)]]+INVENTARIO[[#This Row],[Costo Envío (USD)]]</f>
        <v>12.308333333333334</v>
      </c>
      <c r="U16" s="168">
        <f>INVENTARIO[[#This Row],[Costo total]]*1.5</f>
        <v>18.462499999999999</v>
      </c>
      <c r="V16" s="43">
        <v>18</v>
      </c>
      <c r="W16" s="43">
        <f>INVENTARIO[[#This Row],[Precio Final]]-INVENTARIO[[#This Row],[Costo total]]</f>
        <v>5.6916666666666664</v>
      </c>
      <c r="X16" s="172">
        <f>INVENTARIO[[#This Row],[Ganancia Unitaria]]*INVENTARIO[[#This Row],[Salidas]]</f>
        <v>5.6916666666666664</v>
      </c>
      <c r="Y16" s="43"/>
      <c r="Z16" s="43"/>
      <c r="AA16" s="43">
        <f>INVENTARIO[[#This Row],[Costo total]]*INVENTARIO[[#This Row],[Entradas]]</f>
        <v>12.308333333333334</v>
      </c>
      <c r="AB16" s="172">
        <f>INVENTARIO[[#This Row],[Stock Actual]]*INVENTARIO[[#This Row],[Costo total]]</f>
        <v>0</v>
      </c>
    </row>
    <row r="17" spans="1:28" ht="55" customHeight="1" x14ac:dyDescent="0.15">
      <c r="A17" s="42" t="s">
        <v>357</v>
      </c>
      <c r="B17" s="173"/>
      <c r="C17" s="174" t="s">
        <v>12</v>
      </c>
      <c r="D17" s="78" t="s">
        <v>415</v>
      </c>
      <c r="E17" s="78" t="s">
        <v>1270</v>
      </c>
      <c r="F17" s="78" t="s">
        <v>692</v>
      </c>
      <c r="G17" s="78" t="s">
        <v>164</v>
      </c>
      <c r="H17" s="175">
        <f>INVENTARIO[[#This Row],[Precio Final]]</f>
        <v>18</v>
      </c>
      <c r="I17" s="78">
        <f t="shared" si="0"/>
        <v>18.462499999999999</v>
      </c>
      <c r="J17" s="78">
        <v>1</v>
      </c>
      <c r="K17" s="110">
        <f>SUMIFS(VENTAS[Cantidad],VENTAS[Código del producto Vendido],INVENTARIO[[#This Row],[Code]])</f>
        <v>1</v>
      </c>
      <c r="L17" s="120">
        <f>INVENTARIO[[#This Row],[Entradas]]-INVENTARIO[[#This Row],[Salidas]]</f>
        <v>0</v>
      </c>
      <c r="M17" s="175">
        <f>INVENTARIO[[#This Row],[Precio Final]]*10%</f>
        <v>1.8</v>
      </c>
      <c r="N17" s="42">
        <v>168</v>
      </c>
      <c r="O17" s="42">
        <v>18</v>
      </c>
      <c r="P17" s="42">
        <v>9.3333333333333339</v>
      </c>
      <c r="Q17" s="110">
        <v>175</v>
      </c>
      <c r="R17" s="42">
        <v>17</v>
      </c>
      <c r="S17" s="178">
        <f t="shared" si="1"/>
        <v>2.9750000000000001</v>
      </c>
      <c r="T17" s="42">
        <f>INVENTARIO[[#This Row],[Costo Unitario (USD)]]+INVENTARIO[[#This Row],[Costo Envío (USD)]]</f>
        <v>12.308333333333334</v>
      </c>
      <c r="U17" s="42">
        <f>INVENTARIO[[#This Row],[Costo total]]*1.5</f>
        <v>18.462499999999999</v>
      </c>
      <c r="V17" s="42">
        <v>18</v>
      </c>
      <c r="W17" s="42">
        <f>INVENTARIO[[#This Row],[Precio Final]]-INVENTARIO[[#This Row],[Costo total]]</f>
        <v>5.6916666666666664</v>
      </c>
      <c r="X17" s="176">
        <f>INVENTARIO[[#This Row],[Ganancia Unitaria]]*INVENTARIO[[#This Row],[Salidas]]</f>
        <v>5.6916666666666664</v>
      </c>
      <c r="Y17" s="42"/>
      <c r="Z17" s="20"/>
      <c r="AA17" s="20">
        <f>INVENTARIO[[#This Row],[Costo total]]*INVENTARIO[[#This Row],[Entradas]]</f>
        <v>12.308333333333334</v>
      </c>
      <c r="AB17" s="172">
        <f>INVENTARIO[[#This Row],[Stock Actual]]*INVENTARIO[[#This Row],[Costo total]]</f>
        <v>0</v>
      </c>
    </row>
    <row r="18" spans="1:28" ht="55" customHeight="1" x14ac:dyDescent="0.15">
      <c r="A18" s="43" t="s">
        <v>49</v>
      </c>
      <c r="B18" s="169"/>
      <c r="C18" s="170" t="s">
        <v>12</v>
      </c>
      <c r="D18" s="83" t="s">
        <v>415</v>
      </c>
      <c r="E18" s="83" t="s">
        <v>738</v>
      </c>
      <c r="F18" s="83" t="s">
        <v>695</v>
      </c>
      <c r="G18" s="83" t="s">
        <v>164</v>
      </c>
      <c r="H18" s="171">
        <f>INVENTARIO[[#This Row],[Precio Final]]</f>
        <v>25</v>
      </c>
      <c r="I18" s="83">
        <f t="shared" si="0"/>
        <v>23.526666666666667</v>
      </c>
      <c r="J18" s="83">
        <v>1</v>
      </c>
      <c r="K18" s="112">
        <f>SUMIFS(VENTAS[Cantidad],VENTAS[Código del producto Vendido],INVENTARIO[[#This Row],[Code]])</f>
        <v>1</v>
      </c>
      <c r="L18" s="121">
        <f>INVENTARIO[[#This Row],[Entradas]]-INVENTARIO[[#This Row],[Salidas]]</f>
        <v>0</v>
      </c>
      <c r="M18" s="171">
        <f>INVENTARIO[[#This Row],[Precio Final]]*10%</f>
        <v>2.5</v>
      </c>
      <c r="N18" s="43">
        <v>215</v>
      </c>
      <c r="O18" s="43">
        <v>18</v>
      </c>
      <c r="P18" s="43">
        <v>11.944444444444445</v>
      </c>
      <c r="Q18" s="112">
        <v>220</v>
      </c>
      <c r="R18" s="43">
        <v>17</v>
      </c>
      <c r="S18" s="177">
        <f t="shared" si="1"/>
        <v>3.74</v>
      </c>
      <c r="T18" s="168">
        <f>INVENTARIO[[#This Row],[Costo Unitario (USD)]]+INVENTARIO[[#This Row],[Costo Envío (USD)]]</f>
        <v>15.684444444444445</v>
      </c>
      <c r="U18" s="168">
        <f>INVENTARIO[[#This Row],[Costo total]]*1.5</f>
        <v>23.526666666666667</v>
      </c>
      <c r="V18" s="43">
        <v>25</v>
      </c>
      <c r="W18" s="43">
        <f>INVENTARIO[[#This Row],[Precio Final]]-INVENTARIO[[#This Row],[Costo total]]</f>
        <v>9.3155555555555551</v>
      </c>
      <c r="X18" s="172">
        <f>INVENTARIO[[#This Row],[Ganancia Unitaria]]*INVENTARIO[[#This Row],[Salidas]]</f>
        <v>9.3155555555555551</v>
      </c>
      <c r="Y18" s="43"/>
      <c r="Z18" s="43"/>
      <c r="AA18" s="43">
        <f>INVENTARIO[[#This Row],[Costo total]]*INVENTARIO[[#This Row],[Entradas]]</f>
        <v>15.684444444444445</v>
      </c>
      <c r="AB18" s="172">
        <f>INVENTARIO[[#This Row],[Stock Actual]]*INVENTARIO[[#This Row],[Costo total]]</f>
        <v>0</v>
      </c>
    </row>
    <row r="19" spans="1:28" ht="55" customHeight="1" x14ac:dyDescent="0.15">
      <c r="A19" s="42" t="s">
        <v>55</v>
      </c>
      <c r="B19" s="173"/>
      <c r="C19" s="174" t="s">
        <v>12</v>
      </c>
      <c r="D19" s="78" t="s">
        <v>415</v>
      </c>
      <c r="E19" s="78" t="s">
        <v>739</v>
      </c>
      <c r="F19" s="78" t="s">
        <v>693</v>
      </c>
      <c r="G19" s="78" t="s">
        <v>164</v>
      </c>
      <c r="H19" s="175">
        <f>INVENTARIO[[#This Row],[Precio Final]]</f>
        <v>25</v>
      </c>
      <c r="I19" s="78">
        <f t="shared" si="0"/>
        <v>29.758333333333333</v>
      </c>
      <c r="J19" s="78">
        <v>1</v>
      </c>
      <c r="K19" s="110">
        <f>SUMIFS(VENTAS[Cantidad],VENTAS[Código del producto Vendido],INVENTARIO[[#This Row],[Code]])</f>
        <v>1</v>
      </c>
      <c r="L19" s="120">
        <f>INVENTARIO[[#This Row],[Entradas]]-INVENTARIO[[#This Row],[Salidas]]</f>
        <v>0</v>
      </c>
      <c r="M19" s="175">
        <f>INVENTARIO[[#This Row],[Precio Final]]*10%</f>
        <v>2.5</v>
      </c>
      <c r="N19" s="42">
        <v>250</v>
      </c>
      <c r="O19" s="42">
        <v>18</v>
      </c>
      <c r="P19" s="42">
        <v>13.888888888888889</v>
      </c>
      <c r="Q19" s="110">
        <v>350</v>
      </c>
      <c r="R19" s="42">
        <v>17</v>
      </c>
      <c r="S19" s="178">
        <f t="shared" si="1"/>
        <v>5.95</v>
      </c>
      <c r="T19" s="42">
        <f>INVENTARIO[[#This Row],[Costo Unitario (USD)]]+INVENTARIO[[#This Row],[Costo Envío (USD)]]</f>
        <v>19.838888888888889</v>
      </c>
      <c r="U19" s="42">
        <f>INVENTARIO[[#This Row],[Costo total]]*1.5</f>
        <v>29.758333333333333</v>
      </c>
      <c r="V19" s="42">
        <v>25</v>
      </c>
      <c r="W19" s="42">
        <f>INVENTARIO[[#This Row],[Precio Final]]-INVENTARIO[[#This Row],[Costo total]]</f>
        <v>5.1611111111111114</v>
      </c>
      <c r="X19" s="176">
        <f>INVENTARIO[[#This Row],[Ganancia Unitaria]]*INVENTARIO[[#This Row],[Salidas]]</f>
        <v>5.1611111111111114</v>
      </c>
      <c r="Y19" s="42"/>
      <c r="Z19" s="20"/>
      <c r="AA19" s="20">
        <f>INVENTARIO[[#This Row],[Costo total]]*INVENTARIO[[#This Row],[Entradas]]</f>
        <v>19.838888888888889</v>
      </c>
      <c r="AB19" s="172">
        <f>INVENTARIO[[#This Row],[Stock Actual]]*INVENTARIO[[#This Row],[Costo total]]</f>
        <v>0</v>
      </c>
    </row>
    <row r="20" spans="1:28" ht="55" customHeight="1" x14ac:dyDescent="0.15">
      <c r="A20" s="43" t="s">
        <v>1357</v>
      </c>
      <c r="B20" s="169"/>
      <c r="C20" s="170" t="s">
        <v>12</v>
      </c>
      <c r="D20" s="83" t="s">
        <v>415</v>
      </c>
      <c r="E20" s="83" t="s">
        <v>2433</v>
      </c>
      <c r="F20" s="83" t="s">
        <v>693</v>
      </c>
      <c r="G20" s="83" t="s">
        <v>164</v>
      </c>
      <c r="H20" s="171">
        <f>INVENTARIO[[#This Row],[Precio Final]]</f>
        <v>28</v>
      </c>
      <c r="I20" s="83">
        <f t="shared" si="0"/>
        <v>27.080833333333331</v>
      </c>
      <c r="J20" s="83">
        <v>2</v>
      </c>
      <c r="K20" s="112">
        <f>SUMIFS(VENTAS[Cantidad],VENTAS[Código del producto Vendido],INVENTARIO[[#This Row],[Code]])</f>
        <v>2</v>
      </c>
      <c r="L20" s="121">
        <f>INVENTARIO[[#This Row],[Entradas]]-INVENTARIO[[#This Row],[Salidas]]</f>
        <v>0</v>
      </c>
      <c r="M20" s="171">
        <f>INVENTARIO[[#This Row],[Precio Final]]*10%</f>
        <v>2.8000000000000003</v>
      </c>
      <c r="N20" s="43">
        <v>250</v>
      </c>
      <c r="O20" s="43">
        <v>18</v>
      </c>
      <c r="P20" s="43">
        <v>13.888888888888889</v>
      </c>
      <c r="Q20" s="112">
        <v>245</v>
      </c>
      <c r="R20" s="43">
        <v>17</v>
      </c>
      <c r="S20" s="177">
        <f t="shared" si="1"/>
        <v>4.165</v>
      </c>
      <c r="T20" s="168">
        <f>INVENTARIO[[#This Row],[Costo Unitario (USD)]]+INVENTARIO[[#This Row],[Costo Envío (USD)]]</f>
        <v>18.053888888888888</v>
      </c>
      <c r="U20" s="168">
        <f>INVENTARIO[[#This Row],[Costo total]]*1.5</f>
        <v>27.080833333333331</v>
      </c>
      <c r="V20" s="43">
        <v>28</v>
      </c>
      <c r="W20" s="43">
        <f>INVENTARIO[[#This Row],[Precio Final]]-INVENTARIO[[#This Row],[Costo total]]</f>
        <v>9.9461111111111116</v>
      </c>
      <c r="X20" s="172">
        <f>INVENTARIO[[#This Row],[Ganancia Unitaria]]*INVENTARIO[[#This Row],[Salidas]]</f>
        <v>19.892222222222223</v>
      </c>
      <c r="Y20" s="43"/>
      <c r="Z20" s="43"/>
      <c r="AA20" s="43">
        <f>INVENTARIO[[#This Row],[Costo total]]*INVENTARIO[[#This Row],[Entradas]]</f>
        <v>36.107777777777777</v>
      </c>
      <c r="AB20" s="172">
        <f>INVENTARIO[[#This Row],[Stock Actual]]*INVENTARIO[[#This Row],[Costo total]]</f>
        <v>0</v>
      </c>
    </row>
    <row r="21" spans="1:28" ht="55" customHeight="1" x14ac:dyDescent="0.15">
      <c r="A21" s="42" t="s">
        <v>1358</v>
      </c>
      <c r="B21" s="173"/>
      <c r="C21" s="174" t="s">
        <v>12</v>
      </c>
      <c r="D21" s="78" t="s">
        <v>415</v>
      </c>
      <c r="E21" s="78" t="s">
        <v>2650</v>
      </c>
      <c r="F21" s="78" t="s">
        <v>692</v>
      </c>
      <c r="G21" s="78" t="s">
        <v>164</v>
      </c>
      <c r="H21" s="175">
        <f>INVENTARIO[[#This Row],[Precio Final]]</f>
        <v>15</v>
      </c>
      <c r="I21" s="78">
        <f t="shared" si="0"/>
        <v>14.040833333333332</v>
      </c>
      <c r="J21" s="78">
        <v>2</v>
      </c>
      <c r="K21" s="110">
        <f>SUMIFS(VENTAS[Cantidad],VENTAS[Código del producto Vendido],INVENTARIO[[#This Row],[Code]])</f>
        <v>1</v>
      </c>
      <c r="L21" s="120">
        <f>INVENTARIO[[#This Row],[Entradas]]-INVENTARIO[[#This Row],[Salidas]]</f>
        <v>1</v>
      </c>
      <c r="M21" s="175">
        <f>INVENTARIO[[#This Row],[Precio Final]]*10%</f>
        <v>1.5</v>
      </c>
      <c r="N21" s="42">
        <v>118</v>
      </c>
      <c r="O21" s="42">
        <v>18</v>
      </c>
      <c r="P21" s="42">
        <v>6.5555555555555554</v>
      </c>
      <c r="Q21" s="110">
        <v>165</v>
      </c>
      <c r="R21" s="42">
        <v>17</v>
      </c>
      <c r="S21" s="178">
        <f t="shared" si="1"/>
        <v>2.8050000000000002</v>
      </c>
      <c r="T21" s="42">
        <f>INVENTARIO[[#This Row],[Costo Unitario (USD)]]+INVENTARIO[[#This Row],[Costo Envío (USD)]]</f>
        <v>9.3605555555555551</v>
      </c>
      <c r="U21" s="42">
        <f>INVENTARIO[[#This Row],[Costo total]]*1.5</f>
        <v>14.040833333333332</v>
      </c>
      <c r="V21" s="42">
        <v>15</v>
      </c>
      <c r="W21" s="42">
        <f>INVENTARIO[[#This Row],[Precio Final]]-INVENTARIO[[#This Row],[Costo total]]</f>
        <v>5.6394444444444449</v>
      </c>
      <c r="X21" s="176">
        <f>INVENTARIO[[#This Row],[Ganancia Unitaria]]*INVENTARIO[[#This Row],[Salidas]]</f>
        <v>5.6394444444444449</v>
      </c>
      <c r="Y21" s="42"/>
      <c r="Z21" s="20"/>
      <c r="AA21" s="20">
        <f>INVENTARIO[[#This Row],[Costo total]]*INVENTARIO[[#This Row],[Entradas]]</f>
        <v>18.72111111111111</v>
      </c>
      <c r="AB21" s="172">
        <f>INVENTARIO[[#This Row],[Stock Actual]]*INVENTARIO[[#This Row],[Costo total]]</f>
        <v>9.3605555555555551</v>
      </c>
    </row>
    <row r="22" spans="1:28" ht="55" customHeight="1" x14ac:dyDescent="0.15">
      <c r="A22" s="43" t="s">
        <v>57</v>
      </c>
      <c r="B22" s="169"/>
      <c r="C22" s="170" t="s">
        <v>12</v>
      </c>
      <c r="D22" s="83" t="s">
        <v>415</v>
      </c>
      <c r="E22" s="83" t="s">
        <v>773</v>
      </c>
      <c r="F22" s="83" t="s">
        <v>695</v>
      </c>
      <c r="G22" s="83" t="s">
        <v>164</v>
      </c>
      <c r="H22" s="171">
        <f>INVENTARIO[[#This Row],[Precio Final]]</f>
        <v>25</v>
      </c>
      <c r="I22" s="83">
        <f t="shared" si="0"/>
        <v>21.095000000000002</v>
      </c>
      <c r="J22" s="83">
        <v>2</v>
      </c>
      <c r="K22" s="112">
        <f>SUMIFS(VENTAS[Cantidad],VENTAS[Código del producto Vendido],INVENTARIO[[#This Row],[Code]])</f>
        <v>2</v>
      </c>
      <c r="L22" s="121">
        <f>INVENTARIO[[#This Row],[Entradas]]-INVENTARIO[[#This Row],[Salidas]]</f>
        <v>0</v>
      </c>
      <c r="M22" s="171">
        <f>INVENTARIO[[#This Row],[Precio Final]]*10%</f>
        <v>2.5</v>
      </c>
      <c r="N22" s="43">
        <v>195</v>
      </c>
      <c r="O22" s="43">
        <v>18</v>
      </c>
      <c r="P22" s="43">
        <v>10.833333333333334</v>
      </c>
      <c r="Q22" s="112">
        <v>190</v>
      </c>
      <c r="R22" s="43">
        <v>17</v>
      </c>
      <c r="S22" s="177">
        <f t="shared" si="1"/>
        <v>3.23</v>
      </c>
      <c r="T22" s="168">
        <f>INVENTARIO[[#This Row],[Costo Unitario (USD)]]+INVENTARIO[[#This Row],[Costo Envío (USD)]]</f>
        <v>14.063333333333334</v>
      </c>
      <c r="U22" s="168">
        <f>INVENTARIO[[#This Row],[Costo total]]*1.5</f>
        <v>21.095000000000002</v>
      </c>
      <c r="V22" s="43">
        <v>25</v>
      </c>
      <c r="W22" s="43">
        <f>INVENTARIO[[#This Row],[Precio Final]]-INVENTARIO[[#This Row],[Costo total]]</f>
        <v>10.936666666666666</v>
      </c>
      <c r="X22" s="172">
        <f>INVENTARIO[[#This Row],[Ganancia Unitaria]]*INVENTARIO[[#This Row],[Salidas]]</f>
        <v>21.873333333333331</v>
      </c>
      <c r="Y22" s="43"/>
      <c r="Z22" s="43"/>
      <c r="AA22" s="43">
        <f>INVENTARIO[[#This Row],[Costo total]]*INVENTARIO[[#This Row],[Entradas]]</f>
        <v>28.126666666666669</v>
      </c>
      <c r="AB22" s="172">
        <f>INVENTARIO[[#This Row],[Stock Actual]]*INVENTARIO[[#This Row],[Costo total]]</f>
        <v>0</v>
      </c>
    </row>
    <row r="23" spans="1:28" ht="55" customHeight="1" x14ac:dyDescent="0.15">
      <c r="A23" s="42" t="s">
        <v>1359</v>
      </c>
      <c r="B23" s="173"/>
      <c r="C23" s="174" t="s">
        <v>12</v>
      </c>
      <c r="D23" s="78" t="s">
        <v>415</v>
      </c>
      <c r="E23" s="78" t="s">
        <v>740</v>
      </c>
      <c r="F23" s="78" t="s">
        <v>693</v>
      </c>
      <c r="G23" s="78" t="s">
        <v>164</v>
      </c>
      <c r="H23" s="175">
        <f>INVENTARIO[[#This Row],[Precio Final]]</f>
        <v>22</v>
      </c>
      <c r="I23" s="78">
        <f t="shared" si="0"/>
        <v>22.125</v>
      </c>
      <c r="J23" s="78">
        <v>1</v>
      </c>
      <c r="K23" s="110">
        <f>SUMIFS(VENTAS[Cantidad],VENTAS[Código del producto Vendido],INVENTARIO[[#This Row],[Code]])</f>
        <v>1</v>
      </c>
      <c r="L23" s="120">
        <f>INVENTARIO[[#This Row],[Entradas]]-INVENTARIO[[#This Row],[Salidas]]</f>
        <v>0</v>
      </c>
      <c r="M23" s="175">
        <f>INVENTARIO[[#This Row],[Precio Final]]*10%</f>
        <v>2.2000000000000002</v>
      </c>
      <c r="N23" s="42">
        <v>189</v>
      </c>
      <c r="O23" s="42">
        <v>18</v>
      </c>
      <c r="P23" s="42">
        <v>10.5</v>
      </c>
      <c r="Q23" s="110">
        <v>250</v>
      </c>
      <c r="R23" s="42">
        <v>17</v>
      </c>
      <c r="S23" s="178">
        <f t="shared" si="1"/>
        <v>4.25</v>
      </c>
      <c r="T23" s="42">
        <f>INVENTARIO[[#This Row],[Costo Unitario (USD)]]+INVENTARIO[[#This Row],[Costo Envío (USD)]]</f>
        <v>14.75</v>
      </c>
      <c r="U23" s="42">
        <f>INVENTARIO[[#This Row],[Costo total]]*1.5</f>
        <v>22.125</v>
      </c>
      <c r="V23" s="42">
        <v>22</v>
      </c>
      <c r="W23" s="42">
        <f>INVENTARIO[[#This Row],[Precio Final]]-INVENTARIO[[#This Row],[Costo total]]</f>
        <v>7.25</v>
      </c>
      <c r="X23" s="176">
        <f>INVENTARIO[[#This Row],[Ganancia Unitaria]]*INVENTARIO[[#This Row],[Salidas]]</f>
        <v>7.25</v>
      </c>
      <c r="Y23" s="42"/>
      <c r="Z23" s="20"/>
      <c r="AA23" s="20">
        <f>INVENTARIO[[#This Row],[Costo total]]*INVENTARIO[[#This Row],[Entradas]]</f>
        <v>14.75</v>
      </c>
      <c r="AB23" s="172">
        <f>INVENTARIO[[#This Row],[Stock Actual]]*INVENTARIO[[#This Row],[Costo total]]</f>
        <v>0</v>
      </c>
    </row>
    <row r="24" spans="1:28" ht="55" customHeight="1" x14ac:dyDescent="0.15">
      <c r="A24" s="43" t="s">
        <v>1360</v>
      </c>
      <c r="B24" s="169"/>
      <c r="C24" s="170" t="s">
        <v>12</v>
      </c>
      <c r="D24" s="83" t="s">
        <v>2676</v>
      </c>
      <c r="E24" s="83" t="s">
        <v>2650</v>
      </c>
      <c r="F24" s="83" t="s">
        <v>693</v>
      </c>
      <c r="G24" s="83" t="s">
        <v>164</v>
      </c>
      <c r="H24" s="171">
        <f>INVENTARIO[[#This Row],[Precio Final]]</f>
        <v>15</v>
      </c>
      <c r="I24" s="83">
        <f t="shared" si="0"/>
        <v>14.933333333333334</v>
      </c>
      <c r="J24" s="83">
        <v>2</v>
      </c>
      <c r="K24" s="112">
        <f>SUMIFS(VENTAS[Cantidad],VENTAS[Código del producto Vendido],INVENTARIO[[#This Row],[Code]])</f>
        <v>1</v>
      </c>
      <c r="L24" s="121">
        <f>INVENTARIO[[#This Row],[Entradas]]-INVENTARIO[[#This Row],[Salidas]]</f>
        <v>1</v>
      </c>
      <c r="M24" s="171">
        <f>INVENTARIO[[#This Row],[Precio Final]]*10%</f>
        <v>1.5</v>
      </c>
      <c r="N24" s="43">
        <v>118</v>
      </c>
      <c r="O24" s="43">
        <v>18</v>
      </c>
      <c r="P24" s="43">
        <v>6.5555555555555554</v>
      </c>
      <c r="Q24" s="112">
        <v>200</v>
      </c>
      <c r="R24" s="43">
        <v>17</v>
      </c>
      <c r="S24" s="177">
        <f t="shared" si="1"/>
        <v>3.4</v>
      </c>
      <c r="T24" s="168">
        <f>INVENTARIO[[#This Row],[Costo Unitario (USD)]]+INVENTARIO[[#This Row],[Costo Envío (USD)]]</f>
        <v>9.9555555555555557</v>
      </c>
      <c r="U24" s="168">
        <f>INVENTARIO[[#This Row],[Costo total]]*1.5</f>
        <v>14.933333333333334</v>
      </c>
      <c r="V24" s="43">
        <v>15</v>
      </c>
      <c r="W24" s="43">
        <f>INVENTARIO[[#This Row],[Precio Final]]-INVENTARIO[[#This Row],[Costo total]]</f>
        <v>5.0444444444444443</v>
      </c>
      <c r="X24" s="172">
        <f>INVENTARIO[[#This Row],[Ganancia Unitaria]]*INVENTARIO[[#This Row],[Salidas]]</f>
        <v>5.0444444444444443</v>
      </c>
      <c r="Y24" s="43"/>
      <c r="Z24" s="43"/>
      <c r="AA24" s="43">
        <f>INVENTARIO[[#This Row],[Costo total]]*INVENTARIO[[#This Row],[Entradas]]</f>
        <v>19.911111111111111</v>
      </c>
      <c r="AB24" s="172">
        <f>INVENTARIO[[#This Row],[Stock Actual]]*INVENTARIO[[#This Row],[Costo total]]</f>
        <v>9.9555555555555557</v>
      </c>
    </row>
    <row r="25" spans="1:28" ht="55" customHeight="1" x14ac:dyDescent="0.15">
      <c r="A25" s="42" t="s">
        <v>1361</v>
      </c>
      <c r="B25" s="173"/>
      <c r="C25" s="174" t="s">
        <v>12</v>
      </c>
      <c r="D25" s="78" t="s">
        <v>415</v>
      </c>
      <c r="E25" s="78" t="s">
        <v>1273</v>
      </c>
      <c r="F25" s="78" t="s">
        <v>693</v>
      </c>
      <c r="G25" s="78" t="s">
        <v>164</v>
      </c>
      <c r="H25" s="175">
        <f>INVENTARIO[[#This Row],[Precio Final]]</f>
        <v>15</v>
      </c>
      <c r="I25" s="78">
        <f t="shared" si="0"/>
        <v>19.997500000000002</v>
      </c>
      <c r="J25" s="78">
        <v>1</v>
      </c>
      <c r="K25" s="110">
        <f>SUMIFS(VENTAS[Cantidad],VENTAS[Código del producto Vendido],INVENTARIO[[#This Row],[Code]])</f>
        <v>1</v>
      </c>
      <c r="L25" s="120">
        <f>INVENTARIO[[#This Row],[Entradas]]-INVENTARIO[[#This Row],[Salidas]]</f>
        <v>0</v>
      </c>
      <c r="M25" s="175">
        <f>INVENTARIO[[#This Row],[Precio Final]]*10%</f>
        <v>1.5</v>
      </c>
      <c r="N25" s="42">
        <v>165</v>
      </c>
      <c r="O25" s="42">
        <v>18</v>
      </c>
      <c r="P25" s="42">
        <v>9.1666666666666661</v>
      </c>
      <c r="Q25" s="110">
        <v>245</v>
      </c>
      <c r="R25" s="42">
        <v>17</v>
      </c>
      <c r="S25" s="178">
        <f t="shared" si="1"/>
        <v>4.165</v>
      </c>
      <c r="T25" s="42">
        <f>INVENTARIO[[#This Row],[Costo Unitario (USD)]]+INVENTARIO[[#This Row],[Costo Envío (USD)]]</f>
        <v>13.331666666666667</v>
      </c>
      <c r="U25" s="42">
        <f>INVENTARIO[[#This Row],[Costo total]]*1.5</f>
        <v>19.997500000000002</v>
      </c>
      <c r="V25" s="42">
        <v>15</v>
      </c>
      <c r="W25" s="42">
        <f>INVENTARIO[[#This Row],[Precio Final]]-INVENTARIO[[#This Row],[Costo total]]</f>
        <v>1.668333333333333</v>
      </c>
      <c r="X25" s="176">
        <f>INVENTARIO[[#This Row],[Ganancia Unitaria]]*INVENTARIO[[#This Row],[Salidas]]</f>
        <v>1.668333333333333</v>
      </c>
      <c r="Y25" s="42"/>
      <c r="Z25" s="20"/>
      <c r="AA25" s="20">
        <f>INVENTARIO[[#This Row],[Costo total]]*INVENTARIO[[#This Row],[Entradas]]</f>
        <v>13.331666666666667</v>
      </c>
      <c r="AB25" s="172">
        <f>INVENTARIO[[#This Row],[Stock Actual]]*INVENTARIO[[#This Row],[Costo total]]</f>
        <v>0</v>
      </c>
    </row>
    <row r="26" spans="1:28" ht="55" customHeight="1" x14ac:dyDescent="0.15">
      <c r="A26" s="43" t="s">
        <v>1362</v>
      </c>
      <c r="B26" s="169"/>
      <c r="C26" s="170" t="s">
        <v>12</v>
      </c>
      <c r="D26" s="83" t="s">
        <v>2850</v>
      </c>
      <c r="E26" s="83" t="s">
        <v>2656</v>
      </c>
      <c r="F26" s="83" t="s">
        <v>2413</v>
      </c>
      <c r="G26" s="83" t="s">
        <v>164</v>
      </c>
      <c r="H26" s="171">
        <f>INVENTARIO[[#This Row],[Precio Final]]</f>
        <v>18</v>
      </c>
      <c r="I26" s="83">
        <f t="shared" si="0"/>
        <v>19.045833333333331</v>
      </c>
      <c r="J26" s="83">
        <v>1</v>
      </c>
      <c r="K26" s="112">
        <f>SUMIFS(VENTAS[Cantidad],VENTAS[Código del producto Vendido],INVENTARIO[[#This Row],[Code]])</f>
        <v>0</v>
      </c>
      <c r="L26" s="121">
        <f>INVENTARIO[[#This Row],[Entradas]]-INVENTARIO[[#This Row],[Salidas]]</f>
        <v>1</v>
      </c>
      <c r="M26" s="171">
        <f>INVENTARIO[[#This Row],[Precio Final]]*10%</f>
        <v>1.8</v>
      </c>
      <c r="N26" s="43">
        <v>175</v>
      </c>
      <c r="O26" s="43">
        <v>18</v>
      </c>
      <c r="P26" s="43">
        <v>9.7222222222222214</v>
      </c>
      <c r="Q26" s="112">
        <v>175</v>
      </c>
      <c r="R26" s="43">
        <v>17</v>
      </c>
      <c r="S26" s="177">
        <f t="shared" si="1"/>
        <v>2.9750000000000001</v>
      </c>
      <c r="T26" s="168">
        <f>INVENTARIO[[#This Row],[Costo Unitario (USD)]]+INVENTARIO[[#This Row],[Costo Envío (USD)]]</f>
        <v>12.697222222222221</v>
      </c>
      <c r="U26" s="168">
        <f>INVENTARIO[[#This Row],[Costo total]]*1.5</f>
        <v>19.045833333333331</v>
      </c>
      <c r="V26" s="43">
        <v>18</v>
      </c>
      <c r="W26" s="43">
        <f>INVENTARIO[[#This Row],[Precio Final]]-INVENTARIO[[#This Row],[Costo total]]</f>
        <v>5.3027777777777789</v>
      </c>
      <c r="X26" s="172">
        <f>INVENTARIO[[#This Row],[Ganancia Unitaria]]*INVENTARIO[[#This Row],[Salidas]]</f>
        <v>0</v>
      </c>
      <c r="Y26" s="43"/>
      <c r="Z26" s="43"/>
      <c r="AA26" s="43">
        <f>INVENTARIO[[#This Row],[Costo total]]*INVENTARIO[[#This Row],[Entradas]]</f>
        <v>12.697222222222221</v>
      </c>
      <c r="AB26" s="172">
        <f>INVENTARIO[[#This Row],[Stock Actual]]*INVENTARIO[[#This Row],[Costo total]]</f>
        <v>12.697222222222221</v>
      </c>
    </row>
    <row r="27" spans="1:28" ht="55" customHeight="1" x14ac:dyDescent="0.15">
      <c r="A27" s="42" t="s">
        <v>1363</v>
      </c>
      <c r="B27" s="173"/>
      <c r="C27" s="174" t="s">
        <v>12</v>
      </c>
      <c r="D27" s="78" t="s">
        <v>415</v>
      </c>
      <c r="E27" s="78" t="s">
        <v>1270</v>
      </c>
      <c r="F27" s="78" t="s">
        <v>692</v>
      </c>
      <c r="G27" s="78" t="s">
        <v>164</v>
      </c>
      <c r="H27" s="175">
        <f>INVENTARIO[[#This Row],[Precio Final]]</f>
        <v>18</v>
      </c>
      <c r="I27" s="78">
        <f t="shared" si="0"/>
        <v>19.045833333333331</v>
      </c>
      <c r="J27" s="78">
        <v>1</v>
      </c>
      <c r="K27" s="110">
        <f>SUMIFS(VENTAS[Cantidad],VENTAS[Código del producto Vendido],INVENTARIO[[#This Row],[Code]])</f>
        <v>1</v>
      </c>
      <c r="L27" s="120">
        <f>INVENTARIO[[#This Row],[Entradas]]-INVENTARIO[[#This Row],[Salidas]]</f>
        <v>0</v>
      </c>
      <c r="M27" s="175">
        <f>INVENTARIO[[#This Row],[Precio Final]]*10%</f>
        <v>1.8</v>
      </c>
      <c r="N27" s="42">
        <v>175</v>
      </c>
      <c r="O27" s="42">
        <v>18</v>
      </c>
      <c r="P27" s="42">
        <v>9.7222222222222214</v>
      </c>
      <c r="Q27" s="110">
        <v>175</v>
      </c>
      <c r="R27" s="42">
        <v>17</v>
      </c>
      <c r="S27" s="178">
        <f t="shared" si="1"/>
        <v>2.9750000000000001</v>
      </c>
      <c r="T27" s="42">
        <f>INVENTARIO[[#This Row],[Costo Unitario (USD)]]+INVENTARIO[[#This Row],[Costo Envío (USD)]]</f>
        <v>12.697222222222221</v>
      </c>
      <c r="U27" s="42">
        <f>INVENTARIO[[#This Row],[Costo total]]*1.5</f>
        <v>19.045833333333331</v>
      </c>
      <c r="V27" s="42">
        <v>18</v>
      </c>
      <c r="W27" s="42">
        <f>INVENTARIO[[#This Row],[Precio Final]]-INVENTARIO[[#This Row],[Costo total]]</f>
        <v>5.3027777777777789</v>
      </c>
      <c r="X27" s="176">
        <f>INVENTARIO[[#This Row],[Ganancia Unitaria]]*INVENTARIO[[#This Row],[Salidas]]</f>
        <v>5.3027777777777789</v>
      </c>
      <c r="Y27" s="42"/>
      <c r="Z27" s="20"/>
      <c r="AA27" s="20">
        <f>INVENTARIO[[#This Row],[Costo total]]*INVENTARIO[[#This Row],[Entradas]]</f>
        <v>12.697222222222221</v>
      </c>
      <c r="AB27" s="172">
        <f>INVENTARIO[[#This Row],[Stock Actual]]*INVENTARIO[[#This Row],[Costo total]]</f>
        <v>0</v>
      </c>
    </row>
    <row r="28" spans="1:28" ht="55" customHeight="1" x14ac:dyDescent="0.15">
      <c r="A28" s="43" t="s">
        <v>1364</v>
      </c>
      <c r="B28" s="169"/>
      <c r="C28" s="170" t="s">
        <v>12</v>
      </c>
      <c r="D28" s="83" t="s">
        <v>415</v>
      </c>
      <c r="E28" s="83" t="s">
        <v>1276</v>
      </c>
      <c r="F28" s="83" t="s">
        <v>699</v>
      </c>
      <c r="G28" s="83" t="s">
        <v>164</v>
      </c>
      <c r="H28" s="171">
        <f>INVENTARIO[[#This Row],[Precio Final]]</f>
        <v>28</v>
      </c>
      <c r="I28" s="83">
        <f t="shared" si="0"/>
        <v>31.620833333333334</v>
      </c>
      <c r="J28" s="83">
        <v>1</v>
      </c>
      <c r="K28" s="112">
        <f>SUMIFS(VENTAS[Cantidad],VENTAS[Código del producto Vendido],INVENTARIO[[#This Row],[Code]])</f>
        <v>1</v>
      </c>
      <c r="L28" s="121">
        <f>INVENTARIO[[#This Row],[Entradas]]-INVENTARIO[[#This Row],[Salidas]]</f>
        <v>0</v>
      </c>
      <c r="M28" s="171">
        <f>INVENTARIO[[#This Row],[Precio Final]]*10%</f>
        <v>2.8000000000000003</v>
      </c>
      <c r="N28" s="43">
        <v>280</v>
      </c>
      <c r="O28" s="43">
        <v>18</v>
      </c>
      <c r="P28" s="43">
        <v>15.555555555555555</v>
      </c>
      <c r="Q28" s="112">
        <v>325</v>
      </c>
      <c r="R28" s="43">
        <v>17</v>
      </c>
      <c r="S28" s="177">
        <f t="shared" si="1"/>
        <v>5.5250000000000004</v>
      </c>
      <c r="T28" s="168">
        <f>INVENTARIO[[#This Row],[Costo Unitario (USD)]]+INVENTARIO[[#This Row],[Costo Envío (USD)]]</f>
        <v>21.080555555555556</v>
      </c>
      <c r="U28" s="168">
        <f>INVENTARIO[[#This Row],[Costo total]]*1.5</f>
        <v>31.620833333333334</v>
      </c>
      <c r="V28" s="43">
        <v>28</v>
      </c>
      <c r="W28" s="43">
        <f>INVENTARIO[[#This Row],[Precio Final]]-INVENTARIO[[#This Row],[Costo total]]</f>
        <v>6.9194444444444443</v>
      </c>
      <c r="X28" s="172">
        <f>INVENTARIO[[#This Row],[Ganancia Unitaria]]*INVENTARIO[[#This Row],[Salidas]]</f>
        <v>6.9194444444444443</v>
      </c>
      <c r="Y28" s="43"/>
      <c r="Z28" s="43"/>
      <c r="AA28" s="43">
        <f>INVENTARIO[[#This Row],[Costo total]]*INVENTARIO[[#This Row],[Entradas]]</f>
        <v>21.080555555555556</v>
      </c>
      <c r="AB28" s="172">
        <f>INVENTARIO[[#This Row],[Stock Actual]]*INVENTARIO[[#This Row],[Costo total]]</f>
        <v>0</v>
      </c>
    </row>
    <row r="29" spans="1:28" ht="55" customHeight="1" x14ac:dyDescent="0.15">
      <c r="A29" s="42" t="s">
        <v>59</v>
      </c>
      <c r="B29" s="173"/>
      <c r="C29" s="174" t="s">
        <v>12</v>
      </c>
      <c r="D29" s="78" t="s">
        <v>415</v>
      </c>
      <c r="E29" s="78" t="s">
        <v>741</v>
      </c>
      <c r="F29" s="78" t="s">
        <v>697</v>
      </c>
      <c r="G29" s="78" t="s">
        <v>164</v>
      </c>
      <c r="H29" s="175">
        <f>INVENTARIO[[#This Row],[Precio Final]]</f>
        <v>22</v>
      </c>
      <c r="I29" s="78">
        <f t="shared" si="0"/>
        <v>21.095000000000002</v>
      </c>
      <c r="J29" s="78">
        <v>1</v>
      </c>
      <c r="K29" s="110">
        <f>SUMIFS(VENTAS[Cantidad],VENTAS[Código del producto Vendido],INVENTARIO[[#This Row],[Code]])</f>
        <v>1</v>
      </c>
      <c r="L29" s="120">
        <f>INVENTARIO[[#This Row],[Entradas]]-INVENTARIO[[#This Row],[Salidas]]</f>
        <v>0</v>
      </c>
      <c r="M29" s="175">
        <f>INVENTARIO[[#This Row],[Precio Final]]*10%</f>
        <v>2.2000000000000002</v>
      </c>
      <c r="N29" s="42">
        <v>195</v>
      </c>
      <c r="O29" s="42">
        <v>18</v>
      </c>
      <c r="P29" s="42">
        <v>10.833333333333334</v>
      </c>
      <c r="Q29" s="110">
        <v>190</v>
      </c>
      <c r="R29" s="42">
        <v>17</v>
      </c>
      <c r="S29" s="178">
        <f t="shared" si="1"/>
        <v>3.23</v>
      </c>
      <c r="T29" s="42">
        <f>INVENTARIO[[#This Row],[Costo Unitario (USD)]]+INVENTARIO[[#This Row],[Costo Envío (USD)]]</f>
        <v>14.063333333333334</v>
      </c>
      <c r="U29" s="42">
        <f>INVENTARIO[[#This Row],[Costo total]]*1.5</f>
        <v>21.095000000000002</v>
      </c>
      <c r="V29" s="42">
        <v>22</v>
      </c>
      <c r="W29" s="42">
        <f>INVENTARIO[[#This Row],[Precio Final]]-INVENTARIO[[#This Row],[Costo total]]</f>
        <v>7.9366666666666656</v>
      </c>
      <c r="X29" s="176">
        <f>INVENTARIO[[#This Row],[Ganancia Unitaria]]*INVENTARIO[[#This Row],[Salidas]]</f>
        <v>7.9366666666666656</v>
      </c>
      <c r="Y29" s="42"/>
      <c r="Z29" s="20"/>
      <c r="AA29" s="20">
        <f>INVENTARIO[[#This Row],[Costo total]]*INVENTARIO[[#This Row],[Entradas]]</f>
        <v>14.063333333333334</v>
      </c>
      <c r="AB29" s="172">
        <f>INVENTARIO[[#This Row],[Stock Actual]]*INVENTARIO[[#This Row],[Costo total]]</f>
        <v>0</v>
      </c>
    </row>
    <row r="30" spans="1:28" ht="55" customHeight="1" x14ac:dyDescent="0.15">
      <c r="A30" s="43" t="s">
        <v>361</v>
      </c>
      <c r="B30" s="169"/>
      <c r="C30" s="170" t="s">
        <v>12</v>
      </c>
      <c r="D30" s="83" t="s">
        <v>415</v>
      </c>
      <c r="E30" s="83" t="s">
        <v>742</v>
      </c>
      <c r="F30" s="83" t="s">
        <v>698</v>
      </c>
      <c r="G30" s="83" t="s">
        <v>164</v>
      </c>
      <c r="H30" s="171">
        <f>INVENTARIO[[#This Row],[Precio Final]]</f>
        <v>25</v>
      </c>
      <c r="I30" s="83">
        <f t="shared" si="0"/>
        <v>21.639166666666664</v>
      </c>
      <c r="J30" s="83">
        <v>1</v>
      </c>
      <c r="K30" s="112">
        <f>SUMIFS(VENTAS[Cantidad],VENTAS[Código del producto Vendido],INVENTARIO[[#This Row],[Code]])</f>
        <v>1</v>
      </c>
      <c r="L30" s="121">
        <f>INVENTARIO[[#This Row],[Entradas]]-INVENTARIO[[#This Row],[Salidas]]</f>
        <v>0</v>
      </c>
      <c r="M30" s="171">
        <f>INVENTARIO[[#This Row],[Precio Final]]*10%</f>
        <v>2.5</v>
      </c>
      <c r="N30" s="43">
        <v>200</v>
      </c>
      <c r="O30" s="43">
        <v>18</v>
      </c>
      <c r="P30" s="43">
        <v>11.111111111111111</v>
      </c>
      <c r="Q30" s="112">
        <v>195</v>
      </c>
      <c r="R30" s="43">
        <v>17</v>
      </c>
      <c r="S30" s="177">
        <f t="shared" si="1"/>
        <v>3.3149999999999999</v>
      </c>
      <c r="T30" s="168">
        <f>INVENTARIO[[#This Row],[Costo Unitario (USD)]]+INVENTARIO[[#This Row],[Costo Envío (USD)]]</f>
        <v>14.42611111111111</v>
      </c>
      <c r="U30" s="168">
        <f>INVENTARIO[[#This Row],[Costo total]]*1.5</f>
        <v>21.639166666666664</v>
      </c>
      <c r="V30" s="43">
        <v>25</v>
      </c>
      <c r="W30" s="43">
        <f>INVENTARIO[[#This Row],[Precio Final]]-INVENTARIO[[#This Row],[Costo total]]</f>
        <v>10.57388888888889</v>
      </c>
      <c r="X30" s="172">
        <f>INVENTARIO[[#This Row],[Ganancia Unitaria]]*INVENTARIO[[#This Row],[Salidas]]</f>
        <v>10.57388888888889</v>
      </c>
      <c r="Y30" s="43"/>
      <c r="Z30" s="43"/>
      <c r="AA30" s="43">
        <f>INVENTARIO[[#This Row],[Costo total]]*INVENTARIO[[#This Row],[Entradas]]</f>
        <v>14.42611111111111</v>
      </c>
      <c r="AB30" s="172">
        <f>INVENTARIO[[#This Row],[Stock Actual]]*INVENTARIO[[#This Row],[Costo total]]</f>
        <v>0</v>
      </c>
    </row>
    <row r="31" spans="1:28" ht="55" customHeight="1" x14ac:dyDescent="0.15">
      <c r="A31" s="42" t="s">
        <v>60</v>
      </c>
      <c r="B31" s="173"/>
      <c r="C31" s="174" t="s">
        <v>12</v>
      </c>
      <c r="D31" s="78" t="s">
        <v>415</v>
      </c>
      <c r="E31" s="78" t="s">
        <v>743</v>
      </c>
      <c r="F31" s="78" t="s">
        <v>695</v>
      </c>
      <c r="G31" s="78" t="s">
        <v>164</v>
      </c>
      <c r="H31" s="175">
        <f>INVENTARIO[[#This Row],[Precio Final]]</f>
        <v>25</v>
      </c>
      <c r="I31" s="78">
        <f t="shared" si="0"/>
        <v>22.693333333333335</v>
      </c>
      <c r="J31" s="78">
        <v>1</v>
      </c>
      <c r="K31" s="110">
        <f>SUMIFS(VENTAS[Cantidad],VENTAS[Código del producto Vendido],INVENTARIO[[#This Row],[Code]])</f>
        <v>1</v>
      </c>
      <c r="L31" s="120">
        <f>INVENTARIO[[#This Row],[Entradas]]-INVENTARIO[[#This Row],[Salidas]]</f>
        <v>0</v>
      </c>
      <c r="M31" s="175">
        <f>INVENTARIO[[#This Row],[Precio Final]]*10%</f>
        <v>2.5</v>
      </c>
      <c r="N31" s="42">
        <v>205</v>
      </c>
      <c r="O31" s="42">
        <v>18</v>
      </c>
      <c r="P31" s="42">
        <v>11.388888888888889</v>
      </c>
      <c r="Q31" s="110">
        <v>220</v>
      </c>
      <c r="R31" s="42">
        <v>17</v>
      </c>
      <c r="S31" s="178">
        <f t="shared" si="1"/>
        <v>3.74</v>
      </c>
      <c r="T31" s="42">
        <f>INVENTARIO[[#This Row],[Costo Unitario (USD)]]+INVENTARIO[[#This Row],[Costo Envío (USD)]]</f>
        <v>15.128888888888889</v>
      </c>
      <c r="U31" s="42">
        <f>INVENTARIO[[#This Row],[Costo total]]*1.5</f>
        <v>22.693333333333335</v>
      </c>
      <c r="V31" s="42">
        <v>25</v>
      </c>
      <c r="W31" s="42">
        <f>INVENTARIO[[#This Row],[Precio Final]]-INVENTARIO[[#This Row],[Costo total]]</f>
        <v>9.8711111111111105</v>
      </c>
      <c r="X31" s="176">
        <f>INVENTARIO[[#This Row],[Ganancia Unitaria]]*INVENTARIO[[#This Row],[Salidas]]</f>
        <v>9.8711111111111105</v>
      </c>
      <c r="Y31" s="42"/>
      <c r="Z31" s="20"/>
      <c r="AA31" s="20">
        <f>INVENTARIO[[#This Row],[Costo total]]*INVENTARIO[[#This Row],[Entradas]]</f>
        <v>15.128888888888889</v>
      </c>
      <c r="AB31" s="172">
        <f>INVENTARIO[[#This Row],[Stock Actual]]*INVENTARIO[[#This Row],[Costo total]]</f>
        <v>0</v>
      </c>
    </row>
    <row r="32" spans="1:28" ht="55" customHeight="1" x14ac:dyDescent="0.15">
      <c r="A32" s="43" t="s">
        <v>61</v>
      </c>
      <c r="B32" s="169"/>
      <c r="C32" s="170" t="s">
        <v>12</v>
      </c>
      <c r="D32" s="83" t="s">
        <v>415</v>
      </c>
      <c r="E32" s="83" t="s">
        <v>744</v>
      </c>
      <c r="F32" s="83" t="s">
        <v>697</v>
      </c>
      <c r="G32" s="83" t="s">
        <v>164</v>
      </c>
      <c r="H32" s="171">
        <f>INVENTARIO[[#This Row],[Precio Final]]</f>
        <v>25</v>
      </c>
      <c r="I32" s="83">
        <f t="shared" si="0"/>
        <v>23.968333333333334</v>
      </c>
      <c r="J32" s="83">
        <v>3</v>
      </c>
      <c r="K32" s="112">
        <f>SUMIFS(VENTAS[Cantidad],VENTAS[Código del producto Vendido],INVENTARIO[[#This Row],[Code]])</f>
        <v>3</v>
      </c>
      <c r="L32" s="121">
        <f>INVENTARIO[[#This Row],[Entradas]]-INVENTARIO[[#This Row],[Salidas]]</f>
        <v>0</v>
      </c>
      <c r="M32" s="171">
        <f>INVENTARIO[[#This Row],[Precio Final]]*10%</f>
        <v>2.5</v>
      </c>
      <c r="N32" s="43">
        <v>205</v>
      </c>
      <c r="O32" s="43">
        <v>18</v>
      </c>
      <c r="P32" s="43">
        <v>11.388888888888889</v>
      </c>
      <c r="Q32" s="112">
        <v>270</v>
      </c>
      <c r="R32" s="43">
        <v>17</v>
      </c>
      <c r="S32" s="177">
        <f t="shared" si="1"/>
        <v>4.59</v>
      </c>
      <c r="T32" s="168">
        <f>INVENTARIO[[#This Row],[Costo Unitario (USD)]]+INVENTARIO[[#This Row],[Costo Envío (USD)]]</f>
        <v>15.978888888888889</v>
      </c>
      <c r="U32" s="168">
        <f>INVENTARIO[[#This Row],[Costo total]]*1.5</f>
        <v>23.968333333333334</v>
      </c>
      <c r="V32" s="43">
        <v>25</v>
      </c>
      <c r="W32" s="43">
        <f>INVENTARIO[[#This Row],[Precio Final]]-INVENTARIO[[#This Row],[Costo total]]</f>
        <v>9.0211111111111109</v>
      </c>
      <c r="X32" s="172">
        <f>INVENTARIO[[#This Row],[Ganancia Unitaria]]*INVENTARIO[[#This Row],[Salidas]]</f>
        <v>27.063333333333333</v>
      </c>
      <c r="Y32" s="43"/>
      <c r="Z32" s="43"/>
      <c r="AA32" s="43">
        <f>INVENTARIO[[#This Row],[Costo total]]*INVENTARIO[[#This Row],[Entradas]]</f>
        <v>47.936666666666667</v>
      </c>
      <c r="AB32" s="172">
        <f>INVENTARIO[[#This Row],[Stock Actual]]*INVENTARIO[[#This Row],[Costo total]]</f>
        <v>0</v>
      </c>
    </row>
    <row r="33" spans="1:28" ht="55" customHeight="1" x14ac:dyDescent="0.15">
      <c r="A33" s="42" t="s">
        <v>62</v>
      </c>
      <c r="B33" s="173"/>
      <c r="C33" s="174" t="s">
        <v>12</v>
      </c>
      <c r="D33" s="78" t="s">
        <v>415</v>
      </c>
      <c r="E33" s="78" t="s">
        <v>744</v>
      </c>
      <c r="F33" s="78" t="s">
        <v>698</v>
      </c>
      <c r="G33" s="78" t="s">
        <v>164</v>
      </c>
      <c r="H33" s="175">
        <f>INVENTARIO[[#This Row],[Precio Final]]</f>
        <v>25</v>
      </c>
      <c r="I33" s="78">
        <f t="shared" si="0"/>
        <v>23.968333333333334</v>
      </c>
      <c r="J33" s="78">
        <v>1</v>
      </c>
      <c r="K33" s="110">
        <f>SUMIFS(VENTAS[Cantidad],VENTAS[Código del producto Vendido],INVENTARIO[[#This Row],[Code]])</f>
        <v>1</v>
      </c>
      <c r="L33" s="120">
        <f>INVENTARIO[[#This Row],[Entradas]]-INVENTARIO[[#This Row],[Salidas]]</f>
        <v>0</v>
      </c>
      <c r="M33" s="175">
        <f>INVENTARIO[[#This Row],[Precio Final]]*10%</f>
        <v>2.5</v>
      </c>
      <c r="N33" s="42">
        <v>205</v>
      </c>
      <c r="O33" s="42">
        <v>18</v>
      </c>
      <c r="P33" s="42">
        <v>11.388888888888889</v>
      </c>
      <c r="Q33" s="110">
        <v>270</v>
      </c>
      <c r="R33" s="42">
        <v>17</v>
      </c>
      <c r="S33" s="178">
        <f t="shared" si="1"/>
        <v>4.59</v>
      </c>
      <c r="T33" s="42">
        <f>INVENTARIO[[#This Row],[Costo Unitario (USD)]]+INVENTARIO[[#This Row],[Costo Envío (USD)]]</f>
        <v>15.978888888888889</v>
      </c>
      <c r="U33" s="42">
        <f>INVENTARIO[[#This Row],[Costo total]]*1.5</f>
        <v>23.968333333333334</v>
      </c>
      <c r="V33" s="42">
        <v>25</v>
      </c>
      <c r="W33" s="42">
        <f>INVENTARIO[[#This Row],[Precio Final]]-INVENTARIO[[#This Row],[Costo total]]</f>
        <v>9.0211111111111109</v>
      </c>
      <c r="X33" s="176">
        <f>INVENTARIO[[#This Row],[Ganancia Unitaria]]*INVENTARIO[[#This Row],[Salidas]]</f>
        <v>9.0211111111111109</v>
      </c>
      <c r="Y33" s="42"/>
      <c r="Z33" s="20"/>
      <c r="AA33" s="20">
        <f>INVENTARIO[[#This Row],[Costo total]]*INVENTARIO[[#This Row],[Entradas]]</f>
        <v>15.978888888888889</v>
      </c>
      <c r="AB33" s="172">
        <f>INVENTARIO[[#This Row],[Stock Actual]]*INVENTARIO[[#This Row],[Costo total]]</f>
        <v>0</v>
      </c>
    </row>
    <row r="34" spans="1:28" ht="55" customHeight="1" x14ac:dyDescent="0.15">
      <c r="A34" s="43" t="s">
        <v>1365</v>
      </c>
      <c r="B34" s="169"/>
      <c r="C34" s="170" t="s">
        <v>12</v>
      </c>
      <c r="D34" s="83" t="s">
        <v>415</v>
      </c>
      <c r="E34" s="83" t="s">
        <v>2650</v>
      </c>
      <c r="F34" s="83" t="s">
        <v>695</v>
      </c>
      <c r="G34" s="83" t="s">
        <v>164</v>
      </c>
      <c r="H34" s="171">
        <f>INVENTARIO[[#This Row],[Precio Final]]</f>
        <v>15</v>
      </c>
      <c r="I34" s="83">
        <f t="shared" si="0"/>
        <v>14.678333333333335</v>
      </c>
      <c r="J34" s="83">
        <v>4</v>
      </c>
      <c r="K34" s="112">
        <f>SUMIFS(VENTAS[Cantidad],VENTAS[Código del producto Vendido],INVENTARIO[[#This Row],[Code]])</f>
        <v>1</v>
      </c>
      <c r="L34" s="121">
        <f>INVENTARIO[[#This Row],[Entradas]]-INVENTARIO[[#This Row],[Salidas]]</f>
        <v>3</v>
      </c>
      <c r="M34" s="171">
        <f>INVENTARIO[[#This Row],[Precio Final]]*10%</f>
        <v>1.5</v>
      </c>
      <c r="N34" s="43">
        <v>118</v>
      </c>
      <c r="O34" s="43">
        <v>18</v>
      </c>
      <c r="P34" s="43">
        <v>6.5555555555555554</v>
      </c>
      <c r="Q34" s="112">
        <v>190</v>
      </c>
      <c r="R34" s="43">
        <v>17</v>
      </c>
      <c r="S34" s="177">
        <f t="shared" si="1"/>
        <v>3.23</v>
      </c>
      <c r="T34" s="168">
        <f>INVENTARIO[[#This Row],[Costo Unitario (USD)]]+INVENTARIO[[#This Row],[Costo Envío (USD)]]</f>
        <v>9.7855555555555558</v>
      </c>
      <c r="U34" s="168">
        <f>INVENTARIO[[#This Row],[Costo total]]*1.5</f>
        <v>14.678333333333335</v>
      </c>
      <c r="V34" s="43">
        <v>15</v>
      </c>
      <c r="W34" s="43">
        <f>INVENTARIO[[#This Row],[Precio Final]]-INVENTARIO[[#This Row],[Costo total]]</f>
        <v>5.2144444444444442</v>
      </c>
      <c r="X34" s="172">
        <f>INVENTARIO[[#This Row],[Ganancia Unitaria]]*INVENTARIO[[#This Row],[Salidas]]</f>
        <v>5.2144444444444442</v>
      </c>
      <c r="Y34" s="43"/>
      <c r="Z34" s="43"/>
      <c r="AA34" s="43">
        <f>INVENTARIO[[#This Row],[Costo total]]*INVENTARIO[[#This Row],[Entradas]]</f>
        <v>39.142222222222223</v>
      </c>
      <c r="AB34" s="172">
        <f>INVENTARIO[[#This Row],[Stock Actual]]*INVENTARIO[[#This Row],[Costo total]]</f>
        <v>29.356666666666669</v>
      </c>
    </row>
    <row r="35" spans="1:28" ht="55" customHeight="1" x14ac:dyDescent="0.15">
      <c r="A35" s="42" t="s">
        <v>63</v>
      </c>
      <c r="B35" s="173"/>
      <c r="C35" s="174" t="s">
        <v>12</v>
      </c>
      <c r="D35" s="78" t="s">
        <v>415</v>
      </c>
      <c r="E35" s="78" t="s">
        <v>745</v>
      </c>
      <c r="F35" s="78" t="s">
        <v>697</v>
      </c>
      <c r="G35" s="78" t="s">
        <v>164</v>
      </c>
      <c r="H35" s="175">
        <f>INVENTARIO[[#This Row],[Precio Final]]</f>
        <v>22</v>
      </c>
      <c r="I35" s="78">
        <f t="shared" si="0"/>
        <v>22.2425</v>
      </c>
      <c r="J35" s="78">
        <v>1</v>
      </c>
      <c r="K35" s="110">
        <f>SUMIFS(VENTAS[Cantidad],VENTAS[Código del producto Vendido],INVENTARIO[[#This Row],[Code]])</f>
        <v>1</v>
      </c>
      <c r="L35" s="120">
        <f>INVENTARIO[[#This Row],[Entradas]]-INVENTARIO[[#This Row],[Salidas]]</f>
        <v>0</v>
      </c>
      <c r="M35" s="175">
        <f>INVENTARIO[[#This Row],[Precio Final]]*10%</f>
        <v>2.2000000000000002</v>
      </c>
      <c r="N35" s="42">
        <v>195</v>
      </c>
      <c r="O35" s="42">
        <v>18</v>
      </c>
      <c r="P35" s="42">
        <v>10.833333333333334</v>
      </c>
      <c r="Q35" s="110">
        <v>235</v>
      </c>
      <c r="R35" s="42">
        <v>17</v>
      </c>
      <c r="S35" s="178">
        <f t="shared" si="1"/>
        <v>3.9950000000000001</v>
      </c>
      <c r="T35" s="42">
        <f>INVENTARIO[[#This Row],[Costo Unitario (USD)]]+INVENTARIO[[#This Row],[Costo Envío (USD)]]</f>
        <v>14.828333333333333</v>
      </c>
      <c r="U35" s="42">
        <f>INVENTARIO[[#This Row],[Costo total]]*1.5</f>
        <v>22.2425</v>
      </c>
      <c r="V35" s="42">
        <v>22</v>
      </c>
      <c r="W35" s="42">
        <f>INVENTARIO[[#This Row],[Precio Final]]-INVENTARIO[[#This Row],[Costo total]]</f>
        <v>7.1716666666666669</v>
      </c>
      <c r="X35" s="176">
        <f>INVENTARIO[[#This Row],[Ganancia Unitaria]]*INVENTARIO[[#This Row],[Salidas]]</f>
        <v>7.1716666666666669</v>
      </c>
      <c r="Y35" s="42"/>
      <c r="Z35" s="20"/>
      <c r="AA35" s="20">
        <f>INVENTARIO[[#This Row],[Costo total]]*INVENTARIO[[#This Row],[Entradas]]</f>
        <v>14.828333333333333</v>
      </c>
      <c r="AB35" s="172">
        <f>INVENTARIO[[#This Row],[Stock Actual]]*INVENTARIO[[#This Row],[Costo total]]</f>
        <v>0</v>
      </c>
    </row>
    <row r="36" spans="1:28" ht="55" customHeight="1" x14ac:dyDescent="0.15">
      <c r="A36" s="43" t="s">
        <v>1366</v>
      </c>
      <c r="B36" s="169"/>
      <c r="C36" s="170" t="s">
        <v>12</v>
      </c>
      <c r="D36" s="83" t="s">
        <v>415</v>
      </c>
      <c r="E36" s="83" t="s">
        <v>1270</v>
      </c>
      <c r="F36" s="83" t="s">
        <v>697</v>
      </c>
      <c r="G36" s="83" t="s">
        <v>164</v>
      </c>
      <c r="H36" s="171">
        <f>INVENTARIO[[#This Row],[Precio Final]]</f>
        <v>18</v>
      </c>
      <c r="I36" s="83">
        <f t="shared" si="0"/>
        <v>18.629166666666666</v>
      </c>
      <c r="J36" s="83">
        <v>1</v>
      </c>
      <c r="K36" s="112">
        <f>SUMIFS(VENTAS[Cantidad],VENTAS[Código del producto Vendido],INVENTARIO[[#This Row],[Code]])</f>
        <v>1</v>
      </c>
      <c r="L36" s="121">
        <f>INVENTARIO[[#This Row],[Entradas]]-INVENTARIO[[#This Row],[Salidas]]</f>
        <v>0</v>
      </c>
      <c r="M36" s="171">
        <f>INVENTARIO[[#This Row],[Precio Final]]*10%</f>
        <v>1.8</v>
      </c>
      <c r="N36" s="43">
        <v>170</v>
      </c>
      <c r="O36" s="43">
        <v>18</v>
      </c>
      <c r="P36" s="43">
        <v>9.4444444444444446</v>
      </c>
      <c r="Q36" s="112">
        <v>175</v>
      </c>
      <c r="R36" s="43">
        <v>17</v>
      </c>
      <c r="S36" s="177">
        <f t="shared" si="1"/>
        <v>2.9750000000000001</v>
      </c>
      <c r="T36" s="168">
        <f>INVENTARIO[[#This Row],[Costo Unitario (USD)]]+INVENTARIO[[#This Row],[Costo Envío (USD)]]</f>
        <v>12.419444444444444</v>
      </c>
      <c r="U36" s="168">
        <f>INVENTARIO[[#This Row],[Costo total]]*1.5</f>
        <v>18.629166666666666</v>
      </c>
      <c r="V36" s="43">
        <v>18</v>
      </c>
      <c r="W36" s="43">
        <f>INVENTARIO[[#This Row],[Precio Final]]-INVENTARIO[[#This Row],[Costo total]]</f>
        <v>5.5805555555555557</v>
      </c>
      <c r="X36" s="172">
        <f>INVENTARIO[[#This Row],[Ganancia Unitaria]]*INVENTARIO[[#This Row],[Salidas]]</f>
        <v>5.5805555555555557</v>
      </c>
      <c r="Y36" s="43"/>
      <c r="Z36" s="43"/>
      <c r="AA36" s="43">
        <f>INVENTARIO[[#This Row],[Costo total]]*INVENTARIO[[#This Row],[Entradas]]</f>
        <v>12.419444444444444</v>
      </c>
      <c r="AB36" s="172">
        <f>INVENTARIO[[#This Row],[Stock Actual]]*INVENTARIO[[#This Row],[Costo total]]</f>
        <v>0</v>
      </c>
    </row>
    <row r="37" spans="1:28" ht="55" customHeight="1" x14ac:dyDescent="0.15">
      <c r="A37" s="42" t="s">
        <v>1367</v>
      </c>
      <c r="B37" s="173"/>
      <c r="C37" s="174" t="s">
        <v>12</v>
      </c>
      <c r="D37" s="78" t="s">
        <v>2850</v>
      </c>
      <c r="E37" s="78" t="s">
        <v>2656</v>
      </c>
      <c r="F37" s="78" t="s">
        <v>2394</v>
      </c>
      <c r="G37" s="78" t="s">
        <v>164</v>
      </c>
      <c r="H37" s="175">
        <f>INVENTARIO[[#This Row],[Precio Final]]</f>
        <v>18</v>
      </c>
      <c r="I37" s="78">
        <f t="shared" si="0"/>
        <v>18.629166666666666</v>
      </c>
      <c r="J37" s="78">
        <v>2</v>
      </c>
      <c r="K37" s="110">
        <f>SUMIFS(VENTAS[Cantidad],VENTAS[Código del producto Vendido],INVENTARIO[[#This Row],[Code]])</f>
        <v>0</v>
      </c>
      <c r="L37" s="120">
        <f>INVENTARIO[[#This Row],[Entradas]]-INVENTARIO[[#This Row],[Salidas]]</f>
        <v>2</v>
      </c>
      <c r="M37" s="175">
        <f>INVENTARIO[[#This Row],[Precio Final]]*10%</f>
        <v>1.8</v>
      </c>
      <c r="N37" s="42">
        <v>170</v>
      </c>
      <c r="O37" s="42">
        <v>18</v>
      </c>
      <c r="P37" s="42">
        <v>9.4444444444444446</v>
      </c>
      <c r="Q37" s="110">
        <v>175</v>
      </c>
      <c r="R37" s="42">
        <v>17</v>
      </c>
      <c r="S37" s="178">
        <f t="shared" si="1"/>
        <v>2.9750000000000001</v>
      </c>
      <c r="T37" s="42">
        <f>INVENTARIO[[#This Row],[Costo Unitario (USD)]]+INVENTARIO[[#This Row],[Costo Envío (USD)]]</f>
        <v>12.419444444444444</v>
      </c>
      <c r="U37" s="42">
        <f>INVENTARIO[[#This Row],[Costo total]]*1.5</f>
        <v>18.629166666666666</v>
      </c>
      <c r="V37" s="42">
        <v>18</v>
      </c>
      <c r="W37" s="42">
        <f>INVENTARIO[[#This Row],[Precio Final]]-INVENTARIO[[#This Row],[Costo total]]</f>
        <v>5.5805555555555557</v>
      </c>
      <c r="X37" s="176">
        <f>INVENTARIO[[#This Row],[Ganancia Unitaria]]*INVENTARIO[[#This Row],[Salidas]]</f>
        <v>0</v>
      </c>
      <c r="Y37" s="42"/>
      <c r="Z37" s="20"/>
      <c r="AA37" s="20">
        <f>INVENTARIO[[#This Row],[Costo total]]*INVENTARIO[[#This Row],[Entradas]]</f>
        <v>24.838888888888889</v>
      </c>
      <c r="AB37" s="172">
        <f>INVENTARIO[[#This Row],[Stock Actual]]*INVENTARIO[[#This Row],[Costo total]]</f>
        <v>24.838888888888889</v>
      </c>
    </row>
    <row r="38" spans="1:28" ht="55" customHeight="1" x14ac:dyDescent="0.15">
      <c r="A38" s="43" t="s">
        <v>64</v>
      </c>
      <c r="B38" s="169"/>
      <c r="C38" s="170" t="s">
        <v>12</v>
      </c>
      <c r="D38" s="83" t="s">
        <v>415</v>
      </c>
      <c r="E38" s="83" t="s">
        <v>746</v>
      </c>
      <c r="F38" s="83" t="s">
        <v>695</v>
      </c>
      <c r="G38" s="83" t="s">
        <v>164</v>
      </c>
      <c r="H38" s="171">
        <f>INVENTARIO[[#This Row],[Precio Final]]</f>
        <v>25</v>
      </c>
      <c r="I38" s="83">
        <f t="shared" si="0"/>
        <v>27.718333333333334</v>
      </c>
      <c r="J38" s="83">
        <v>1</v>
      </c>
      <c r="K38" s="112">
        <f>SUMIFS(VENTAS[Cantidad],VENTAS[Código del producto Vendido],INVENTARIO[[#This Row],[Code]])</f>
        <v>1</v>
      </c>
      <c r="L38" s="121">
        <f>INVENTARIO[[#This Row],[Entradas]]-INVENTARIO[[#This Row],[Salidas]]</f>
        <v>0</v>
      </c>
      <c r="M38" s="171">
        <f>INVENTARIO[[#This Row],[Precio Final]]*10%</f>
        <v>2.5</v>
      </c>
      <c r="N38" s="43">
        <v>250</v>
      </c>
      <c r="O38" s="43">
        <v>18</v>
      </c>
      <c r="P38" s="43">
        <v>13.888888888888889</v>
      </c>
      <c r="Q38" s="112">
        <v>270</v>
      </c>
      <c r="R38" s="43">
        <v>17</v>
      </c>
      <c r="S38" s="177">
        <f t="shared" si="1"/>
        <v>4.59</v>
      </c>
      <c r="T38" s="168">
        <f>INVENTARIO[[#This Row],[Costo Unitario (USD)]]+INVENTARIO[[#This Row],[Costo Envío (USD)]]</f>
        <v>18.478888888888889</v>
      </c>
      <c r="U38" s="168">
        <f>INVENTARIO[[#This Row],[Costo total]]*1.5</f>
        <v>27.718333333333334</v>
      </c>
      <c r="V38" s="43">
        <v>25</v>
      </c>
      <c r="W38" s="43">
        <f>INVENTARIO[[#This Row],[Precio Final]]-INVENTARIO[[#This Row],[Costo total]]</f>
        <v>6.5211111111111109</v>
      </c>
      <c r="X38" s="172">
        <f>INVENTARIO[[#This Row],[Ganancia Unitaria]]*INVENTARIO[[#This Row],[Salidas]]</f>
        <v>6.5211111111111109</v>
      </c>
      <c r="Y38" s="43"/>
      <c r="Z38" s="43"/>
      <c r="AA38" s="43">
        <f>INVENTARIO[[#This Row],[Costo total]]*INVENTARIO[[#This Row],[Entradas]]</f>
        <v>18.478888888888889</v>
      </c>
      <c r="AB38" s="172">
        <f>INVENTARIO[[#This Row],[Stock Actual]]*INVENTARIO[[#This Row],[Costo total]]</f>
        <v>0</v>
      </c>
    </row>
    <row r="39" spans="1:28" ht="55" customHeight="1" x14ac:dyDescent="0.15">
      <c r="A39" s="42" t="s">
        <v>65</v>
      </c>
      <c r="B39" s="173"/>
      <c r="C39" s="174" t="s">
        <v>12</v>
      </c>
      <c r="D39" s="78" t="s">
        <v>2676</v>
      </c>
      <c r="E39" s="78" t="s">
        <v>2651</v>
      </c>
      <c r="F39" s="78" t="s">
        <v>693</v>
      </c>
      <c r="G39" s="78" t="s">
        <v>164</v>
      </c>
      <c r="H39" s="175">
        <f>INVENTARIO[[#This Row],[Precio Final]]</f>
        <v>25</v>
      </c>
      <c r="I39" s="78">
        <f t="shared" si="0"/>
        <v>28.738333333333333</v>
      </c>
      <c r="J39" s="78">
        <v>2</v>
      </c>
      <c r="K39" s="110">
        <f>SUMIFS(VENTAS[Cantidad],VENTAS[Código del producto Vendido],INVENTARIO[[#This Row],[Code]])</f>
        <v>1</v>
      </c>
      <c r="L39" s="120">
        <f>INVENTARIO[[#This Row],[Entradas]]-INVENTARIO[[#This Row],[Salidas]]</f>
        <v>1</v>
      </c>
      <c r="M39" s="175">
        <f>INVENTARIO[[#This Row],[Precio Final]]*10%</f>
        <v>2.5</v>
      </c>
      <c r="N39" s="42">
        <v>250</v>
      </c>
      <c r="O39" s="42">
        <v>18</v>
      </c>
      <c r="P39" s="42">
        <v>13.888888888888889</v>
      </c>
      <c r="Q39" s="110">
        <v>310</v>
      </c>
      <c r="R39" s="42">
        <v>17</v>
      </c>
      <c r="S39" s="178">
        <f t="shared" si="1"/>
        <v>5.27</v>
      </c>
      <c r="T39" s="42">
        <f>INVENTARIO[[#This Row],[Costo Unitario (USD)]]+INVENTARIO[[#This Row],[Costo Envío (USD)]]</f>
        <v>19.158888888888889</v>
      </c>
      <c r="U39" s="42">
        <f>INVENTARIO[[#This Row],[Costo total]]*1.5</f>
        <v>28.738333333333333</v>
      </c>
      <c r="V39" s="42">
        <v>25</v>
      </c>
      <c r="W39" s="42">
        <f>INVENTARIO[[#This Row],[Precio Final]]-INVENTARIO[[#This Row],[Costo total]]</f>
        <v>5.8411111111111111</v>
      </c>
      <c r="X39" s="176">
        <f>INVENTARIO[[#This Row],[Ganancia Unitaria]]*INVENTARIO[[#This Row],[Salidas]]</f>
        <v>5.8411111111111111</v>
      </c>
      <c r="Y39" s="42"/>
      <c r="Z39" s="20"/>
      <c r="AA39" s="20">
        <f>INVENTARIO[[#This Row],[Costo total]]*INVENTARIO[[#This Row],[Entradas]]</f>
        <v>38.317777777777778</v>
      </c>
      <c r="AB39" s="172">
        <f>INVENTARIO[[#This Row],[Stock Actual]]*INVENTARIO[[#This Row],[Costo total]]</f>
        <v>19.158888888888889</v>
      </c>
    </row>
    <row r="40" spans="1:28" ht="55" customHeight="1" x14ac:dyDescent="0.15">
      <c r="A40" s="43" t="s">
        <v>1368</v>
      </c>
      <c r="B40" s="169"/>
      <c r="C40" s="170" t="s">
        <v>12</v>
      </c>
      <c r="D40" s="83" t="s">
        <v>415</v>
      </c>
      <c r="E40" s="83" t="s">
        <v>1073</v>
      </c>
      <c r="F40" s="83" t="s">
        <v>695</v>
      </c>
      <c r="G40" s="83" t="s">
        <v>164</v>
      </c>
      <c r="H40" s="171">
        <f>INVENTARIO[[#This Row],[Precio Final]]</f>
        <v>28</v>
      </c>
      <c r="I40" s="83">
        <f t="shared" si="0"/>
        <v>28.100833333333334</v>
      </c>
      <c r="J40" s="83">
        <v>1</v>
      </c>
      <c r="K40" s="112">
        <f>SUMIFS(VENTAS[Cantidad],VENTAS[Código del producto Vendido],INVENTARIO[[#This Row],[Code]])</f>
        <v>1</v>
      </c>
      <c r="L40" s="121">
        <f>INVENTARIO[[#This Row],[Entradas]]-INVENTARIO[[#This Row],[Salidas]]</f>
        <v>0</v>
      </c>
      <c r="M40" s="171">
        <f>INVENTARIO[[#This Row],[Precio Final]]*10%</f>
        <v>2.8000000000000003</v>
      </c>
      <c r="N40" s="43">
        <v>250</v>
      </c>
      <c r="O40" s="43">
        <v>18</v>
      </c>
      <c r="P40" s="43">
        <v>13.888888888888889</v>
      </c>
      <c r="Q40" s="112">
        <v>285</v>
      </c>
      <c r="R40" s="43">
        <v>17</v>
      </c>
      <c r="S40" s="177">
        <f t="shared" si="1"/>
        <v>4.8449999999999998</v>
      </c>
      <c r="T40" s="168">
        <f>INVENTARIO[[#This Row],[Costo Unitario (USD)]]+INVENTARIO[[#This Row],[Costo Envío (USD)]]</f>
        <v>18.733888888888888</v>
      </c>
      <c r="U40" s="168">
        <f>INVENTARIO[[#This Row],[Costo total]]*1.5</f>
        <v>28.100833333333334</v>
      </c>
      <c r="V40" s="43">
        <v>28</v>
      </c>
      <c r="W40" s="43">
        <f>INVENTARIO[[#This Row],[Precio Final]]-INVENTARIO[[#This Row],[Costo total]]</f>
        <v>9.2661111111111119</v>
      </c>
      <c r="X40" s="172">
        <f>INVENTARIO[[#This Row],[Ganancia Unitaria]]*INVENTARIO[[#This Row],[Salidas]]</f>
        <v>9.2661111111111119</v>
      </c>
      <c r="Y40" s="43"/>
      <c r="Z40" s="43"/>
      <c r="AA40" s="43">
        <f>INVENTARIO[[#This Row],[Costo total]]*INVENTARIO[[#This Row],[Entradas]]</f>
        <v>18.733888888888888</v>
      </c>
      <c r="AB40" s="172">
        <f>INVENTARIO[[#This Row],[Stock Actual]]*INVENTARIO[[#This Row],[Costo total]]</f>
        <v>0</v>
      </c>
    </row>
    <row r="41" spans="1:28" ht="55" customHeight="1" x14ac:dyDescent="0.15">
      <c r="A41" s="42" t="s">
        <v>1369</v>
      </c>
      <c r="B41" s="173"/>
      <c r="C41" s="174" t="s">
        <v>12</v>
      </c>
      <c r="D41" s="78" t="s">
        <v>415</v>
      </c>
      <c r="E41" s="78" t="s">
        <v>1274</v>
      </c>
      <c r="F41" s="78" t="s">
        <v>697</v>
      </c>
      <c r="G41" s="78" t="s">
        <v>164</v>
      </c>
      <c r="H41" s="175">
        <f>INVENTARIO[[#This Row],[Precio Final]]</f>
        <v>25</v>
      </c>
      <c r="I41" s="78">
        <f t="shared" si="0"/>
        <v>21.060833333333331</v>
      </c>
      <c r="J41" s="78">
        <v>1</v>
      </c>
      <c r="K41" s="110">
        <f>SUMIFS(VENTAS[Cantidad],VENTAS[Código del producto Vendido],INVENTARIO[[#This Row],[Code]])</f>
        <v>1</v>
      </c>
      <c r="L41" s="120">
        <f>INVENTARIO[[#This Row],[Entradas]]-INVENTARIO[[#This Row],[Salidas]]</f>
        <v>0</v>
      </c>
      <c r="M41" s="175">
        <f>INVENTARIO[[#This Row],[Precio Final]]*10%</f>
        <v>2.5</v>
      </c>
      <c r="N41" s="42">
        <v>190</v>
      </c>
      <c r="O41" s="42">
        <v>18</v>
      </c>
      <c r="P41" s="42">
        <v>10.555555555555555</v>
      </c>
      <c r="Q41" s="110">
        <v>205</v>
      </c>
      <c r="R41" s="42">
        <v>17</v>
      </c>
      <c r="S41" s="178">
        <f t="shared" si="1"/>
        <v>3.4849999999999999</v>
      </c>
      <c r="T41" s="42">
        <f>INVENTARIO[[#This Row],[Costo Unitario (USD)]]+INVENTARIO[[#This Row],[Costo Envío (USD)]]</f>
        <v>14.040555555555555</v>
      </c>
      <c r="U41" s="42">
        <f>INVENTARIO[[#This Row],[Costo total]]*1.5</f>
        <v>21.060833333333331</v>
      </c>
      <c r="V41" s="42">
        <v>25</v>
      </c>
      <c r="W41" s="42">
        <f>INVENTARIO[[#This Row],[Precio Final]]-INVENTARIO[[#This Row],[Costo total]]</f>
        <v>10.959444444444445</v>
      </c>
      <c r="X41" s="176">
        <f>INVENTARIO[[#This Row],[Ganancia Unitaria]]*INVENTARIO[[#This Row],[Salidas]]</f>
        <v>10.959444444444445</v>
      </c>
      <c r="Y41" s="42"/>
      <c r="Z41" s="20"/>
      <c r="AA41" s="20">
        <f>INVENTARIO[[#This Row],[Costo total]]*INVENTARIO[[#This Row],[Entradas]]</f>
        <v>14.040555555555555</v>
      </c>
      <c r="AB41" s="172">
        <f>INVENTARIO[[#This Row],[Stock Actual]]*INVENTARIO[[#This Row],[Costo total]]</f>
        <v>0</v>
      </c>
    </row>
    <row r="42" spans="1:28" ht="55" customHeight="1" x14ac:dyDescent="0.15">
      <c r="A42" s="43" t="s">
        <v>365</v>
      </c>
      <c r="B42" s="169"/>
      <c r="C42" s="170" t="s">
        <v>12</v>
      </c>
      <c r="D42" s="83" t="s">
        <v>415</v>
      </c>
      <c r="E42" s="83" t="s">
        <v>740</v>
      </c>
      <c r="F42" s="83" t="s">
        <v>697</v>
      </c>
      <c r="G42" s="83" t="s">
        <v>164</v>
      </c>
      <c r="H42" s="171">
        <f>INVENTARIO[[#This Row],[Precio Final]]</f>
        <v>22</v>
      </c>
      <c r="I42" s="83">
        <f t="shared" si="0"/>
        <v>21.825833333333332</v>
      </c>
      <c r="J42" s="83">
        <v>1</v>
      </c>
      <c r="K42" s="112">
        <f>SUMIFS(VENTAS[Cantidad],VENTAS[Código del producto Vendido],INVENTARIO[[#This Row],[Code]])</f>
        <v>1</v>
      </c>
      <c r="L42" s="121">
        <f>INVENTARIO[[#This Row],[Entradas]]-INVENTARIO[[#This Row],[Salidas]]</f>
        <v>0</v>
      </c>
      <c r="M42" s="171">
        <f>INVENTARIO[[#This Row],[Precio Final]]*10%</f>
        <v>2.2000000000000002</v>
      </c>
      <c r="N42" s="43">
        <v>190</v>
      </c>
      <c r="O42" s="43">
        <v>18</v>
      </c>
      <c r="P42" s="43">
        <v>10.555555555555555</v>
      </c>
      <c r="Q42" s="112">
        <v>235</v>
      </c>
      <c r="R42" s="43">
        <v>17</v>
      </c>
      <c r="S42" s="177">
        <f t="shared" si="1"/>
        <v>3.9950000000000001</v>
      </c>
      <c r="T42" s="168">
        <f>INVENTARIO[[#This Row],[Costo Unitario (USD)]]+INVENTARIO[[#This Row],[Costo Envío (USD)]]</f>
        <v>14.550555555555555</v>
      </c>
      <c r="U42" s="168">
        <f>INVENTARIO[[#This Row],[Costo total]]*1.5</f>
        <v>21.825833333333332</v>
      </c>
      <c r="V42" s="43">
        <v>22</v>
      </c>
      <c r="W42" s="43">
        <f>INVENTARIO[[#This Row],[Precio Final]]-INVENTARIO[[#This Row],[Costo total]]</f>
        <v>7.4494444444444454</v>
      </c>
      <c r="X42" s="172">
        <f>INVENTARIO[[#This Row],[Ganancia Unitaria]]*INVENTARIO[[#This Row],[Salidas]]</f>
        <v>7.4494444444444454</v>
      </c>
      <c r="Y42" s="43"/>
      <c r="Z42" s="43"/>
      <c r="AA42" s="43">
        <f>INVENTARIO[[#This Row],[Costo total]]*INVENTARIO[[#This Row],[Entradas]]</f>
        <v>14.550555555555555</v>
      </c>
      <c r="AB42" s="172">
        <f>INVENTARIO[[#This Row],[Stock Actual]]*INVENTARIO[[#This Row],[Costo total]]</f>
        <v>0</v>
      </c>
    </row>
    <row r="43" spans="1:28" ht="55" customHeight="1" x14ac:dyDescent="0.15">
      <c r="A43" s="42" t="s">
        <v>67</v>
      </c>
      <c r="B43" s="173"/>
      <c r="C43" s="174" t="s">
        <v>12</v>
      </c>
      <c r="D43" s="78" t="s">
        <v>415</v>
      </c>
      <c r="E43" s="78" t="s">
        <v>739</v>
      </c>
      <c r="F43" s="78" t="s">
        <v>697</v>
      </c>
      <c r="G43" s="78" t="s">
        <v>164</v>
      </c>
      <c r="H43" s="175">
        <f>INVENTARIO[[#This Row],[Precio Final]]</f>
        <v>25</v>
      </c>
      <c r="I43" s="78">
        <f t="shared" si="0"/>
        <v>27.046666666666663</v>
      </c>
      <c r="J43" s="78">
        <v>1</v>
      </c>
      <c r="K43" s="110">
        <f>SUMIFS(VENTAS[Cantidad],VENTAS[Código del producto Vendido],INVENTARIO[[#This Row],[Code]])</f>
        <v>1</v>
      </c>
      <c r="L43" s="120">
        <f>INVENTARIO[[#This Row],[Entradas]]-INVENTARIO[[#This Row],[Salidas]]</f>
        <v>0</v>
      </c>
      <c r="M43" s="175">
        <f>INVENTARIO[[#This Row],[Precio Final]]*10%</f>
        <v>2.5</v>
      </c>
      <c r="N43" s="42">
        <v>245</v>
      </c>
      <c r="O43" s="42">
        <v>18</v>
      </c>
      <c r="P43" s="42">
        <v>13.611111111111111</v>
      </c>
      <c r="Q43" s="110">
        <v>260</v>
      </c>
      <c r="R43" s="42">
        <v>17</v>
      </c>
      <c r="S43" s="178">
        <f t="shared" si="1"/>
        <v>4.42</v>
      </c>
      <c r="T43" s="42">
        <f>INVENTARIO[[#This Row],[Costo Unitario (USD)]]+INVENTARIO[[#This Row],[Costo Envío (USD)]]</f>
        <v>18.031111111111109</v>
      </c>
      <c r="U43" s="42">
        <f>INVENTARIO[[#This Row],[Costo total]]*1.5</f>
        <v>27.046666666666663</v>
      </c>
      <c r="V43" s="42">
        <v>25</v>
      </c>
      <c r="W43" s="42">
        <f>INVENTARIO[[#This Row],[Precio Final]]-INVENTARIO[[#This Row],[Costo total]]</f>
        <v>6.9688888888888911</v>
      </c>
      <c r="X43" s="176">
        <f>INVENTARIO[[#This Row],[Ganancia Unitaria]]*INVENTARIO[[#This Row],[Salidas]]</f>
        <v>6.9688888888888911</v>
      </c>
      <c r="Y43" s="42"/>
      <c r="Z43" s="20"/>
      <c r="AA43" s="20">
        <f>INVENTARIO[[#This Row],[Costo total]]*INVENTARIO[[#This Row],[Entradas]]</f>
        <v>18.031111111111109</v>
      </c>
      <c r="AB43" s="172">
        <f>INVENTARIO[[#This Row],[Stock Actual]]*INVENTARIO[[#This Row],[Costo total]]</f>
        <v>0</v>
      </c>
    </row>
    <row r="44" spans="1:28" ht="55" customHeight="1" x14ac:dyDescent="0.15">
      <c r="A44" s="43" t="s">
        <v>68</v>
      </c>
      <c r="B44" s="169"/>
      <c r="C44" s="170" t="s">
        <v>12</v>
      </c>
      <c r="D44" s="83" t="s">
        <v>415</v>
      </c>
      <c r="E44" s="83" t="s">
        <v>772</v>
      </c>
      <c r="F44" s="83" t="s">
        <v>695</v>
      </c>
      <c r="G44" s="83" t="s">
        <v>164</v>
      </c>
      <c r="H44" s="171">
        <f>INVENTARIO[[#This Row],[Precio Final]]</f>
        <v>25</v>
      </c>
      <c r="I44" s="83">
        <f t="shared" si="0"/>
        <v>25.031666666666666</v>
      </c>
      <c r="J44" s="83">
        <v>1</v>
      </c>
      <c r="K44" s="112">
        <f>SUMIFS(VENTAS[Cantidad],VENTAS[Código del producto Vendido],INVENTARIO[[#This Row],[Code]])</f>
        <v>1</v>
      </c>
      <c r="L44" s="121">
        <f>INVENTARIO[[#This Row],[Entradas]]-INVENTARIO[[#This Row],[Salidas]]</f>
        <v>0</v>
      </c>
      <c r="M44" s="171">
        <f>INVENTARIO[[#This Row],[Precio Final]]*10%</f>
        <v>2.5</v>
      </c>
      <c r="N44" s="43">
        <v>230</v>
      </c>
      <c r="O44" s="43">
        <v>18</v>
      </c>
      <c r="P44" s="43">
        <v>12.777777777777779</v>
      </c>
      <c r="Q44" s="112">
        <v>230</v>
      </c>
      <c r="R44" s="43">
        <v>17</v>
      </c>
      <c r="S44" s="177">
        <f t="shared" si="1"/>
        <v>3.91</v>
      </c>
      <c r="T44" s="168">
        <f>INVENTARIO[[#This Row],[Costo Unitario (USD)]]+INVENTARIO[[#This Row],[Costo Envío (USD)]]</f>
        <v>16.687777777777779</v>
      </c>
      <c r="U44" s="168">
        <f>INVENTARIO[[#This Row],[Costo total]]*1.5</f>
        <v>25.031666666666666</v>
      </c>
      <c r="V44" s="43">
        <v>25</v>
      </c>
      <c r="W44" s="43">
        <f>INVENTARIO[[#This Row],[Precio Final]]-INVENTARIO[[#This Row],[Costo total]]</f>
        <v>8.3122222222222213</v>
      </c>
      <c r="X44" s="172">
        <f>INVENTARIO[[#This Row],[Ganancia Unitaria]]*INVENTARIO[[#This Row],[Salidas]]</f>
        <v>8.3122222222222213</v>
      </c>
      <c r="Y44" s="43"/>
      <c r="Z44" s="43"/>
      <c r="AA44" s="43">
        <f>INVENTARIO[[#This Row],[Costo total]]*INVENTARIO[[#This Row],[Entradas]]</f>
        <v>16.687777777777779</v>
      </c>
      <c r="AB44" s="172">
        <f>INVENTARIO[[#This Row],[Stock Actual]]*INVENTARIO[[#This Row],[Costo total]]</f>
        <v>0</v>
      </c>
    </row>
    <row r="45" spans="1:28" ht="55" customHeight="1" x14ac:dyDescent="0.15">
      <c r="A45" s="42" t="s">
        <v>69</v>
      </c>
      <c r="B45" s="173"/>
      <c r="C45" s="174" t="s">
        <v>12</v>
      </c>
      <c r="D45" s="78" t="s">
        <v>415</v>
      </c>
      <c r="E45" s="78" t="s">
        <v>475</v>
      </c>
      <c r="F45" s="78" t="s">
        <v>695</v>
      </c>
      <c r="G45" s="78" t="s">
        <v>164</v>
      </c>
      <c r="H45" s="175">
        <f>INVENTARIO[[#This Row],[Precio Final]]</f>
        <v>25</v>
      </c>
      <c r="I45" s="78">
        <f t="shared" si="0"/>
        <v>25.159166666666671</v>
      </c>
      <c r="J45" s="78">
        <v>2</v>
      </c>
      <c r="K45" s="110">
        <f>SUMIFS(VENTAS[Cantidad],VENTAS[Código del producto Vendido],INVENTARIO[[#This Row],[Code]])</f>
        <v>2</v>
      </c>
      <c r="L45" s="120">
        <f>INVENTARIO[[#This Row],[Entradas]]-INVENTARIO[[#This Row],[Salidas]]</f>
        <v>0</v>
      </c>
      <c r="M45" s="175">
        <f>INVENTARIO[[#This Row],[Precio Final]]*10%</f>
        <v>2.5</v>
      </c>
      <c r="N45" s="42">
        <v>230</v>
      </c>
      <c r="O45" s="42">
        <v>18</v>
      </c>
      <c r="P45" s="42">
        <v>12.777777777777779</v>
      </c>
      <c r="Q45" s="110">
        <v>235</v>
      </c>
      <c r="R45" s="42">
        <v>17</v>
      </c>
      <c r="S45" s="178">
        <f t="shared" si="1"/>
        <v>3.9950000000000001</v>
      </c>
      <c r="T45" s="42">
        <f>INVENTARIO[[#This Row],[Costo Unitario (USD)]]+INVENTARIO[[#This Row],[Costo Envío (USD)]]</f>
        <v>16.77277777777778</v>
      </c>
      <c r="U45" s="42">
        <f>INVENTARIO[[#This Row],[Costo total]]*1.5</f>
        <v>25.159166666666671</v>
      </c>
      <c r="V45" s="42">
        <v>25</v>
      </c>
      <c r="W45" s="42">
        <f>INVENTARIO[[#This Row],[Precio Final]]-INVENTARIO[[#This Row],[Costo total]]</f>
        <v>8.2272222222222204</v>
      </c>
      <c r="X45" s="176">
        <f>INVENTARIO[[#This Row],[Ganancia Unitaria]]*INVENTARIO[[#This Row],[Salidas]]</f>
        <v>16.454444444444441</v>
      </c>
      <c r="Y45" s="42"/>
      <c r="Z45" s="20"/>
      <c r="AA45" s="20">
        <f>INVENTARIO[[#This Row],[Costo total]]*INVENTARIO[[#This Row],[Entradas]]</f>
        <v>33.545555555555559</v>
      </c>
      <c r="AB45" s="172">
        <f>INVENTARIO[[#This Row],[Stock Actual]]*INVENTARIO[[#This Row],[Costo total]]</f>
        <v>0</v>
      </c>
    </row>
    <row r="46" spans="1:28" ht="55" customHeight="1" x14ac:dyDescent="0.15">
      <c r="A46" s="43" t="s">
        <v>1370</v>
      </c>
      <c r="B46" s="169"/>
      <c r="C46" s="170" t="s">
        <v>12</v>
      </c>
      <c r="D46" s="83" t="s">
        <v>415</v>
      </c>
      <c r="E46" s="83" t="s">
        <v>747</v>
      </c>
      <c r="F46" s="83" t="s">
        <v>695</v>
      </c>
      <c r="G46" s="83" t="s">
        <v>164</v>
      </c>
      <c r="H46" s="171">
        <f>INVENTARIO[[#This Row],[Precio Final]]</f>
        <v>25</v>
      </c>
      <c r="I46" s="83">
        <f t="shared" si="0"/>
        <v>21.766666666666666</v>
      </c>
      <c r="J46" s="83">
        <v>1</v>
      </c>
      <c r="K46" s="112">
        <f>SUMIFS(VENTAS[Cantidad],VENTAS[Código del producto Vendido],INVENTARIO[[#This Row],[Code]])</f>
        <v>1</v>
      </c>
      <c r="L46" s="121">
        <f>INVENTARIO[[#This Row],[Entradas]]-INVENTARIO[[#This Row],[Salidas]]</f>
        <v>0</v>
      </c>
      <c r="M46" s="171">
        <f>INVENTARIO[[#This Row],[Precio Final]]*10%</f>
        <v>2.5</v>
      </c>
      <c r="N46" s="43">
        <v>200</v>
      </c>
      <c r="O46" s="43">
        <v>18</v>
      </c>
      <c r="P46" s="43">
        <v>11.111111111111111</v>
      </c>
      <c r="Q46" s="112">
        <v>200</v>
      </c>
      <c r="R46" s="43">
        <v>17</v>
      </c>
      <c r="S46" s="177">
        <f t="shared" si="1"/>
        <v>3.4</v>
      </c>
      <c r="T46" s="168">
        <f>INVENTARIO[[#This Row],[Costo Unitario (USD)]]+INVENTARIO[[#This Row],[Costo Envío (USD)]]</f>
        <v>14.511111111111111</v>
      </c>
      <c r="U46" s="168">
        <f>INVENTARIO[[#This Row],[Costo total]]*1.5</f>
        <v>21.766666666666666</v>
      </c>
      <c r="V46" s="43">
        <v>25</v>
      </c>
      <c r="W46" s="43">
        <f>INVENTARIO[[#This Row],[Precio Final]]-INVENTARIO[[#This Row],[Costo total]]</f>
        <v>10.488888888888889</v>
      </c>
      <c r="X46" s="172">
        <f>INVENTARIO[[#This Row],[Ganancia Unitaria]]*INVENTARIO[[#This Row],[Salidas]]</f>
        <v>10.488888888888889</v>
      </c>
      <c r="Y46" s="43"/>
      <c r="Z46" s="43"/>
      <c r="AA46" s="43">
        <f>INVENTARIO[[#This Row],[Costo total]]*INVENTARIO[[#This Row],[Entradas]]</f>
        <v>14.511111111111111</v>
      </c>
      <c r="AB46" s="172">
        <f>INVENTARIO[[#This Row],[Stock Actual]]*INVENTARIO[[#This Row],[Costo total]]</f>
        <v>0</v>
      </c>
    </row>
    <row r="47" spans="1:28" ht="55" customHeight="1" x14ac:dyDescent="0.15">
      <c r="A47" s="42" t="s">
        <v>441</v>
      </c>
      <c r="B47" s="173"/>
      <c r="C47" s="174" t="s">
        <v>12</v>
      </c>
      <c r="D47" s="78" t="s">
        <v>1767</v>
      </c>
      <c r="E47" s="78" t="s">
        <v>749</v>
      </c>
      <c r="F47" s="78" t="s">
        <v>2317</v>
      </c>
      <c r="G47" s="78" t="s">
        <v>164</v>
      </c>
      <c r="H47" s="175">
        <f>INVENTARIO[[#This Row],[Precio Final]]</f>
        <v>20</v>
      </c>
      <c r="I47" s="78">
        <f t="shared" si="0"/>
        <v>19.266666666666666</v>
      </c>
      <c r="J47" s="78">
        <v>1</v>
      </c>
      <c r="K47" s="110">
        <f>SUMIFS(VENTAS[Cantidad],VENTAS[Código del producto Vendido],INVENTARIO[[#This Row],[Code]])</f>
        <v>1</v>
      </c>
      <c r="L47" s="120">
        <f>INVENTARIO[[#This Row],[Entradas]]-INVENTARIO[[#This Row],[Salidas]]</f>
        <v>0</v>
      </c>
      <c r="M47" s="175">
        <f>INVENTARIO[[#This Row],[Precio Final]]*10%</f>
        <v>2</v>
      </c>
      <c r="N47" s="42">
        <v>170</v>
      </c>
      <c r="O47" s="42">
        <v>18</v>
      </c>
      <c r="P47" s="42">
        <v>9.4444444444444446</v>
      </c>
      <c r="Q47" s="110">
        <v>200</v>
      </c>
      <c r="R47" s="42">
        <v>17</v>
      </c>
      <c r="S47" s="178">
        <f t="shared" si="1"/>
        <v>3.4</v>
      </c>
      <c r="T47" s="42">
        <f>INVENTARIO[[#This Row],[Costo Unitario (USD)]]+INVENTARIO[[#This Row],[Costo Envío (USD)]]</f>
        <v>12.844444444444445</v>
      </c>
      <c r="U47" s="42">
        <f>INVENTARIO[[#This Row],[Costo total]]*1.5</f>
        <v>19.266666666666666</v>
      </c>
      <c r="V47" s="42">
        <v>20</v>
      </c>
      <c r="W47" s="42">
        <f>INVENTARIO[[#This Row],[Precio Final]]-INVENTARIO[[#This Row],[Costo total]]</f>
        <v>7.155555555555555</v>
      </c>
      <c r="X47" s="176">
        <f>INVENTARIO[[#This Row],[Ganancia Unitaria]]*INVENTARIO[[#This Row],[Salidas]]</f>
        <v>7.155555555555555</v>
      </c>
      <c r="Y47" s="42"/>
      <c r="Z47" s="20"/>
      <c r="AA47" s="20">
        <f>INVENTARIO[[#This Row],[Costo total]]*INVENTARIO[[#This Row],[Entradas]]</f>
        <v>12.844444444444445</v>
      </c>
      <c r="AB47" s="172">
        <f>INVENTARIO[[#This Row],[Stock Actual]]*INVENTARIO[[#This Row],[Costo total]]</f>
        <v>0</v>
      </c>
    </row>
    <row r="48" spans="1:28" ht="55" customHeight="1" x14ac:dyDescent="0.15">
      <c r="A48" s="43" t="s">
        <v>442</v>
      </c>
      <c r="B48" s="169"/>
      <c r="C48" s="170" t="s">
        <v>12</v>
      </c>
      <c r="D48" s="83" t="s">
        <v>1767</v>
      </c>
      <c r="E48" s="83" t="s">
        <v>748</v>
      </c>
      <c r="F48" s="83" t="s">
        <v>2318</v>
      </c>
      <c r="G48" s="83" t="s">
        <v>164</v>
      </c>
      <c r="H48" s="171">
        <f>INVENTARIO[[#This Row],[Precio Final]]</f>
        <v>20</v>
      </c>
      <c r="I48" s="83">
        <f t="shared" si="0"/>
        <v>22.149166666666666</v>
      </c>
      <c r="J48" s="83">
        <v>1</v>
      </c>
      <c r="K48" s="112">
        <f>SUMIFS(VENTAS[Cantidad],VENTAS[Código del producto Vendido],INVENTARIO[[#This Row],[Code]])</f>
        <v>1</v>
      </c>
      <c r="L48" s="121">
        <f>INVENTARIO[[#This Row],[Entradas]]-INVENTARIO[[#This Row],[Salidas]]</f>
        <v>0</v>
      </c>
      <c r="M48" s="171">
        <f>INVENTARIO[[#This Row],[Precio Final]]*10%</f>
        <v>2</v>
      </c>
      <c r="N48" s="43">
        <v>200</v>
      </c>
      <c r="O48" s="43">
        <v>18</v>
      </c>
      <c r="P48" s="43">
        <v>11.111111111111111</v>
      </c>
      <c r="Q48" s="112">
        <v>215</v>
      </c>
      <c r="R48" s="43">
        <v>17</v>
      </c>
      <c r="S48" s="177">
        <f t="shared" si="1"/>
        <v>3.6549999999999998</v>
      </c>
      <c r="T48" s="168">
        <f>INVENTARIO[[#This Row],[Costo Unitario (USD)]]+INVENTARIO[[#This Row],[Costo Envío (USD)]]</f>
        <v>14.76611111111111</v>
      </c>
      <c r="U48" s="168">
        <f>INVENTARIO[[#This Row],[Costo total]]*1.5</f>
        <v>22.149166666666666</v>
      </c>
      <c r="V48" s="43">
        <v>20</v>
      </c>
      <c r="W48" s="43">
        <f>INVENTARIO[[#This Row],[Precio Final]]-INVENTARIO[[#This Row],[Costo total]]</f>
        <v>5.2338888888888899</v>
      </c>
      <c r="X48" s="172">
        <f>INVENTARIO[[#This Row],[Ganancia Unitaria]]*INVENTARIO[[#This Row],[Salidas]]</f>
        <v>5.2338888888888899</v>
      </c>
      <c r="Y48" s="43"/>
      <c r="Z48" s="43"/>
      <c r="AA48" s="43">
        <f>INVENTARIO[[#This Row],[Costo total]]*INVENTARIO[[#This Row],[Entradas]]</f>
        <v>14.76611111111111</v>
      </c>
      <c r="AB48" s="172">
        <f>INVENTARIO[[#This Row],[Stock Actual]]*INVENTARIO[[#This Row],[Costo total]]</f>
        <v>0</v>
      </c>
    </row>
    <row r="49" spans="1:28" ht="55" customHeight="1" x14ac:dyDescent="0.15">
      <c r="A49" s="42" t="s">
        <v>1371</v>
      </c>
      <c r="B49" s="173"/>
      <c r="C49" s="174" t="s">
        <v>12</v>
      </c>
      <c r="D49" s="78" t="s">
        <v>2691</v>
      </c>
      <c r="E49" s="78" t="s">
        <v>2414</v>
      </c>
      <c r="F49" s="78" t="s">
        <v>2319</v>
      </c>
      <c r="G49" s="78" t="s">
        <v>164</v>
      </c>
      <c r="H49" s="175">
        <f>INVENTARIO[[#This Row],[Precio Final]]</f>
        <v>18</v>
      </c>
      <c r="I49" s="78">
        <f t="shared" si="0"/>
        <v>16.648333333333333</v>
      </c>
      <c r="J49" s="78">
        <v>1</v>
      </c>
      <c r="K49" s="110">
        <f>SUMIFS(VENTAS[Cantidad],VENTAS[Código del producto Vendido],INVENTARIO[[#This Row],[Code]])</f>
        <v>0</v>
      </c>
      <c r="L49" s="120">
        <f>INVENTARIO[[#This Row],[Entradas]]-INVENTARIO[[#This Row],[Salidas]]</f>
        <v>1</v>
      </c>
      <c r="M49" s="175">
        <f>INVENTARIO[[#This Row],[Precio Final]]*10%</f>
        <v>1.8</v>
      </c>
      <c r="N49" s="42">
        <v>160</v>
      </c>
      <c r="O49" s="42">
        <v>18</v>
      </c>
      <c r="P49" s="42">
        <v>8.8888888888888893</v>
      </c>
      <c r="Q49" s="110">
        <v>130</v>
      </c>
      <c r="R49" s="42">
        <v>17</v>
      </c>
      <c r="S49" s="178">
        <f t="shared" si="1"/>
        <v>2.21</v>
      </c>
      <c r="T49" s="42">
        <f>INVENTARIO[[#This Row],[Costo Unitario (USD)]]+INVENTARIO[[#This Row],[Costo Envío (USD)]]</f>
        <v>11.09888888888889</v>
      </c>
      <c r="U49" s="42">
        <f>INVENTARIO[[#This Row],[Costo total]]*1.5</f>
        <v>16.648333333333333</v>
      </c>
      <c r="V49" s="42">
        <v>18</v>
      </c>
      <c r="W49" s="42">
        <f>INVENTARIO[[#This Row],[Precio Final]]-INVENTARIO[[#This Row],[Costo total]]</f>
        <v>6.9011111111111099</v>
      </c>
      <c r="X49" s="176">
        <f>INVENTARIO[[#This Row],[Ganancia Unitaria]]*INVENTARIO[[#This Row],[Salidas]]</f>
        <v>0</v>
      </c>
      <c r="Y49" s="42"/>
      <c r="Z49" s="20"/>
      <c r="AA49" s="20">
        <f>INVENTARIO[[#This Row],[Costo total]]*INVENTARIO[[#This Row],[Entradas]]</f>
        <v>11.09888888888889</v>
      </c>
      <c r="AB49" s="172">
        <f>INVENTARIO[[#This Row],[Stock Actual]]*INVENTARIO[[#This Row],[Costo total]]</f>
        <v>11.09888888888889</v>
      </c>
    </row>
    <row r="50" spans="1:28" ht="55" customHeight="1" x14ac:dyDescent="0.15">
      <c r="A50" s="43" t="s">
        <v>1372</v>
      </c>
      <c r="B50" s="169"/>
      <c r="C50" s="170" t="s">
        <v>12</v>
      </c>
      <c r="D50" s="83" t="s">
        <v>2691</v>
      </c>
      <c r="E50" s="83" t="s">
        <v>2415</v>
      </c>
      <c r="F50" s="83" t="s">
        <v>2320</v>
      </c>
      <c r="G50" s="83" t="s">
        <v>164</v>
      </c>
      <c r="H50" s="171">
        <f>INVENTARIO[[#This Row],[Precio Final]]</f>
        <v>18</v>
      </c>
      <c r="I50" s="83">
        <f t="shared" si="0"/>
        <v>22.438333333333333</v>
      </c>
      <c r="J50" s="83">
        <v>1</v>
      </c>
      <c r="K50" s="112">
        <f>SUMIFS(VENTAS[Cantidad],VENTAS[Código del producto Vendido],INVENTARIO[[#This Row],[Code]])</f>
        <v>0</v>
      </c>
      <c r="L50" s="121">
        <f>INVENTARIO[[#This Row],[Entradas]]-INVENTARIO[[#This Row],[Salidas]]</f>
        <v>1</v>
      </c>
      <c r="M50" s="171">
        <f>INVENTARIO[[#This Row],[Precio Final]]*10%</f>
        <v>1.8</v>
      </c>
      <c r="N50" s="43">
        <v>205</v>
      </c>
      <c r="O50" s="43">
        <v>18</v>
      </c>
      <c r="P50" s="43">
        <v>11.388888888888889</v>
      </c>
      <c r="Q50" s="112">
        <v>210</v>
      </c>
      <c r="R50" s="43">
        <v>17</v>
      </c>
      <c r="S50" s="177">
        <f t="shared" si="1"/>
        <v>3.57</v>
      </c>
      <c r="T50" s="168">
        <f>INVENTARIO[[#This Row],[Costo Unitario (USD)]]+INVENTARIO[[#This Row],[Costo Envío (USD)]]</f>
        <v>14.95888888888889</v>
      </c>
      <c r="U50" s="168">
        <f>INVENTARIO[[#This Row],[Costo total]]*1.5</f>
        <v>22.438333333333333</v>
      </c>
      <c r="V50" s="43">
        <v>18</v>
      </c>
      <c r="W50" s="43">
        <f>INVENTARIO[[#This Row],[Precio Final]]-INVENTARIO[[#This Row],[Costo total]]</f>
        <v>3.0411111111111104</v>
      </c>
      <c r="X50" s="172">
        <f>INVENTARIO[[#This Row],[Ganancia Unitaria]]*INVENTARIO[[#This Row],[Salidas]]</f>
        <v>0</v>
      </c>
      <c r="Y50" s="43"/>
      <c r="Z50" s="43"/>
      <c r="AA50" s="43">
        <f>INVENTARIO[[#This Row],[Costo total]]*INVENTARIO[[#This Row],[Entradas]]</f>
        <v>14.95888888888889</v>
      </c>
      <c r="AB50" s="172">
        <f>INVENTARIO[[#This Row],[Stock Actual]]*INVENTARIO[[#This Row],[Costo total]]</f>
        <v>14.95888888888889</v>
      </c>
    </row>
    <row r="51" spans="1:28" ht="55" customHeight="1" x14ac:dyDescent="0.15">
      <c r="A51" s="42" t="s">
        <v>445</v>
      </c>
      <c r="B51" s="173"/>
      <c r="C51" s="174" t="s">
        <v>12</v>
      </c>
      <c r="D51" s="78" t="s">
        <v>1767</v>
      </c>
      <c r="E51" s="78" t="s">
        <v>752</v>
      </c>
      <c r="F51" s="78" t="s">
        <v>2321</v>
      </c>
      <c r="G51" s="78" t="s">
        <v>164</v>
      </c>
      <c r="H51" s="175">
        <f>INVENTARIO[[#This Row],[Precio Final]]</f>
        <v>20</v>
      </c>
      <c r="I51" s="78">
        <f t="shared" si="0"/>
        <v>19.2075</v>
      </c>
      <c r="J51" s="78">
        <v>1</v>
      </c>
      <c r="K51" s="110">
        <f>SUMIFS(VENTAS[Cantidad],VENTAS[Código del producto Vendido],INVENTARIO[[#This Row],[Code]])</f>
        <v>1</v>
      </c>
      <c r="L51" s="120">
        <f>INVENTARIO[[#This Row],[Entradas]]-INVENTARIO[[#This Row],[Salidas]]</f>
        <v>0</v>
      </c>
      <c r="M51" s="175">
        <f>INVENTARIO[[#This Row],[Precio Final]]*10%</f>
        <v>2</v>
      </c>
      <c r="N51" s="42">
        <v>180</v>
      </c>
      <c r="O51" s="42">
        <v>18</v>
      </c>
      <c r="P51" s="42">
        <v>10</v>
      </c>
      <c r="Q51" s="110">
        <v>165</v>
      </c>
      <c r="R51" s="42">
        <v>17</v>
      </c>
      <c r="S51" s="178">
        <f t="shared" si="1"/>
        <v>2.8050000000000002</v>
      </c>
      <c r="T51" s="42">
        <f>INVENTARIO[[#This Row],[Costo Unitario (USD)]]+INVENTARIO[[#This Row],[Costo Envío (USD)]]</f>
        <v>12.805</v>
      </c>
      <c r="U51" s="42">
        <f>INVENTARIO[[#This Row],[Costo total]]*1.5</f>
        <v>19.2075</v>
      </c>
      <c r="V51" s="42">
        <v>20</v>
      </c>
      <c r="W51" s="42">
        <f>INVENTARIO[[#This Row],[Precio Final]]-INVENTARIO[[#This Row],[Costo total]]</f>
        <v>7.1950000000000003</v>
      </c>
      <c r="X51" s="176">
        <f>INVENTARIO[[#This Row],[Ganancia Unitaria]]*INVENTARIO[[#This Row],[Salidas]]</f>
        <v>7.1950000000000003</v>
      </c>
      <c r="Y51" s="42"/>
      <c r="Z51" s="20"/>
      <c r="AA51" s="20">
        <f>INVENTARIO[[#This Row],[Costo total]]*INVENTARIO[[#This Row],[Entradas]]</f>
        <v>12.805</v>
      </c>
      <c r="AB51" s="172">
        <f>INVENTARIO[[#This Row],[Stock Actual]]*INVENTARIO[[#This Row],[Costo total]]</f>
        <v>0</v>
      </c>
    </row>
    <row r="52" spans="1:28" ht="55" customHeight="1" x14ac:dyDescent="0.15">
      <c r="A52" s="43" t="s">
        <v>1373</v>
      </c>
      <c r="B52" s="169"/>
      <c r="C52" s="170" t="s">
        <v>12</v>
      </c>
      <c r="D52" s="83" t="s">
        <v>2691</v>
      </c>
      <c r="E52" s="83" t="s">
        <v>2416</v>
      </c>
      <c r="F52" s="83" t="s">
        <v>2861</v>
      </c>
      <c r="G52" s="83" t="s">
        <v>164</v>
      </c>
      <c r="H52" s="171">
        <f>INVENTARIO[[#This Row],[Precio Final]]</f>
        <v>18</v>
      </c>
      <c r="I52" s="83">
        <f t="shared" si="0"/>
        <v>16.903333333333332</v>
      </c>
      <c r="J52" s="83">
        <v>1</v>
      </c>
      <c r="K52" s="112">
        <f>SUMIFS(VENTAS[Cantidad],VENTAS[Código del producto Vendido],INVENTARIO[[#This Row],[Code]])</f>
        <v>0</v>
      </c>
      <c r="L52" s="121">
        <f>INVENTARIO[[#This Row],[Entradas]]-INVENTARIO[[#This Row],[Salidas]]</f>
        <v>1</v>
      </c>
      <c r="M52" s="171">
        <f>INVENTARIO[[#This Row],[Precio Final]]*10%</f>
        <v>1.8</v>
      </c>
      <c r="N52" s="43">
        <v>160</v>
      </c>
      <c r="O52" s="43">
        <v>18</v>
      </c>
      <c r="P52" s="43">
        <v>8.8888888888888893</v>
      </c>
      <c r="Q52" s="112">
        <v>140</v>
      </c>
      <c r="R52" s="43">
        <v>17</v>
      </c>
      <c r="S52" s="177">
        <f t="shared" si="1"/>
        <v>2.38</v>
      </c>
      <c r="T52" s="168">
        <f>INVENTARIO[[#This Row],[Costo Unitario (USD)]]+INVENTARIO[[#This Row],[Costo Envío (USD)]]</f>
        <v>11.268888888888888</v>
      </c>
      <c r="U52" s="168">
        <f>INVENTARIO[[#This Row],[Costo total]]*1.5</f>
        <v>16.903333333333332</v>
      </c>
      <c r="V52" s="43">
        <v>18</v>
      </c>
      <c r="W52" s="43">
        <f>INVENTARIO[[#This Row],[Precio Final]]-INVENTARIO[[#This Row],[Costo total]]</f>
        <v>6.7311111111111117</v>
      </c>
      <c r="X52" s="172">
        <f>INVENTARIO[[#This Row],[Ganancia Unitaria]]*INVENTARIO[[#This Row],[Salidas]]</f>
        <v>0</v>
      </c>
      <c r="Y52" s="43"/>
      <c r="Z52" s="43"/>
      <c r="AA52" s="43">
        <f>INVENTARIO[[#This Row],[Costo total]]*INVENTARIO[[#This Row],[Entradas]]</f>
        <v>11.268888888888888</v>
      </c>
      <c r="AB52" s="172">
        <f>INVENTARIO[[#This Row],[Stock Actual]]*INVENTARIO[[#This Row],[Costo total]]</f>
        <v>11.268888888888888</v>
      </c>
    </row>
    <row r="53" spans="1:28" ht="55" customHeight="1" x14ac:dyDescent="0.15">
      <c r="A53" s="42" t="s">
        <v>1374</v>
      </c>
      <c r="B53" s="173"/>
      <c r="C53" s="174" t="s">
        <v>12</v>
      </c>
      <c r="D53" s="78" t="s">
        <v>2691</v>
      </c>
      <c r="E53" s="78" t="s">
        <v>2416</v>
      </c>
      <c r="F53" s="78" t="s">
        <v>2322</v>
      </c>
      <c r="G53" s="78" t="s">
        <v>164</v>
      </c>
      <c r="H53" s="175">
        <f>INVENTARIO[[#This Row],[Precio Final]]</f>
        <v>18</v>
      </c>
      <c r="I53" s="78">
        <f t="shared" si="0"/>
        <v>16.903333333333332</v>
      </c>
      <c r="J53" s="78">
        <v>1</v>
      </c>
      <c r="K53" s="110">
        <f>SUMIFS(VENTAS[Cantidad],VENTAS[Código del producto Vendido],INVENTARIO[[#This Row],[Code]])</f>
        <v>0</v>
      </c>
      <c r="L53" s="120">
        <f>INVENTARIO[[#This Row],[Entradas]]-INVENTARIO[[#This Row],[Salidas]]</f>
        <v>1</v>
      </c>
      <c r="M53" s="175">
        <f>INVENTARIO[[#This Row],[Precio Final]]*10%</f>
        <v>1.8</v>
      </c>
      <c r="N53" s="42">
        <v>160</v>
      </c>
      <c r="O53" s="42">
        <v>18</v>
      </c>
      <c r="P53" s="42">
        <v>8.8888888888888893</v>
      </c>
      <c r="Q53" s="110">
        <v>140</v>
      </c>
      <c r="R53" s="42">
        <v>17</v>
      </c>
      <c r="S53" s="178">
        <f t="shared" si="1"/>
        <v>2.38</v>
      </c>
      <c r="T53" s="42">
        <f>INVENTARIO[[#This Row],[Costo Unitario (USD)]]+INVENTARIO[[#This Row],[Costo Envío (USD)]]</f>
        <v>11.268888888888888</v>
      </c>
      <c r="U53" s="42">
        <f>INVENTARIO[[#This Row],[Costo total]]*1.5</f>
        <v>16.903333333333332</v>
      </c>
      <c r="V53" s="42">
        <v>18</v>
      </c>
      <c r="W53" s="42">
        <f>INVENTARIO[[#This Row],[Precio Final]]-INVENTARIO[[#This Row],[Costo total]]</f>
        <v>6.7311111111111117</v>
      </c>
      <c r="X53" s="176">
        <f>INVENTARIO[[#This Row],[Ganancia Unitaria]]*INVENTARIO[[#This Row],[Salidas]]</f>
        <v>0</v>
      </c>
      <c r="Y53" s="42"/>
      <c r="Z53" s="20"/>
      <c r="AA53" s="20">
        <f>INVENTARIO[[#This Row],[Costo total]]*INVENTARIO[[#This Row],[Entradas]]</f>
        <v>11.268888888888888</v>
      </c>
      <c r="AB53" s="172">
        <f>INVENTARIO[[#This Row],[Stock Actual]]*INVENTARIO[[#This Row],[Costo total]]</f>
        <v>11.268888888888888</v>
      </c>
    </row>
    <row r="54" spans="1:28" ht="55" customHeight="1" x14ac:dyDescent="0.15">
      <c r="A54" s="43" t="s">
        <v>1375</v>
      </c>
      <c r="B54" s="169"/>
      <c r="C54" s="170" t="s">
        <v>12</v>
      </c>
      <c r="D54" s="83" t="s">
        <v>2691</v>
      </c>
      <c r="E54" s="83" t="s">
        <v>2432</v>
      </c>
      <c r="F54" s="83" t="s">
        <v>2319</v>
      </c>
      <c r="G54" s="83" t="s">
        <v>164</v>
      </c>
      <c r="H54" s="171">
        <f>INVENTARIO[[#This Row],[Precio Final]]</f>
        <v>18</v>
      </c>
      <c r="I54" s="83">
        <f t="shared" si="0"/>
        <v>17.829999999999998</v>
      </c>
      <c r="J54" s="83">
        <v>1</v>
      </c>
      <c r="K54" s="112">
        <f>SUMIFS(VENTAS[Cantidad],VENTAS[Código del producto Vendido],INVENTARIO[[#This Row],[Code]])</f>
        <v>0</v>
      </c>
      <c r="L54" s="121">
        <f>INVENTARIO[[#This Row],[Entradas]]-INVENTARIO[[#This Row],[Salidas]]</f>
        <v>1</v>
      </c>
      <c r="M54" s="171">
        <f>INVENTARIO[[#This Row],[Precio Final]]*10%</f>
        <v>1.8</v>
      </c>
      <c r="N54" s="43">
        <v>165</v>
      </c>
      <c r="O54" s="43">
        <v>18</v>
      </c>
      <c r="P54" s="43">
        <v>9.1666666666666661</v>
      </c>
      <c r="Q54" s="112">
        <v>160</v>
      </c>
      <c r="R54" s="43">
        <v>17</v>
      </c>
      <c r="S54" s="177">
        <f t="shared" si="1"/>
        <v>2.72</v>
      </c>
      <c r="T54" s="168">
        <f>INVENTARIO[[#This Row],[Costo Unitario (USD)]]+INVENTARIO[[#This Row],[Costo Envío (USD)]]</f>
        <v>11.886666666666667</v>
      </c>
      <c r="U54" s="168">
        <f>INVENTARIO[[#This Row],[Costo total]]*1.5</f>
        <v>17.829999999999998</v>
      </c>
      <c r="V54" s="43">
        <v>18</v>
      </c>
      <c r="W54" s="43">
        <f>INVENTARIO[[#This Row],[Precio Final]]-INVENTARIO[[#This Row],[Costo total]]</f>
        <v>6.1133333333333333</v>
      </c>
      <c r="X54" s="172">
        <f>INVENTARIO[[#This Row],[Ganancia Unitaria]]*INVENTARIO[[#This Row],[Salidas]]</f>
        <v>0</v>
      </c>
      <c r="Y54" s="43"/>
      <c r="Z54" s="43"/>
      <c r="AA54" s="43">
        <f>INVENTARIO[[#This Row],[Costo total]]*INVENTARIO[[#This Row],[Entradas]]</f>
        <v>11.886666666666667</v>
      </c>
      <c r="AB54" s="172">
        <f>INVENTARIO[[#This Row],[Stock Actual]]*INVENTARIO[[#This Row],[Costo total]]</f>
        <v>11.886666666666667</v>
      </c>
    </row>
    <row r="55" spans="1:28" ht="55" customHeight="1" x14ac:dyDescent="0.15">
      <c r="A55" s="42" t="s">
        <v>1376</v>
      </c>
      <c r="B55" s="173"/>
      <c r="C55" s="174" t="s">
        <v>12</v>
      </c>
      <c r="D55" s="78" t="s">
        <v>2691</v>
      </c>
      <c r="E55" s="78" t="s">
        <v>2431</v>
      </c>
      <c r="F55" s="78" t="s">
        <v>2323</v>
      </c>
      <c r="G55" s="78" t="s">
        <v>164</v>
      </c>
      <c r="H55" s="175">
        <f>INVENTARIO[[#This Row],[Precio Final]]</f>
        <v>18</v>
      </c>
      <c r="I55" s="78">
        <f t="shared" si="0"/>
        <v>14.649166666666666</v>
      </c>
      <c r="J55" s="78">
        <v>1</v>
      </c>
      <c r="K55" s="110">
        <f>SUMIFS(VENTAS[Cantidad],VENTAS[Código del producto Vendido],INVENTARIO[[#This Row],[Code]])</f>
        <v>0</v>
      </c>
      <c r="L55" s="120">
        <f>INVENTARIO[[#This Row],[Entradas]]-INVENTARIO[[#This Row],[Salidas]]</f>
        <v>1</v>
      </c>
      <c r="M55" s="175">
        <f>INVENTARIO[[#This Row],[Precio Final]]*10%</f>
        <v>1.8</v>
      </c>
      <c r="N55" s="42">
        <v>110</v>
      </c>
      <c r="O55" s="42">
        <v>18</v>
      </c>
      <c r="P55" s="42">
        <v>6.1111111111111107</v>
      </c>
      <c r="Q55" s="110">
        <v>215</v>
      </c>
      <c r="R55" s="42">
        <v>17</v>
      </c>
      <c r="S55" s="178">
        <f t="shared" si="1"/>
        <v>3.6549999999999998</v>
      </c>
      <c r="T55" s="42">
        <f>INVENTARIO[[#This Row],[Costo Unitario (USD)]]+INVENTARIO[[#This Row],[Costo Envío (USD)]]</f>
        <v>9.7661111111111101</v>
      </c>
      <c r="U55" s="42">
        <f>INVENTARIO[[#This Row],[Costo total]]*1.5</f>
        <v>14.649166666666666</v>
      </c>
      <c r="V55" s="42">
        <v>18</v>
      </c>
      <c r="W55" s="42">
        <f>INVENTARIO[[#This Row],[Precio Final]]-INVENTARIO[[#This Row],[Costo total]]</f>
        <v>8.2338888888888899</v>
      </c>
      <c r="X55" s="176">
        <f>INVENTARIO[[#This Row],[Ganancia Unitaria]]*INVENTARIO[[#This Row],[Salidas]]</f>
        <v>0</v>
      </c>
      <c r="Y55" s="42"/>
      <c r="Z55" s="20"/>
      <c r="AA55" s="20">
        <f>INVENTARIO[[#This Row],[Costo total]]*INVENTARIO[[#This Row],[Entradas]]</f>
        <v>9.7661111111111101</v>
      </c>
      <c r="AB55" s="172">
        <f>INVENTARIO[[#This Row],[Stock Actual]]*INVENTARIO[[#This Row],[Costo total]]</f>
        <v>9.7661111111111101</v>
      </c>
    </row>
    <row r="56" spans="1:28" ht="55" customHeight="1" x14ac:dyDescent="0.15">
      <c r="A56" s="42" t="s">
        <v>1377</v>
      </c>
      <c r="B56" s="169"/>
      <c r="C56" s="170" t="s">
        <v>12</v>
      </c>
      <c r="D56" s="83" t="s">
        <v>2330</v>
      </c>
      <c r="E56" s="83" t="s">
        <v>2417</v>
      </c>
      <c r="F56" s="83" t="s">
        <v>697</v>
      </c>
      <c r="G56" s="83" t="s">
        <v>164</v>
      </c>
      <c r="H56" s="171">
        <f>INVENTARIO[[#This Row],[Precio Final]]</f>
        <v>30</v>
      </c>
      <c r="I56" s="83">
        <f t="shared" si="0"/>
        <v>28.03</v>
      </c>
      <c r="J56" s="83">
        <v>4</v>
      </c>
      <c r="K56" s="112">
        <f>SUMIFS(VENTAS[Cantidad],VENTAS[Código del producto Vendido],INVENTARIO[[#This Row],[Code]])</f>
        <v>4</v>
      </c>
      <c r="L56" s="121">
        <f>INVENTARIO[[#This Row],[Entradas]]-INVENTARIO[[#This Row],[Salidas]]</f>
        <v>0</v>
      </c>
      <c r="M56" s="171">
        <f>INVENTARIO[[#This Row],[Precio Final]]*10%</f>
        <v>3</v>
      </c>
      <c r="N56" s="43">
        <v>165</v>
      </c>
      <c r="O56" s="43">
        <v>18</v>
      </c>
      <c r="P56" s="43">
        <v>9.1666666666666661</v>
      </c>
      <c r="Q56" s="112">
        <v>560</v>
      </c>
      <c r="R56" s="43">
        <v>17</v>
      </c>
      <c r="S56" s="177">
        <f t="shared" si="1"/>
        <v>9.52</v>
      </c>
      <c r="T56" s="168">
        <f>INVENTARIO[[#This Row],[Costo Unitario (USD)]]+INVENTARIO[[#This Row],[Costo Envío (USD)]]</f>
        <v>18.686666666666667</v>
      </c>
      <c r="U56" s="168">
        <f>INVENTARIO[[#This Row],[Costo total]]*1.5</f>
        <v>28.03</v>
      </c>
      <c r="V56" s="43">
        <v>30</v>
      </c>
      <c r="W56" s="43">
        <f>INVENTARIO[[#This Row],[Precio Final]]-INVENTARIO[[#This Row],[Costo total]]</f>
        <v>11.313333333333333</v>
      </c>
      <c r="X56" s="172">
        <f>INVENTARIO[[#This Row],[Ganancia Unitaria]]*INVENTARIO[[#This Row],[Salidas]]</f>
        <v>45.25333333333333</v>
      </c>
      <c r="Y56" s="43"/>
      <c r="Z56" s="43"/>
      <c r="AA56" s="43">
        <f>INVENTARIO[[#This Row],[Costo total]]*INVENTARIO[[#This Row],[Entradas]]</f>
        <v>74.74666666666667</v>
      </c>
      <c r="AB56" s="172">
        <f>INVENTARIO[[#This Row],[Stock Actual]]*INVENTARIO[[#This Row],[Costo total]]</f>
        <v>0</v>
      </c>
    </row>
    <row r="57" spans="1:28" ht="55" customHeight="1" x14ac:dyDescent="0.15">
      <c r="A57" s="42" t="s">
        <v>1378</v>
      </c>
      <c r="B57" s="173"/>
      <c r="C57" s="174" t="s">
        <v>12</v>
      </c>
      <c r="D57" s="78" t="s">
        <v>890</v>
      </c>
      <c r="E57" s="78" t="s">
        <v>769</v>
      </c>
      <c r="F57" s="78" t="s">
        <v>698</v>
      </c>
      <c r="G57" s="78" t="s">
        <v>164</v>
      </c>
      <c r="H57" s="175">
        <f>INVENTARIO[[#This Row],[Precio Final]]</f>
        <v>30</v>
      </c>
      <c r="I57" s="78">
        <f t="shared" si="0"/>
        <v>28.03</v>
      </c>
      <c r="J57" s="78">
        <v>3</v>
      </c>
      <c r="K57" s="110">
        <f>SUMIFS(VENTAS[Cantidad],VENTAS[Código del producto Vendido],INVENTARIO[[#This Row],[Code]])</f>
        <v>3</v>
      </c>
      <c r="L57" s="120">
        <f>INVENTARIO[[#This Row],[Entradas]]-INVENTARIO[[#This Row],[Salidas]]</f>
        <v>0</v>
      </c>
      <c r="M57" s="175">
        <f>INVENTARIO[[#This Row],[Precio Final]]*10%</f>
        <v>3</v>
      </c>
      <c r="N57" s="42">
        <v>165</v>
      </c>
      <c r="O57" s="42">
        <v>18</v>
      </c>
      <c r="P57" s="42">
        <v>9.1666666666666661</v>
      </c>
      <c r="Q57" s="110">
        <v>560</v>
      </c>
      <c r="R57" s="42">
        <v>17</v>
      </c>
      <c r="S57" s="178">
        <f t="shared" si="1"/>
        <v>9.52</v>
      </c>
      <c r="T57" s="42">
        <f>INVENTARIO[[#This Row],[Costo Unitario (USD)]]+INVENTARIO[[#This Row],[Costo Envío (USD)]]</f>
        <v>18.686666666666667</v>
      </c>
      <c r="U57" s="42">
        <f>INVENTARIO[[#This Row],[Costo total]]*1.5</f>
        <v>28.03</v>
      </c>
      <c r="V57" s="42">
        <v>30</v>
      </c>
      <c r="W57" s="42">
        <f>INVENTARIO[[#This Row],[Precio Final]]-INVENTARIO[[#This Row],[Costo total]]</f>
        <v>11.313333333333333</v>
      </c>
      <c r="X57" s="176">
        <f>INVENTARIO[[#This Row],[Ganancia Unitaria]]*INVENTARIO[[#This Row],[Salidas]]</f>
        <v>33.94</v>
      </c>
      <c r="Y57" s="42"/>
      <c r="Z57" s="20"/>
      <c r="AA57" s="20">
        <f>INVENTARIO[[#This Row],[Costo total]]*INVENTARIO[[#This Row],[Entradas]]</f>
        <v>56.06</v>
      </c>
      <c r="AB57" s="172">
        <f>INVENTARIO[[#This Row],[Stock Actual]]*INVENTARIO[[#This Row],[Costo total]]</f>
        <v>0</v>
      </c>
    </row>
    <row r="58" spans="1:28" ht="55" customHeight="1" x14ac:dyDescent="0.15">
      <c r="A58" s="43" t="s">
        <v>1379</v>
      </c>
      <c r="B58" s="169"/>
      <c r="C58" s="170" t="s">
        <v>12</v>
      </c>
      <c r="D58" s="83" t="s">
        <v>890</v>
      </c>
      <c r="E58" s="83" t="s">
        <v>769</v>
      </c>
      <c r="F58" s="83" t="s">
        <v>697</v>
      </c>
      <c r="G58" s="83" t="s">
        <v>164</v>
      </c>
      <c r="H58" s="171">
        <f>INVENTARIO[[#This Row],[Precio Final]]</f>
        <v>30</v>
      </c>
      <c r="I58" s="83">
        <f t="shared" si="0"/>
        <v>28.03</v>
      </c>
      <c r="J58" s="83">
        <v>5</v>
      </c>
      <c r="K58" s="112">
        <f>SUMIFS(VENTAS[Cantidad],VENTAS[Código del producto Vendido],INVENTARIO[[#This Row],[Code]])</f>
        <v>5</v>
      </c>
      <c r="L58" s="121">
        <f>INVENTARIO[[#This Row],[Entradas]]-INVENTARIO[[#This Row],[Salidas]]</f>
        <v>0</v>
      </c>
      <c r="M58" s="171">
        <f>INVENTARIO[[#This Row],[Precio Final]]*10%</f>
        <v>3</v>
      </c>
      <c r="N58" s="43">
        <v>165</v>
      </c>
      <c r="O58" s="43">
        <v>18</v>
      </c>
      <c r="P58" s="43">
        <v>9.1666666666666661</v>
      </c>
      <c r="Q58" s="112">
        <v>560</v>
      </c>
      <c r="R58" s="43">
        <v>17</v>
      </c>
      <c r="S58" s="177">
        <f t="shared" si="1"/>
        <v>9.52</v>
      </c>
      <c r="T58" s="168">
        <f>INVENTARIO[[#This Row],[Costo Unitario (USD)]]+INVENTARIO[[#This Row],[Costo Envío (USD)]]</f>
        <v>18.686666666666667</v>
      </c>
      <c r="U58" s="168">
        <f>INVENTARIO[[#This Row],[Costo total]]*1.5</f>
        <v>28.03</v>
      </c>
      <c r="V58" s="43">
        <v>30</v>
      </c>
      <c r="W58" s="43">
        <f>INVENTARIO[[#This Row],[Precio Final]]-INVENTARIO[[#This Row],[Costo total]]</f>
        <v>11.313333333333333</v>
      </c>
      <c r="X58" s="172">
        <f>INVENTARIO[[#This Row],[Ganancia Unitaria]]*INVENTARIO[[#This Row],[Salidas]]</f>
        <v>56.566666666666663</v>
      </c>
      <c r="Y58" s="43"/>
      <c r="Z58" s="43"/>
      <c r="AA58" s="43">
        <f>INVENTARIO[[#This Row],[Costo total]]*INVENTARIO[[#This Row],[Entradas]]</f>
        <v>93.433333333333337</v>
      </c>
      <c r="AB58" s="172">
        <f>INVENTARIO[[#This Row],[Stock Actual]]*INVENTARIO[[#This Row],[Costo total]]</f>
        <v>0</v>
      </c>
    </row>
    <row r="59" spans="1:28" ht="55" customHeight="1" x14ac:dyDescent="0.15">
      <c r="A59" s="42" t="s">
        <v>92</v>
      </c>
      <c r="B59" s="173"/>
      <c r="C59" s="174" t="s">
        <v>12</v>
      </c>
      <c r="D59" s="78" t="s">
        <v>890</v>
      </c>
      <c r="E59" s="78" t="s">
        <v>769</v>
      </c>
      <c r="F59" s="78" t="s">
        <v>692</v>
      </c>
      <c r="G59" s="78" t="s">
        <v>164</v>
      </c>
      <c r="H59" s="175">
        <f>INVENTARIO[[#This Row],[Precio Final]]</f>
        <v>30</v>
      </c>
      <c r="I59" s="78">
        <f t="shared" si="0"/>
        <v>28.03</v>
      </c>
      <c r="J59" s="78">
        <v>3</v>
      </c>
      <c r="K59" s="110">
        <f>SUMIFS(VENTAS[Cantidad],VENTAS[Código del producto Vendido],INVENTARIO[[#This Row],[Code]])</f>
        <v>3</v>
      </c>
      <c r="L59" s="120">
        <f>INVENTARIO[[#This Row],[Entradas]]-INVENTARIO[[#This Row],[Salidas]]</f>
        <v>0</v>
      </c>
      <c r="M59" s="175">
        <f>INVENTARIO[[#This Row],[Precio Final]]*10%</f>
        <v>3</v>
      </c>
      <c r="N59" s="42">
        <v>165</v>
      </c>
      <c r="O59" s="42">
        <v>18</v>
      </c>
      <c r="P59" s="42">
        <v>9.1666666666666661</v>
      </c>
      <c r="Q59" s="110">
        <v>560</v>
      </c>
      <c r="R59" s="42">
        <v>17</v>
      </c>
      <c r="S59" s="178">
        <f t="shared" si="1"/>
        <v>9.52</v>
      </c>
      <c r="T59" s="42">
        <f>INVENTARIO[[#This Row],[Costo Unitario (USD)]]+INVENTARIO[[#This Row],[Costo Envío (USD)]]</f>
        <v>18.686666666666667</v>
      </c>
      <c r="U59" s="42">
        <f>INVENTARIO[[#This Row],[Costo total]]*1.5</f>
        <v>28.03</v>
      </c>
      <c r="V59" s="42">
        <v>30</v>
      </c>
      <c r="W59" s="42">
        <f>INVENTARIO[[#This Row],[Precio Final]]-INVENTARIO[[#This Row],[Costo total]]</f>
        <v>11.313333333333333</v>
      </c>
      <c r="X59" s="176">
        <f>INVENTARIO[[#This Row],[Ganancia Unitaria]]*INVENTARIO[[#This Row],[Salidas]]</f>
        <v>33.94</v>
      </c>
      <c r="Y59" s="42"/>
      <c r="Z59" s="20"/>
      <c r="AA59" s="20">
        <f>INVENTARIO[[#This Row],[Costo total]]*INVENTARIO[[#This Row],[Entradas]]</f>
        <v>56.06</v>
      </c>
      <c r="AB59" s="172">
        <f>INVENTARIO[[#This Row],[Stock Actual]]*INVENTARIO[[#This Row],[Costo total]]</f>
        <v>0</v>
      </c>
    </row>
    <row r="60" spans="1:28" ht="55" customHeight="1" x14ac:dyDescent="0.15">
      <c r="A60" s="43" t="s">
        <v>1380</v>
      </c>
      <c r="B60" s="169"/>
      <c r="C60" s="170" t="s">
        <v>12</v>
      </c>
      <c r="D60" s="83" t="s">
        <v>415</v>
      </c>
      <c r="E60" s="83" t="s">
        <v>739</v>
      </c>
      <c r="F60" s="83" t="s">
        <v>695</v>
      </c>
      <c r="G60" s="83" t="s">
        <v>164</v>
      </c>
      <c r="H60" s="171">
        <f>INVENTARIO[[#This Row],[Precio Final]]</f>
        <v>25</v>
      </c>
      <c r="I60" s="83">
        <f t="shared" si="0"/>
        <v>27.463333333333331</v>
      </c>
      <c r="J60" s="83">
        <v>1</v>
      </c>
      <c r="K60" s="112">
        <f>SUMIFS(VENTAS[Cantidad],VENTAS[Código del producto Vendido],INVENTARIO[[#This Row],[Code]])</f>
        <v>1</v>
      </c>
      <c r="L60" s="121">
        <f>INVENTARIO[[#This Row],[Entradas]]-INVENTARIO[[#This Row],[Salidas]]</f>
        <v>0</v>
      </c>
      <c r="M60" s="171">
        <f>INVENTARIO[[#This Row],[Precio Final]]*10%</f>
        <v>2.5</v>
      </c>
      <c r="N60" s="43">
        <v>250</v>
      </c>
      <c r="O60" s="43">
        <v>18</v>
      </c>
      <c r="P60" s="43">
        <v>13.888888888888889</v>
      </c>
      <c r="Q60" s="112">
        <v>260</v>
      </c>
      <c r="R60" s="43">
        <v>17</v>
      </c>
      <c r="S60" s="177">
        <f t="shared" si="1"/>
        <v>4.42</v>
      </c>
      <c r="T60" s="168">
        <f>INVENTARIO[[#This Row],[Costo Unitario (USD)]]+INVENTARIO[[#This Row],[Costo Envío (USD)]]</f>
        <v>18.308888888888887</v>
      </c>
      <c r="U60" s="168">
        <f>INVENTARIO[[#This Row],[Costo total]]*1.5</f>
        <v>27.463333333333331</v>
      </c>
      <c r="V60" s="43">
        <v>25</v>
      </c>
      <c r="W60" s="43">
        <f>INVENTARIO[[#This Row],[Precio Final]]-INVENTARIO[[#This Row],[Costo total]]</f>
        <v>6.6911111111111126</v>
      </c>
      <c r="X60" s="172">
        <f>INVENTARIO[[#This Row],[Ganancia Unitaria]]*INVENTARIO[[#This Row],[Salidas]]</f>
        <v>6.6911111111111126</v>
      </c>
      <c r="Y60" s="43"/>
      <c r="Z60" s="43"/>
      <c r="AA60" s="43">
        <f>INVENTARIO[[#This Row],[Costo total]]*INVENTARIO[[#This Row],[Entradas]]</f>
        <v>18.308888888888887</v>
      </c>
      <c r="AB60" s="172">
        <f>INVENTARIO[[#This Row],[Stock Actual]]*INVENTARIO[[#This Row],[Costo total]]</f>
        <v>0</v>
      </c>
    </row>
    <row r="61" spans="1:28" ht="55" customHeight="1" x14ac:dyDescent="0.15">
      <c r="A61" s="42" t="s">
        <v>1381</v>
      </c>
      <c r="B61" s="173"/>
      <c r="C61" s="174" t="s">
        <v>12</v>
      </c>
      <c r="D61" s="78" t="s">
        <v>2691</v>
      </c>
      <c r="E61" s="78" t="s">
        <v>2418</v>
      </c>
      <c r="F61" s="78" t="s">
        <v>2319</v>
      </c>
      <c r="G61" s="78" t="s">
        <v>164</v>
      </c>
      <c r="H61" s="175">
        <f>INVENTARIO[[#This Row],[Precio Final]]</f>
        <v>18</v>
      </c>
      <c r="I61" s="78">
        <f t="shared" si="0"/>
        <v>17.32</v>
      </c>
      <c r="J61" s="78">
        <v>1</v>
      </c>
      <c r="K61" s="110">
        <f>SUMIFS(VENTAS[Cantidad],VENTAS[Código del producto Vendido],INVENTARIO[[#This Row],[Code]])</f>
        <v>0</v>
      </c>
      <c r="L61" s="120">
        <f>INVENTARIO[[#This Row],[Entradas]]-INVENTARIO[[#This Row],[Salidas]]</f>
        <v>1</v>
      </c>
      <c r="M61" s="175">
        <f>INVENTARIO[[#This Row],[Precio Final]]*10%</f>
        <v>1.8</v>
      </c>
      <c r="N61" s="42">
        <v>165</v>
      </c>
      <c r="O61" s="42">
        <v>18</v>
      </c>
      <c r="P61" s="42">
        <v>9.1666666666666661</v>
      </c>
      <c r="Q61" s="110">
        <v>140</v>
      </c>
      <c r="R61" s="42">
        <v>17</v>
      </c>
      <c r="S61" s="178">
        <f t="shared" si="1"/>
        <v>2.38</v>
      </c>
      <c r="T61" s="42">
        <f>INVENTARIO[[#This Row],[Costo Unitario (USD)]]+INVENTARIO[[#This Row],[Costo Envío (USD)]]</f>
        <v>11.546666666666667</v>
      </c>
      <c r="U61" s="42">
        <f>INVENTARIO[[#This Row],[Costo total]]*1.5</f>
        <v>17.32</v>
      </c>
      <c r="V61" s="42">
        <v>18</v>
      </c>
      <c r="W61" s="42">
        <f>INVENTARIO[[#This Row],[Precio Final]]-INVENTARIO[[#This Row],[Costo total]]</f>
        <v>6.4533333333333331</v>
      </c>
      <c r="X61" s="176">
        <f>INVENTARIO[[#This Row],[Ganancia Unitaria]]*INVENTARIO[[#This Row],[Salidas]]</f>
        <v>0</v>
      </c>
      <c r="Y61" s="42"/>
      <c r="Z61" s="20"/>
      <c r="AA61" s="20">
        <f>INVENTARIO[[#This Row],[Costo total]]*INVENTARIO[[#This Row],[Entradas]]</f>
        <v>11.546666666666667</v>
      </c>
      <c r="AB61" s="172">
        <f>INVENTARIO[[#This Row],[Stock Actual]]*INVENTARIO[[#This Row],[Costo total]]</f>
        <v>11.546666666666667</v>
      </c>
    </row>
    <row r="62" spans="1:28" ht="55" customHeight="1" x14ac:dyDescent="0.15">
      <c r="A62" s="43" t="s">
        <v>1382</v>
      </c>
      <c r="B62" s="169"/>
      <c r="C62" s="170" t="s">
        <v>12</v>
      </c>
      <c r="D62" s="83" t="s">
        <v>415</v>
      </c>
      <c r="E62" s="83" t="s">
        <v>2652</v>
      </c>
      <c r="F62" s="83" t="s">
        <v>695</v>
      </c>
      <c r="G62" s="83" t="s">
        <v>164</v>
      </c>
      <c r="H62" s="171">
        <f>INVENTARIO[[#This Row],[Precio Final]]</f>
        <v>20</v>
      </c>
      <c r="I62" s="83">
        <f t="shared" si="0"/>
        <v>19.114166666666669</v>
      </c>
      <c r="J62" s="83">
        <v>1</v>
      </c>
      <c r="K62" s="112">
        <v>0</v>
      </c>
      <c r="L62" s="121">
        <f>INVENTARIO[[#This Row],[Entradas]]-INVENTARIO[[#This Row],[Salidas]]</f>
        <v>1</v>
      </c>
      <c r="M62" s="171">
        <f>INVENTARIO[[#This Row],[Precio Final]]*10%</f>
        <v>2</v>
      </c>
      <c r="N62" s="43">
        <v>185</v>
      </c>
      <c r="O62" s="43">
        <v>18</v>
      </c>
      <c r="P62" s="43">
        <v>10.277777777777779</v>
      </c>
      <c r="Q62" s="112">
        <v>145</v>
      </c>
      <c r="R62" s="43">
        <v>17</v>
      </c>
      <c r="S62" s="177">
        <f t="shared" si="1"/>
        <v>2.4649999999999999</v>
      </c>
      <c r="T62" s="168">
        <f>INVENTARIO[[#This Row],[Costo Unitario (USD)]]+INVENTARIO[[#This Row],[Costo Envío (USD)]]</f>
        <v>12.742777777777778</v>
      </c>
      <c r="U62" s="168">
        <f>INVENTARIO[[#This Row],[Costo total]]*1.5</f>
        <v>19.114166666666669</v>
      </c>
      <c r="V62" s="43">
        <v>20</v>
      </c>
      <c r="W62" s="43">
        <f>INVENTARIO[[#This Row],[Precio Final]]-INVENTARIO[[#This Row],[Costo total]]</f>
        <v>7.2572222222222216</v>
      </c>
      <c r="X62" s="172">
        <f>INVENTARIO[[#This Row],[Ganancia Unitaria]]*INVENTARIO[[#This Row],[Salidas]]</f>
        <v>0</v>
      </c>
      <c r="Y62" s="43"/>
      <c r="Z62" s="43"/>
      <c r="AA62" s="43">
        <f>INVENTARIO[[#This Row],[Costo total]]*INVENTARIO[[#This Row],[Entradas]]</f>
        <v>12.742777777777778</v>
      </c>
      <c r="AB62" s="172">
        <f>INVENTARIO[[#This Row],[Stock Actual]]*INVENTARIO[[#This Row],[Costo total]]</f>
        <v>12.742777777777778</v>
      </c>
    </row>
    <row r="63" spans="1:28" ht="55" customHeight="1" x14ac:dyDescent="0.15">
      <c r="A63" s="42" t="s">
        <v>1383</v>
      </c>
      <c r="B63" s="173"/>
      <c r="C63" s="174" t="s">
        <v>12</v>
      </c>
      <c r="D63" s="78" t="s">
        <v>1107</v>
      </c>
      <c r="E63" s="78" t="s">
        <v>2419</v>
      </c>
      <c r="F63" s="78" t="s">
        <v>2321</v>
      </c>
      <c r="G63" s="78" t="s">
        <v>164</v>
      </c>
      <c r="H63" s="175">
        <f>INVENTARIO[[#This Row],[Precio Final]]</f>
        <v>20</v>
      </c>
      <c r="I63" s="78">
        <f t="shared" si="0"/>
        <v>18.663333333333334</v>
      </c>
      <c r="J63" s="78">
        <v>1</v>
      </c>
      <c r="K63" s="110">
        <f>SUMIFS(VENTAS[Cantidad],VENTAS[Código del producto Vendido],INVENTARIO[[#This Row],[Code]])</f>
        <v>1</v>
      </c>
      <c r="L63" s="120">
        <f>INVENTARIO[[#This Row],[Entradas]]-INVENTARIO[[#This Row],[Salidas]]</f>
        <v>0</v>
      </c>
      <c r="M63" s="175">
        <f>INVENTARIO[[#This Row],[Precio Final]]*10%</f>
        <v>2</v>
      </c>
      <c r="N63" s="42">
        <v>175</v>
      </c>
      <c r="O63" s="42">
        <v>18</v>
      </c>
      <c r="P63" s="42">
        <v>9.7222222222222214</v>
      </c>
      <c r="Q63" s="110">
        <v>160</v>
      </c>
      <c r="R63" s="42">
        <v>17</v>
      </c>
      <c r="S63" s="178">
        <f t="shared" si="1"/>
        <v>2.72</v>
      </c>
      <c r="T63" s="42">
        <f>INVENTARIO[[#This Row],[Costo Unitario (USD)]]+INVENTARIO[[#This Row],[Costo Envío (USD)]]</f>
        <v>12.442222222222222</v>
      </c>
      <c r="U63" s="42">
        <f>INVENTARIO[[#This Row],[Costo total]]*1.5</f>
        <v>18.663333333333334</v>
      </c>
      <c r="V63" s="42">
        <v>20</v>
      </c>
      <c r="W63" s="42">
        <f>INVENTARIO[[#This Row],[Precio Final]]-INVENTARIO[[#This Row],[Costo total]]</f>
        <v>7.5577777777777779</v>
      </c>
      <c r="X63" s="176">
        <f>INVENTARIO[[#This Row],[Ganancia Unitaria]]*INVENTARIO[[#This Row],[Salidas]]</f>
        <v>7.5577777777777779</v>
      </c>
      <c r="Y63" s="42"/>
      <c r="Z63" s="20"/>
      <c r="AA63" s="20">
        <f>INVENTARIO[[#This Row],[Costo total]]*INVENTARIO[[#This Row],[Entradas]]</f>
        <v>12.442222222222222</v>
      </c>
      <c r="AB63" s="172">
        <f>INVENTARIO[[#This Row],[Stock Actual]]*INVENTARIO[[#This Row],[Costo total]]</f>
        <v>0</v>
      </c>
    </row>
    <row r="64" spans="1:28" ht="55" customHeight="1" x14ac:dyDescent="0.15">
      <c r="A64" s="43" t="s">
        <v>93</v>
      </c>
      <c r="B64" s="169"/>
      <c r="C64" s="170" t="s">
        <v>12</v>
      </c>
      <c r="D64" s="83" t="s">
        <v>50</v>
      </c>
      <c r="E64" s="83" t="s">
        <v>765</v>
      </c>
      <c r="F64" s="83" t="s">
        <v>695</v>
      </c>
      <c r="G64" s="83" t="s">
        <v>164</v>
      </c>
      <c r="H64" s="171">
        <f>INVENTARIO[[#This Row],[Precio Final]]</f>
        <v>25</v>
      </c>
      <c r="I64" s="83">
        <f t="shared" si="0"/>
        <v>25.983333333333334</v>
      </c>
      <c r="J64" s="83">
        <v>1</v>
      </c>
      <c r="K64" s="112">
        <f>SUMIFS(VENTAS[Cantidad],VENTAS[Código del producto Vendido],INVENTARIO[[#This Row],[Code]])</f>
        <v>1</v>
      </c>
      <c r="L64" s="121">
        <f>INVENTARIO[[#This Row],[Entradas]]-INVENTARIO[[#This Row],[Salidas]]</f>
        <v>0</v>
      </c>
      <c r="M64" s="171">
        <f>INVENTARIO[[#This Row],[Precio Final]]*10%</f>
        <v>2.5</v>
      </c>
      <c r="N64" s="43">
        <v>265</v>
      </c>
      <c r="O64" s="43">
        <v>18</v>
      </c>
      <c r="P64" s="43">
        <v>14.722222222222221</v>
      </c>
      <c r="Q64" s="112">
        <v>325</v>
      </c>
      <c r="R64" s="43">
        <v>8</v>
      </c>
      <c r="S64" s="177">
        <f t="shared" si="1"/>
        <v>2.6</v>
      </c>
      <c r="T64" s="168">
        <f>INVENTARIO[[#This Row],[Costo Unitario (USD)]]+INVENTARIO[[#This Row],[Costo Envío (USD)]]</f>
        <v>17.322222222222223</v>
      </c>
      <c r="U64" s="168">
        <f>INVENTARIO[[#This Row],[Costo total]]*1.5</f>
        <v>25.983333333333334</v>
      </c>
      <c r="V64" s="43">
        <v>25</v>
      </c>
      <c r="W64" s="43">
        <f>INVENTARIO[[#This Row],[Precio Final]]-INVENTARIO[[#This Row],[Costo total]]</f>
        <v>7.6777777777777771</v>
      </c>
      <c r="X64" s="172">
        <f>INVENTARIO[[#This Row],[Ganancia Unitaria]]*INVENTARIO[[#This Row],[Salidas]]</f>
        <v>7.6777777777777771</v>
      </c>
      <c r="Y64" s="43" t="s">
        <v>1228</v>
      </c>
      <c r="Z64" s="43"/>
      <c r="AA64" s="43">
        <f>INVENTARIO[[#This Row],[Costo total]]*INVENTARIO[[#This Row],[Entradas]]</f>
        <v>17.322222222222223</v>
      </c>
      <c r="AB64" s="172">
        <f>INVENTARIO[[#This Row],[Stock Actual]]*INVENTARIO[[#This Row],[Costo total]]</f>
        <v>0</v>
      </c>
    </row>
    <row r="65" spans="1:28" ht="55" customHeight="1" x14ac:dyDescent="0.15">
      <c r="A65" s="42" t="s">
        <v>1384</v>
      </c>
      <c r="B65" s="173"/>
      <c r="C65" s="174" t="s">
        <v>12</v>
      </c>
      <c r="D65" s="78" t="s">
        <v>50</v>
      </c>
      <c r="E65" s="78" t="s">
        <v>764</v>
      </c>
      <c r="F65" s="78" t="s">
        <v>695</v>
      </c>
      <c r="G65" s="78" t="s">
        <v>164</v>
      </c>
      <c r="H65" s="175">
        <f>INVENTARIO[[#This Row],[Precio Final]]</f>
        <v>30</v>
      </c>
      <c r="I65" s="78">
        <f t="shared" si="0"/>
        <v>31.283333333333339</v>
      </c>
      <c r="J65" s="78">
        <v>1</v>
      </c>
      <c r="K65" s="110">
        <f>SUMIFS(VENTAS[Cantidad],VENTAS[Código del producto Vendido],INVENTARIO[[#This Row],[Code]])</f>
        <v>1</v>
      </c>
      <c r="L65" s="120">
        <f>INVENTARIO[[#This Row],[Entradas]]-INVENTARIO[[#This Row],[Salidas]]</f>
        <v>0</v>
      </c>
      <c r="M65" s="175">
        <f>INVENTARIO[[#This Row],[Precio Final]]*10%</f>
        <v>3</v>
      </c>
      <c r="N65" s="42">
        <v>325</v>
      </c>
      <c r="O65" s="42">
        <v>18</v>
      </c>
      <c r="P65" s="42">
        <v>18.055555555555557</v>
      </c>
      <c r="Q65" s="110">
        <v>350</v>
      </c>
      <c r="R65" s="42">
        <v>8</v>
      </c>
      <c r="S65" s="178">
        <f t="shared" si="1"/>
        <v>2.8</v>
      </c>
      <c r="T65" s="42">
        <f>INVENTARIO[[#This Row],[Costo Unitario (USD)]]+INVENTARIO[[#This Row],[Costo Envío (USD)]]</f>
        <v>20.855555555555558</v>
      </c>
      <c r="U65" s="42">
        <f>INVENTARIO[[#This Row],[Costo total]]*1.5</f>
        <v>31.283333333333339</v>
      </c>
      <c r="V65" s="42">
        <v>30</v>
      </c>
      <c r="W65" s="42">
        <f>INVENTARIO[[#This Row],[Precio Final]]-INVENTARIO[[#This Row],[Costo total]]</f>
        <v>9.1444444444444422</v>
      </c>
      <c r="X65" s="176">
        <f>INVENTARIO[[#This Row],[Ganancia Unitaria]]*INVENTARIO[[#This Row],[Salidas]]</f>
        <v>9.1444444444444422</v>
      </c>
      <c r="Y65" s="42" t="s">
        <v>1228</v>
      </c>
      <c r="Z65" s="20"/>
      <c r="AA65" s="20">
        <f>INVENTARIO[[#This Row],[Costo total]]*INVENTARIO[[#This Row],[Entradas]]</f>
        <v>20.855555555555558</v>
      </c>
      <c r="AB65" s="172">
        <f>INVENTARIO[[#This Row],[Stock Actual]]*INVENTARIO[[#This Row],[Costo total]]</f>
        <v>0</v>
      </c>
    </row>
    <row r="66" spans="1:28" ht="55" customHeight="1" x14ac:dyDescent="0.15">
      <c r="A66" s="43" t="s">
        <v>95</v>
      </c>
      <c r="B66" s="169"/>
      <c r="C66" s="170" t="s">
        <v>12</v>
      </c>
      <c r="D66" s="83" t="s">
        <v>50</v>
      </c>
      <c r="E66" s="83" t="s">
        <v>767</v>
      </c>
      <c r="F66" s="83" t="s">
        <v>695</v>
      </c>
      <c r="G66" s="83" t="s">
        <v>164</v>
      </c>
      <c r="H66" s="171">
        <f>INVENTARIO[[#This Row],[Precio Final]]</f>
        <v>30</v>
      </c>
      <c r="I66" s="83">
        <f t="shared" ref="I66:I128" si="2">U66</f>
        <v>26.400000000000002</v>
      </c>
      <c r="J66" s="83">
        <v>1</v>
      </c>
      <c r="K66" s="112">
        <f>SUMIFS(VENTAS[Cantidad],VENTAS[Código del producto Vendido],INVENTARIO[[#This Row],[Code]])</f>
        <v>1</v>
      </c>
      <c r="L66" s="121">
        <f>INVENTARIO[[#This Row],[Entradas]]-INVENTARIO[[#This Row],[Salidas]]</f>
        <v>0</v>
      </c>
      <c r="M66" s="171">
        <f>INVENTARIO[[#This Row],[Precio Final]]*10%</f>
        <v>3</v>
      </c>
      <c r="N66" s="43">
        <v>270</v>
      </c>
      <c r="O66" s="43">
        <v>18</v>
      </c>
      <c r="P66" s="43">
        <v>15</v>
      </c>
      <c r="Q66" s="112">
        <v>325</v>
      </c>
      <c r="R66" s="43">
        <v>8</v>
      </c>
      <c r="S66" s="177">
        <f t="shared" ref="S66:S128" si="3">Q66*R66/1000</f>
        <v>2.6</v>
      </c>
      <c r="T66" s="168">
        <f>INVENTARIO[[#This Row],[Costo Unitario (USD)]]+INVENTARIO[[#This Row],[Costo Envío (USD)]]</f>
        <v>17.600000000000001</v>
      </c>
      <c r="U66" s="168">
        <f>INVENTARIO[[#This Row],[Costo total]]*1.5</f>
        <v>26.400000000000002</v>
      </c>
      <c r="V66" s="43">
        <v>30</v>
      </c>
      <c r="W66" s="43">
        <f>INVENTARIO[[#This Row],[Precio Final]]-INVENTARIO[[#This Row],[Costo total]]</f>
        <v>12.399999999999999</v>
      </c>
      <c r="X66" s="172">
        <f>INVENTARIO[[#This Row],[Ganancia Unitaria]]*INVENTARIO[[#This Row],[Salidas]]</f>
        <v>12.399999999999999</v>
      </c>
      <c r="Y66" s="43" t="s">
        <v>1228</v>
      </c>
      <c r="Z66" s="43"/>
      <c r="AA66" s="43">
        <f>INVENTARIO[[#This Row],[Costo total]]*INVENTARIO[[#This Row],[Entradas]]</f>
        <v>17.600000000000001</v>
      </c>
      <c r="AB66" s="172">
        <f>INVENTARIO[[#This Row],[Stock Actual]]*INVENTARIO[[#This Row],[Costo total]]</f>
        <v>0</v>
      </c>
    </row>
    <row r="67" spans="1:28" ht="55" customHeight="1" x14ac:dyDescent="0.15">
      <c r="A67" s="42" t="s">
        <v>100</v>
      </c>
      <c r="B67" s="173"/>
      <c r="C67" s="174" t="s">
        <v>12</v>
      </c>
      <c r="D67" s="78" t="s">
        <v>2862</v>
      </c>
      <c r="E67" s="78" t="s">
        <v>777</v>
      </c>
      <c r="F67" s="78" t="s">
        <v>697</v>
      </c>
      <c r="G67" s="78" t="s">
        <v>164</v>
      </c>
      <c r="H67" s="175">
        <f>INVENTARIO[[#This Row],[Precio Final]]</f>
        <v>12</v>
      </c>
      <c r="I67" s="78">
        <f t="shared" si="2"/>
        <v>10.33</v>
      </c>
      <c r="J67" s="78">
        <v>1</v>
      </c>
      <c r="K67" s="110">
        <f>SUMIFS(VENTAS[Cantidad],VENTAS[Código del producto Vendido],INVENTARIO[[#This Row],[Code]])</f>
        <v>1</v>
      </c>
      <c r="L67" s="120">
        <f>INVENTARIO[[#This Row],[Entradas]]-INVENTARIO[[#This Row],[Salidas]]</f>
        <v>0</v>
      </c>
      <c r="M67" s="175">
        <f>INVENTARIO[[#This Row],[Precio Final]]*10%</f>
        <v>1.2000000000000002</v>
      </c>
      <c r="N67" s="42">
        <v>111</v>
      </c>
      <c r="O67" s="42">
        <v>18</v>
      </c>
      <c r="P67" s="42">
        <v>6.166666666666667</v>
      </c>
      <c r="Q67" s="110">
        <v>90</v>
      </c>
      <c r="R67" s="42">
        <v>8</v>
      </c>
      <c r="S67" s="178">
        <f t="shared" si="3"/>
        <v>0.72</v>
      </c>
      <c r="T67" s="42">
        <f>INVENTARIO[[#This Row],[Costo Unitario (USD)]]+INVENTARIO[[#This Row],[Costo Envío (USD)]]</f>
        <v>6.8866666666666667</v>
      </c>
      <c r="U67" s="42">
        <f>INVENTARIO[[#This Row],[Costo total]]*1.5</f>
        <v>10.33</v>
      </c>
      <c r="V67" s="42">
        <v>12</v>
      </c>
      <c r="W67" s="42">
        <f>INVENTARIO[[#This Row],[Precio Final]]-INVENTARIO[[#This Row],[Costo total]]</f>
        <v>5.1133333333333333</v>
      </c>
      <c r="X67" s="176">
        <f>INVENTARIO[[#This Row],[Ganancia Unitaria]]*INVENTARIO[[#This Row],[Salidas]]</f>
        <v>5.1133333333333333</v>
      </c>
      <c r="Y67" s="42" t="s">
        <v>1228</v>
      </c>
      <c r="Z67" s="20"/>
      <c r="AA67" s="20">
        <f>INVENTARIO[[#This Row],[Costo total]]*INVENTARIO[[#This Row],[Entradas]]</f>
        <v>6.8866666666666667</v>
      </c>
      <c r="AB67" s="172">
        <f>INVENTARIO[[#This Row],[Stock Actual]]*INVENTARIO[[#This Row],[Costo total]]</f>
        <v>0</v>
      </c>
    </row>
    <row r="68" spans="1:28" ht="55" customHeight="1" x14ac:dyDescent="0.15">
      <c r="A68" s="43" t="s">
        <v>1385</v>
      </c>
      <c r="B68" s="169"/>
      <c r="C68" s="170" t="s">
        <v>12</v>
      </c>
      <c r="D68" s="83" t="s">
        <v>50</v>
      </c>
      <c r="E68" s="83" t="s">
        <v>781</v>
      </c>
      <c r="F68" s="83" t="s">
        <v>695</v>
      </c>
      <c r="G68" s="83" t="s">
        <v>164</v>
      </c>
      <c r="H68" s="171">
        <f>INVENTARIO[[#This Row],[Precio Final]]</f>
        <v>28</v>
      </c>
      <c r="I68" s="83">
        <f t="shared" si="2"/>
        <v>25.153333333333332</v>
      </c>
      <c r="J68" s="83">
        <v>1</v>
      </c>
      <c r="K68" s="112">
        <f>SUMIFS(VENTAS[Cantidad],VENTAS[Código del producto Vendido],INVENTARIO[[#This Row],[Code]])</f>
        <v>1</v>
      </c>
      <c r="L68" s="121">
        <f>INVENTARIO[[#This Row],[Entradas]]-INVENTARIO[[#This Row],[Salidas]]</f>
        <v>0</v>
      </c>
      <c r="M68" s="171">
        <f>INVENTARIO[[#This Row],[Precio Final]]*10%</f>
        <v>2.8000000000000003</v>
      </c>
      <c r="N68" s="43">
        <v>250</v>
      </c>
      <c r="O68" s="43">
        <v>18</v>
      </c>
      <c r="P68" s="43">
        <v>13.888888888888889</v>
      </c>
      <c r="Q68" s="112">
        <v>360</v>
      </c>
      <c r="R68" s="43">
        <v>8</v>
      </c>
      <c r="S68" s="177">
        <f t="shared" si="3"/>
        <v>2.88</v>
      </c>
      <c r="T68" s="168">
        <f>INVENTARIO[[#This Row],[Costo Unitario (USD)]]+INVENTARIO[[#This Row],[Costo Envío (USD)]]</f>
        <v>16.768888888888888</v>
      </c>
      <c r="U68" s="168">
        <f>INVENTARIO[[#This Row],[Costo total]]*1.5</f>
        <v>25.153333333333332</v>
      </c>
      <c r="V68" s="43">
        <v>28</v>
      </c>
      <c r="W68" s="43">
        <f>INVENTARIO[[#This Row],[Precio Final]]-INVENTARIO[[#This Row],[Costo total]]</f>
        <v>11.231111111111112</v>
      </c>
      <c r="X68" s="172">
        <f>INVENTARIO[[#This Row],[Ganancia Unitaria]]*INVENTARIO[[#This Row],[Salidas]]</f>
        <v>11.231111111111112</v>
      </c>
      <c r="Y68" s="43" t="s">
        <v>1228</v>
      </c>
      <c r="Z68" s="43"/>
      <c r="AA68" s="43">
        <f>INVENTARIO[[#This Row],[Costo total]]*INVENTARIO[[#This Row],[Entradas]]</f>
        <v>16.768888888888888</v>
      </c>
      <c r="AB68" s="172">
        <f>INVENTARIO[[#This Row],[Stock Actual]]*INVENTARIO[[#This Row],[Costo total]]</f>
        <v>0</v>
      </c>
    </row>
    <row r="69" spans="1:28" ht="55" customHeight="1" x14ac:dyDescent="0.15">
      <c r="A69" s="42" t="s">
        <v>1386</v>
      </c>
      <c r="B69" s="173"/>
      <c r="C69" s="174" t="s">
        <v>12</v>
      </c>
      <c r="D69" s="78" t="s">
        <v>50</v>
      </c>
      <c r="E69" s="78" t="s">
        <v>776</v>
      </c>
      <c r="F69" s="78" t="s">
        <v>697</v>
      </c>
      <c r="G69" s="78" t="s">
        <v>164</v>
      </c>
      <c r="H69" s="175">
        <f>INVENTARIO[[#This Row],[Precio Final]]</f>
        <v>28</v>
      </c>
      <c r="I69" s="78">
        <f t="shared" si="2"/>
        <v>25.153333333333332</v>
      </c>
      <c r="J69" s="78">
        <v>1</v>
      </c>
      <c r="K69" s="110">
        <f>SUMIFS(VENTAS[Cantidad],VENTAS[Código del producto Vendido],INVENTARIO[[#This Row],[Code]])</f>
        <v>1</v>
      </c>
      <c r="L69" s="120">
        <f>INVENTARIO[[#This Row],[Entradas]]-INVENTARIO[[#This Row],[Salidas]]</f>
        <v>0</v>
      </c>
      <c r="M69" s="175">
        <f>INVENTARIO[[#This Row],[Precio Final]]*10%</f>
        <v>2.8000000000000003</v>
      </c>
      <c r="N69" s="42">
        <v>250</v>
      </c>
      <c r="O69" s="42">
        <v>18</v>
      </c>
      <c r="P69" s="42">
        <v>13.888888888888889</v>
      </c>
      <c r="Q69" s="110">
        <v>360</v>
      </c>
      <c r="R69" s="42">
        <v>8</v>
      </c>
      <c r="S69" s="178">
        <f t="shared" si="3"/>
        <v>2.88</v>
      </c>
      <c r="T69" s="42">
        <f>INVENTARIO[[#This Row],[Costo Unitario (USD)]]+INVENTARIO[[#This Row],[Costo Envío (USD)]]</f>
        <v>16.768888888888888</v>
      </c>
      <c r="U69" s="42">
        <f>INVENTARIO[[#This Row],[Costo total]]*1.5</f>
        <v>25.153333333333332</v>
      </c>
      <c r="V69" s="42">
        <v>28</v>
      </c>
      <c r="W69" s="42">
        <f>INVENTARIO[[#This Row],[Precio Final]]-INVENTARIO[[#This Row],[Costo total]]</f>
        <v>11.231111111111112</v>
      </c>
      <c r="X69" s="176">
        <f>INVENTARIO[[#This Row],[Ganancia Unitaria]]*INVENTARIO[[#This Row],[Salidas]]</f>
        <v>11.231111111111112</v>
      </c>
      <c r="Y69" s="42" t="s">
        <v>1228</v>
      </c>
      <c r="Z69" s="20"/>
      <c r="AA69" s="20">
        <f>INVENTARIO[[#This Row],[Costo total]]*INVENTARIO[[#This Row],[Entradas]]</f>
        <v>16.768888888888888</v>
      </c>
      <c r="AB69" s="172">
        <f>INVENTARIO[[#This Row],[Stock Actual]]*INVENTARIO[[#This Row],[Costo total]]</f>
        <v>0</v>
      </c>
    </row>
    <row r="70" spans="1:28" ht="55" customHeight="1" x14ac:dyDescent="0.15">
      <c r="A70" s="43" t="s">
        <v>1387</v>
      </c>
      <c r="B70" s="169"/>
      <c r="C70" s="170" t="s">
        <v>12</v>
      </c>
      <c r="D70" s="83" t="s">
        <v>2862</v>
      </c>
      <c r="E70" s="83" t="s">
        <v>775</v>
      </c>
      <c r="F70" s="83" t="s">
        <v>692</v>
      </c>
      <c r="G70" s="83" t="s">
        <v>164</v>
      </c>
      <c r="H70" s="171">
        <f>INVENTARIO[[#This Row],[Precio Final]]</f>
        <v>14</v>
      </c>
      <c r="I70" s="83">
        <f t="shared" si="2"/>
        <v>13.286666666666665</v>
      </c>
      <c r="J70" s="83">
        <v>1</v>
      </c>
      <c r="K70" s="112">
        <f>SUMIFS(VENTAS[Cantidad],VENTAS[Código del producto Vendido],INVENTARIO[[#This Row],[Code]])</f>
        <v>1</v>
      </c>
      <c r="L70" s="121">
        <f>INVENTARIO[[#This Row],[Entradas]]-INVENTARIO[[#This Row],[Salidas]]</f>
        <v>0</v>
      </c>
      <c r="M70" s="171">
        <f>INVENTARIO[[#This Row],[Precio Final]]*10%</f>
        <v>1.4000000000000001</v>
      </c>
      <c r="N70" s="43">
        <v>140</v>
      </c>
      <c r="O70" s="43">
        <v>18</v>
      </c>
      <c r="P70" s="43">
        <v>7.7777777777777777</v>
      </c>
      <c r="Q70" s="112">
        <v>135</v>
      </c>
      <c r="R70" s="43">
        <v>8</v>
      </c>
      <c r="S70" s="177">
        <f t="shared" si="3"/>
        <v>1.08</v>
      </c>
      <c r="T70" s="168">
        <f>INVENTARIO[[#This Row],[Costo Unitario (USD)]]+INVENTARIO[[#This Row],[Costo Envío (USD)]]</f>
        <v>8.8577777777777769</v>
      </c>
      <c r="U70" s="168">
        <f>INVENTARIO[[#This Row],[Costo total]]*1.5</f>
        <v>13.286666666666665</v>
      </c>
      <c r="V70" s="43">
        <v>14</v>
      </c>
      <c r="W70" s="43">
        <f>INVENTARIO[[#This Row],[Precio Final]]-INVENTARIO[[#This Row],[Costo total]]</f>
        <v>5.1422222222222231</v>
      </c>
      <c r="X70" s="172">
        <f>INVENTARIO[[#This Row],[Ganancia Unitaria]]*INVENTARIO[[#This Row],[Salidas]]</f>
        <v>5.1422222222222231</v>
      </c>
      <c r="Y70" s="43" t="s">
        <v>1228</v>
      </c>
      <c r="Z70" s="43"/>
      <c r="AA70" s="43">
        <f>INVENTARIO[[#This Row],[Costo total]]*INVENTARIO[[#This Row],[Entradas]]</f>
        <v>8.8577777777777769</v>
      </c>
      <c r="AB70" s="172">
        <f>INVENTARIO[[#This Row],[Stock Actual]]*INVENTARIO[[#This Row],[Costo total]]</f>
        <v>0</v>
      </c>
    </row>
    <row r="71" spans="1:28" ht="55" customHeight="1" x14ac:dyDescent="0.15">
      <c r="A71" s="42" t="s">
        <v>1388</v>
      </c>
      <c r="B71" s="173"/>
      <c r="C71" s="174" t="s">
        <v>12</v>
      </c>
      <c r="D71" s="78" t="s">
        <v>2862</v>
      </c>
      <c r="E71" s="78" t="s">
        <v>775</v>
      </c>
      <c r="F71" s="78" t="s">
        <v>697</v>
      </c>
      <c r="G71" s="78" t="s">
        <v>164</v>
      </c>
      <c r="H71" s="175">
        <f>INVENTARIO[[#This Row],[Precio Final]]</f>
        <v>14</v>
      </c>
      <c r="I71" s="78">
        <f t="shared" si="2"/>
        <v>13.346666666666668</v>
      </c>
      <c r="J71" s="78">
        <v>1</v>
      </c>
      <c r="K71" s="110">
        <f>SUMIFS(VENTAS[Cantidad],VENTAS[Código del producto Vendido],INVENTARIO[[#This Row],[Code]])</f>
        <v>1</v>
      </c>
      <c r="L71" s="120">
        <f>INVENTARIO[[#This Row],[Entradas]]-INVENTARIO[[#This Row],[Salidas]]</f>
        <v>0</v>
      </c>
      <c r="M71" s="175">
        <f>INVENTARIO[[#This Row],[Precio Final]]*10%</f>
        <v>1.4000000000000001</v>
      </c>
      <c r="N71" s="42">
        <v>140</v>
      </c>
      <c r="O71" s="42">
        <v>18</v>
      </c>
      <c r="P71" s="42">
        <v>7.7777777777777777</v>
      </c>
      <c r="Q71" s="110">
        <v>140</v>
      </c>
      <c r="R71" s="42">
        <v>8</v>
      </c>
      <c r="S71" s="178">
        <f t="shared" si="3"/>
        <v>1.1200000000000001</v>
      </c>
      <c r="T71" s="42">
        <f>INVENTARIO[[#This Row],[Costo Unitario (USD)]]+INVENTARIO[[#This Row],[Costo Envío (USD)]]</f>
        <v>8.8977777777777778</v>
      </c>
      <c r="U71" s="42">
        <f>INVENTARIO[[#This Row],[Costo total]]*1.5</f>
        <v>13.346666666666668</v>
      </c>
      <c r="V71" s="42">
        <v>14</v>
      </c>
      <c r="W71" s="42">
        <f>INVENTARIO[[#This Row],[Precio Final]]-INVENTARIO[[#This Row],[Costo total]]</f>
        <v>5.1022222222222222</v>
      </c>
      <c r="X71" s="176">
        <f>INVENTARIO[[#This Row],[Ganancia Unitaria]]*INVENTARIO[[#This Row],[Salidas]]</f>
        <v>5.1022222222222222</v>
      </c>
      <c r="Y71" s="42" t="s">
        <v>1228</v>
      </c>
      <c r="Z71" s="20"/>
      <c r="AA71" s="20">
        <f>INVENTARIO[[#This Row],[Costo total]]*INVENTARIO[[#This Row],[Entradas]]</f>
        <v>8.8977777777777778</v>
      </c>
      <c r="AB71" s="172">
        <f>INVENTARIO[[#This Row],[Stock Actual]]*INVENTARIO[[#This Row],[Costo total]]</f>
        <v>0</v>
      </c>
    </row>
    <row r="72" spans="1:28" ht="55" customHeight="1" x14ac:dyDescent="0.15">
      <c r="A72" s="43" t="s">
        <v>103</v>
      </c>
      <c r="B72" s="169"/>
      <c r="C72" s="170" t="s">
        <v>12</v>
      </c>
      <c r="D72" s="83" t="s">
        <v>2862</v>
      </c>
      <c r="E72" s="83" t="s">
        <v>763</v>
      </c>
      <c r="F72" s="83" t="s">
        <v>698</v>
      </c>
      <c r="G72" s="83" t="s">
        <v>164</v>
      </c>
      <c r="H72" s="171">
        <f>INVENTARIO[[#This Row],[Precio Final]]</f>
        <v>14</v>
      </c>
      <c r="I72" s="83">
        <f t="shared" si="2"/>
        <v>13.286666666666665</v>
      </c>
      <c r="J72" s="83">
        <v>1</v>
      </c>
      <c r="K72" s="112">
        <f>SUMIFS(VENTAS[Cantidad],VENTAS[Código del producto Vendido],INVENTARIO[[#This Row],[Code]])</f>
        <v>1</v>
      </c>
      <c r="L72" s="121">
        <f>INVENTARIO[[#This Row],[Entradas]]-INVENTARIO[[#This Row],[Salidas]]</f>
        <v>0</v>
      </c>
      <c r="M72" s="171">
        <f>INVENTARIO[[#This Row],[Precio Final]]*10%</f>
        <v>1.4000000000000001</v>
      </c>
      <c r="N72" s="43">
        <v>140</v>
      </c>
      <c r="O72" s="43">
        <v>18</v>
      </c>
      <c r="P72" s="43">
        <v>7.7777777777777777</v>
      </c>
      <c r="Q72" s="112">
        <v>135</v>
      </c>
      <c r="R72" s="43">
        <v>8</v>
      </c>
      <c r="S72" s="177">
        <f t="shared" si="3"/>
        <v>1.08</v>
      </c>
      <c r="T72" s="168">
        <f>INVENTARIO[[#This Row],[Costo Unitario (USD)]]+INVENTARIO[[#This Row],[Costo Envío (USD)]]</f>
        <v>8.8577777777777769</v>
      </c>
      <c r="U72" s="168">
        <f>INVENTARIO[[#This Row],[Costo total]]*1.5</f>
        <v>13.286666666666665</v>
      </c>
      <c r="V72" s="43">
        <v>14</v>
      </c>
      <c r="W72" s="43">
        <f>INVENTARIO[[#This Row],[Precio Final]]-INVENTARIO[[#This Row],[Costo total]]</f>
        <v>5.1422222222222231</v>
      </c>
      <c r="X72" s="172">
        <f>INVENTARIO[[#This Row],[Ganancia Unitaria]]*INVENTARIO[[#This Row],[Salidas]]</f>
        <v>5.1422222222222231</v>
      </c>
      <c r="Y72" s="43" t="s">
        <v>1228</v>
      </c>
      <c r="Z72" s="43"/>
      <c r="AA72" s="43">
        <f>INVENTARIO[[#This Row],[Costo total]]*INVENTARIO[[#This Row],[Entradas]]</f>
        <v>8.8577777777777769</v>
      </c>
      <c r="AB72" s="172">
        <f>INVENTARIO[[#This Row],[Stock Actual]]*INVENTARIO[[#This Row],[Costo total]]</f>
        <v>0</v>
      </c>
    </row>
    <row r="73" spans="1:28" ht="55" customHeight="1" x14ac:dyDescent="0.15">
      <c r="A73" s="42" t="s">
        <v>1389</v>
      </c>
      <c r="B73" s="173"/>
      <c r="C73" s="174" t="s">
        <v>12</v>
      </c>
      <c r="D73" s="78" t="s">
        <v>2862</v>
      </c>
      <c r="E73" s="78" t="s">
        <v>762</v>
      </c>
      <c r="F73" s="78" t="s">
        <v>2659</v>
      </c>
      <c r="G73" s="78" t="s">
        <v>164</v>
      </c>
      <c r="H73" s="175">
        <f>INVENTARIO[[#This Row],[Precio Final]]</f>
        <v>12</v>
      </c>
      <c r="I73" s="78">
        <f t="shared" si="2"/>
        <v>12.986666666666666</v>
      </c>
      <c r="J73" s="78">
        <v>1</v>
      </c>
      <c r="K73" s="110">
        <f>SUMIFS(VENTAS[Cantidad],VENTAS[Código del producto Vendido],INVENTARIO[[#This Row],[Code]])</f>
        <v>0</v>
      </c>
      <c r="L73" s="120">
        <f>INVENTARIO[[#This Row],[Entradas]]-INVENTARIO[[#This Row],[Salidas]]</f>
        <v>1</v>
      </c>
      <c r="M73" s="175">
        <f>INVENTARIO[[#This Row],[Precio Final]]*10%</f>
        <v>1.2000000000000002</v>
      </c>
      <c r="N73" s="42">
        <v>140</v>
      </c>
      <c r="O73" s="42">
        <v>18</v>
      </c>
      <c r="P73" s="42">
        <v>7.7777777777777777</v>
      </c>
      <c r="Q73" s="110">
        <v>110</v>
      </c>
      <c r="R73" s="42">
        <v>8</v>
      </c>
      <c r="S73" s="178">
        <f t="shared" si="3"/>
        <v>0.88</v>
      </c>
      <c r="T73" s="42">
        <f>INVENTARIO[[#This Row],[Costo Unitario (USD)]]+INVENTARIO[[#This Row],[Costo Envío (USD)]]</f>
        <v>8.6577777777777776</v>
      </c>
      <c r="U73" s="42">
        <f>INVENTARIO[[#This Row],[Costo total]]*1.5</f>
        <v>12.986666666666666</v>
      </c>
      <c r="V73" s="42">
        <v>12</v>
      </c>
      <c r="W73" s="42">
        <f>INVENTARIO[[#This Row],[Precio Final]]-INVENTARIO[[#This Row],[Costo total]]</f>
        <v>3.3422222222222224</v>
      </c>
      <c r="X73" s="176">
        <f>INVENTARIO[[#This Row],[Ganancia Unitaria]]*INVENTARIO[[#This Row],[Salidas]]</f>
        <v>0</v>
      </c>
      <c r="Y73" s="42" t="s">
        <v>1228</v>
      </c>
      <c r="Z73" s="20"/>
      <c r="AA73" s="20">
        <f>INVENTARIO[[#This Row],[Costo total]]*INVENTARIO[[#This Row],[Entradas]]</f>
        <v>8.6577777777777776</v>
      </c>
      <c r="AB73" s="172">
        <f>INVENTARIO[[#This Row],[Stock Actual]]*INVENTARIO[[#This Row],[Costo total]]</f>
        <v>8.6577777777777776</v>
      </c>
    </row>
    <row r="74" spans="1:28" ht="55" customHeight="1" x14ac:dyDescent="0.15">
      <c r="A74" s="43" t="s">
        <v>1390</v>
      </c>
      <c r="B74" s="169"/>
      <c r="C74" s="170" t="s">
        <v>12</v>
      </c>
      <c r="D74" s="83" t="s">
        <v>2862</v>
      </c>
      <c r="E74" s="83" t="s">
        <v>761</v>
      </c>
      <c r="F74" s="83" t="s">
        <v>2383</v>
      </c>
      <c r="G74" s="83" t="s">
        <v>164</v>
      </c>
      <c r="H74" s="171">
        <f>INVENTARIO[[#This Row],[Precio Final]]</f>
        <v>14</v>
      </c>
      <c r="I74" s="83">
        <f t="shared" si="2"/>
        <v>13.346666666666668</v>
      </c>
      <c r="J74" s="83">
        <v>1</v>
      </c>
      <c r="K74" s="112">
        <f>SUMIFS(VENTAS[Cantidad],VENTAS[Código del producto Vendido],INVENTARIO[[#This Row],[Code]])</f>
        <v>1</v>
      </c>
      <c r="L74" s="121">
        <f>INVENTARIO[[#This Row],[Entradas]]-INVENTARIO[[#This Row],[Salidas]]</f>
        <v>0</v>
      </c>
      <c r="M74" s="171">
        <f>INVENTARIO[[#This Row],[Precio Final]]*10%</f>
        <v>1.4000000000000001</v>
      </c>
      <c r="N74" s="43">
        <v>140</v>
      </c>
      <c r="O74" s="43">
        <v>18</v>
      </c>
      <c r="P74" s="43">
        <v>7.7777777777777777</v>
      </c>
      <c r="Q74" s="112">
        <v>140</v>
      </c>
      <c r="R74" s="43">
        <v>8</v>
      </c>
      <c r="S74" s="177">
        <f t="shared" si="3"/>
        <v>1.1200000000000001</v>
      </c>
      <c r="T74" s="168">
        <f>INVENTARIO[[#This Row],[Costo Unitario (USD)]]+INVENTARIO[[#This Row],[Costo Envío (USD)]]</f>
        <v>8.8977777777777778</v>
      </c>
      <c r="U74" s="168">
        <f>INVENTARIO[[#This Row],[Costo total]]*1.5</f>
        <v>13.346666666666668</v>
      </c>
      <c r="V74" s="43">
        <v>14</v>
      </c>
      <c r="W74" s="43">
        <f>INVENTARIO[[#This Row],[Precio Final]]-INVENTARIO[[#This Row],[Costo total]]</f>
        <v>5.1022222222222222</v>
      </c>
      <c r="X74" s="172">
        <f>INVENTARIO[[#This Row],[Ganancia Unitaria]]*INVENTARIO[[#This Row],[Salidas]]</f>
        <v>5.1022222222222222</v>
      </c>
      <c r="Y74" s="43" t="s">
        <v>1228</v>
      </c>
      <c r="Z74" s="43"/>
      <c r="AA74" s="43">
        <f>INVENTARIO[[#This Row],[Costo total]]*INVENTARIO[[#This Row],[Entradas]]</f>
        <v>8.8977777777777778</v>
      </c>
      <c r="AB74" s="172">
        <f>INVENTARIO[[#This Row],[Stock Actual]]*INVENTARIO[[#This Row],[Costo total]]</f>
        <v>0</v>
      </c>
    </row>
    <row r="75" spans="1:28" ht="55" customHeight="1" x14ac:dyDescent="0.15">
      <c r="A75" s="42" t="s">
        <v>105</v>
      </c>
      <c r="B75" s="173"/>
      <c r="C75" s="174" t="s">
        <v>12</v>
      </c>
      <c r="D75" s="78" t="s">
        <v>2330</v>
      </c>
      <c r="E75" s="78" t="s">
        <v>760</v>
      </c>
      <c r="F75" s="78" t="s">
        <v>698</v>
      </c>
      <c r="G75" s="78" t="s">
        <v>164</v>
      </c>
      <c r="H75" s="175">
        <f>INVENTARIO[[#This Row],[Precio Final]]</f>
        <v>23</v>
      </c>
      <c r="I75" s="78">
        <f t="shared" si="2"/>
        <v>19.606666666666669</v>
      </c>
      <c r="J75" s="78">
        <v>1</v>
      </c>
      <c r="K75" s="110">
        <f>SUMIFS(VENTAS[Cantidad],VENTAS[Código del producto Vendido],INVENTARIO[[#This Row],[Code]])</f>
        <v>1</v>
      </c>
      <c r="L75" s="120">
        <f>INVENTARIO[[#This Row],[Entradas]]-INVENTARIO[[#This Row],[Salidas]]</f>
        <v>0</v>
      </c>
      <c r="M75" s="175">
        <f>INVENTARIO[[#This Row],[Precio Final]]*10%</f>
        <v>2.3000000000000003</v>
      </c>
      <c r="N75" s="42">
        <v>200</v>
      </c>
      <c r="O75" s="42">
        <v>18</v>
      </c>
      <c r="P75" s="42">
        <v>11.111111111111111</v>
      </c>
      <c r="Q75" s="110">
        <v>245</v>
      </c>
      <c r="R75" s="42">
        <v>8</v>
      </c>
      <c r="S75" s="178">
        <f t="shared" si="3"/>
        <v>1.96</v>
      </c>
      <c r="T75" s="42">
        <f>INVENTARIO[[#This Row],[Costo Unitario (USD)]]+INVENTARIO[[#This Row],[Costo Envío (USD)]]</f>
        <v>13.071111111111112</v>
      </c>
      <c r="U75" s="42">
        <f>INVENTARIO[[#This Row],[Costo total]]*1.5</f>
        <v>19.606666666666669</v>
      </c>
      <c r="V75" s="42">
        <v>23</v>
      </c>
      <c r="W75" s="42">
        <f>INVENTARIO[[#This Row],[Precio Final]]-INVENTARIO[[#This Row],[Costo total]]</f>
        <v>9.9288888888888884</v>
      </c>
      <c r="X75" s="176">
        <f>INVENTARIO[[#This Row],[Ganancia Unitaria]]*INVENTARIO[[#This Row],[Salidas]]</f>
        <v>9.9288888888888884</v>
      </c>
      <c r="Y75" s="42" t="s">
        <v>1228</v>
      </c>
      <c r="Z75" s="20"/>
      <c r="AA75" s="20">
        <f>INVENTARIO[[#This Row],[Costo total]]*INVENTARIO[[#This Row],[Entradas]]</f>
        <v>13.071111111111112</v>
      </c>
      <c r="AB75" s="172">
        <f>INVENTARIO[[#This Row],[Stock Actual]]*INVENTARIO[[#This Row],[Costo total]]</f>
        <v>0</v>
      </c>
    </row>
    <row r="76" spans="1:28" ht="55" customHeight="1" x14ac:dyDescent="0.15">
      <c r="A76" s="43" t="s">
        <v>1391</v>
      </c>
      <c r="B76" s="169"/>
      <c r="C76" s="170" t="s">
        <v>12</v>
      </c>
      <c r="D76" s="83" t="s">
        <v>2330</v>
      </c>
      <c r="E76" s="83" t="s">
        <v>760</v>
      </c>
      <c r="F76" s="83" t="s">
        <v>695</v>
      </c>
      <c r="G76" s="83" t="s">
        <v>164</v>
      </c>
      <c r="H76" s="171">
        <f>INVENTARIO[[#This Row],[Precio Final]]</f>
        <v>23</v>
      </c>
      <c r="I76" s="83">
        <f t="shared" si="2"/>
        <v>19.726666666666667</v>
      </c>
      <c r="J76" s="83">
        <v>1</v>
      </c>
      <c r="K76" s="112">
        <f>SUMIFS(VENTAS[Cantidad],VENTAS[Código del producto Vendido],INVENTARIO[[#This Row],[Code]])</f>
        <v>1</v>
      </c>
      <c r="L76" s="121">
        <f>INVENTARIO[[#This Row],[Entradas]]-INVENTARIO[[#This Row],[Salidas]]</f>
        <v>0</v>
      </c>
      <c r="M76" s="171">
        <f>INVENTARIO[[#This Row],[Precio Final]]*10%</f>
        <v>2.3000000000000003</v>
      </c>
      <c r="N76" s="43">
        <v>200</v>
      </c>
      <c r="O76" s="43">
        <v>18</v>
      </c>
      <c r="P76" s="43">
        <v>11.111111111111111</v>
      </c>
      <c r="Q76" s="112">
        <v>255</v>
      </c>
      <c r="R76" s="43">
        <v>8</v>
      </c>
      <c r="S76" s="177">
        <f t="shared" si="3"/>
        <v>2.04</v>
      </c>
      <c r="T76" s="168">
        <f>INVENTARIO[[#This Row],[Costo Unitario (USD)]]+INVENTARIO[[#This Row],[Costo Envío (USD)]]</f>
        <v>13.15111111111111</v>
      </c>
      <c r="U76" s="168">
        <f>INVENTARIO[[#This Row],[Costo total]]*1.5</f>
        <v>19.726666666666667</v>
      </c>
      <c r="V76" s="43">
        <v>23</v>
      </c>
      <c r="W76" s="43">
        <f>INVENTARIO[[#This Row],[Precio Final]]-INVENTARIO[[#This Row],[Costo total]]</f>
        <v>9.8488888888888901</v>
      </c>
      <c r="X76" s="172">
        <f>INVENTARIO[[#This Row],[Ganancia Unitaria]]*INVENTARIO[[#This Row],[Salidas]]</f>
        <v>9.8488888888888901</v>
      </c>
      <c r="Y76" s="43" t="s">
        <v>1228</v>
      </c>
      <c r="Z76" s="43"/>
      <c r="AA76" s="43">
        <f>INVENTARIO[[#This Row],[Costo total]]*INVENTARIO[[#This Row],[Entradas]]</f>
        <v>13.15111111111111</v>
      </c>
      <c r="AB76" s="172">
        <f>INVENTARIO[[#This Row],[Stock Actual]]*INVENTARIO[[#This Row],[Costo total]]</f>
        <v>0</v>
      </c>
    </row>
    <row r="77" spans="1:28" ht="55" customHeight="1" x14ac:dyDescent="0.15">
      <c r="A77" s="42" t="s">
        <v>1392</v>
      </c>
      <c r="B77" s="173"/>
      <c r="C77" s="174" t="s">
        <v>12</v>
      </c>
      <c r="D77" s="78" t="s">
        <v>2330</v>
      </c>
      <c r="E77" s="78" t="s">
        <v>760</v>
      </c>
      <c r="F77" s="78" t="s">
        <v>697</v>
      </c>
      <c r="G77" s="78" t="s">
        <v>164</v>
      </c>
      <c r="H77" s="175">
        <f>INVENTARIO[[#This Row],[Precio Final]]</f>
        <v>23</v>
      </c>
      <c r="I77" s="78">
        <f t="shared" si="2"/>
        <v>19.726666666666667</v>
      </c>
      <c r="J77" s="78">
        <v>1</v>
      </c>
      <c r="K77" s="110">
        <f>SUMIFS(VENTAS[Cantidad],VENTAS[Código del producto Vendido],INVENTARIO[[#This Row],[Code]])</f>
        <v>1</v>
      </c>
      <c r="L77" s="120">
        <f>INVENTARIO[[#This Row],[Entradas]]-INVENTARIO[[#This Row],[Salidas]]</f>
        <v>0</v>
      </c>
      <c r="M77" s="175">
        <f>INVENTARIO[[#This Row],[Precio Final]]*10%</f>
        <v>2.3000000000000003</v>
      </c>
      <c r="N77" s="42">
        <v>200</v>
      </c>
      <c r="O77" s="42">
        <v>18</v>
      </c>
      <c r="P77" s="42">
        <v>11.111111111111111</v>
      </c>
      <c r="Q77" s="110">
        <v>255</v>
      </c>
      <c r="R77" s="42">
        <v>8</v>
      </c>
      <c r="S77" s="178">
        <f t="shared" si="3"/>
        <v>2.04</v>
      </c>
      <c r="T77" s="42">
        <f>INVENTARIO[[#This Row],[Costo Unitario (USD)]]+INVENTARIO[[#This Row],[Costo Envío (USD)]]</f>
        <v>13.15111111111111</v>
      </c>
      <c r="U77" s="42">
        <f>INVENTARIO[[#This Row],[Costo total]]*1.5</f>
        <v>19.726666666666667</v>
      </c>
      <c r="V77" s="42">
        <v>23</v>
      </c>
      <c r="W77" s="42">
        <f>INVENTARIO[[#This Row],[Precio Final]]-INVENTARIO[[#This Row],[Costo total]]</f>
        <v>9.8488888888888901</v>
      </c>
      <c r="X77" s="176">
        <f>INVENTARIO[[#This Row],[Ganancia Unitaria]]*INVENTARIO[[#This Row],[Salidas]]</f>
        <v>9.8488888888888901</v>
      </c>
      <c r="Y77" s="42" t="s">
        <v>1228</v>
      </c>
      <c r="Z77" s="20"/>
      <c r="AA77" s="20">
        <f>INVENTARIO[[#This Row],[Costo total]]*INVENTARIO[[#This Row],[Entradas]]</f>
        <v>13.15111111111111</v>
      </c>
      <c r="AB77" s="172">
        <f>INVENTARIO[[#This Row],[Stock Actual]]*INVENTARIO[[#This Row],[Costo total]]</f>
        <v>0</v>
      </c>
    </row>
    <row r="78" spans="1:28" ht="55" customHeight="1" x14ac:dyDescent="0.15">
      <c r="A78" s="43" t="s">
        <v>1393</v>
      </c>
      <c r="B78" s="169"/>
      <c r="C78" s="170" t="s">
        <v>12</v>
      </c>
      <c r="D78" s="83" t="s">
        <v>2692</v>
      </c>
      <c r="E78" s="83" t="s">
        <v>2420</v>
      </c>
      <c r="F78" s="83" t="s">
        <v>697</v>
      </c>
      <c r="G78" s="83" t="s">
        <v>164</v>
      </c>
      <c r="H78" s="171">
        <f>INVENTARIO[[#This Row],[Precio Final]]</f>
        <v>12</v>
      </c>
      <c r="I78" s="83">
        <f t="shared" si="2"/>
        <v>10.73</v>
      </c>
      <c r="J78" s="83">
        <v>1</v>
      </c>
      <c r="K78" s="112">
        <f>SUMIFS(VENTAS[Cantidad],VENTAS[Código del producto Vendido],INVENTARIO[[#This Row],[Code]])</f>
        <v>0</v>
      </c>
      <c r="L78" s="121">
        <f>INVENTARIO[[#This Row],[Entradas]]-INVENTARIO[[#This Row],[Salidas]]</f>
        <v>1</v>
      </c>
      <c r="M78" s="171">
        <f>INVENTARIO[[#This Row],[Precio Final]]*10%</f>
        <v>1.2000000000000002</v>
      </c>
      <c r="N78" s="43">
        <v>105</v>
      </c>
      <c r="O78" s="43">
        <v>18</v>
      </c>
      <c r="P78" s="43">
        <v>5.833333333333333</v>
      </c>
      <c r="Q78" s="112">
        <v>165</v>
      </c>
      <c r="R78" s="43">
        <v>8</v>
      </c>
      <c r="S78" s="177">
        <f t="shared" si="3"/>
        <v>1.32</v>
      </c>
      <c r="T78" s="168">
        <f>INVENTARIO[[#This Row],[Costo Unitario (USD)]]+INVENTARIO[[#This Row],[Costo Envío (USD)]]</f>
        <v>7.1533333333333333</v>
      </c>
      <c r="U78" s="168">
        <f>INVENTARIO[[#This Row],[Costo total]]*1.5</f>
        <v>10.73</v>
      </c>
      <c r="V78" s="43">
        <v>12</v>
      </c>
      <c r="W78" s="43">
        <f>INVENTARIO[[#This Row],[Precio Final]]-INVENTARIO[[#This Row],[Costo total]]</f>
        <v>4.8466666666666667</v>
      </c>
      <c r="X78" s="172">
        <f>INVENTARIO[[#This Row],[Ganancia Unitaria]]*INVENTARIO[[#This Row],[Salidas]]</f>
        <v>0</v>
      </c>
      <c r="Y78" s="43" t="s">
        <v>1228</v>
      </c>
      <c r="Z78" s="43"/>
      <c r="AA78" s="43">
        <f>INVENTARIO[[#This Row],[Costo total]]*INVENTARIO[[#This Row],[Entradas]]</f>
        <v>7.1533333333333333</v>
      </c>
      <c r="AB78" s="172">
        <f>INVENTARIO[[#This Row],[Stock Actual]]*INVENTARIO[[#This Row],[Costo total]]</f>
        <v>7.1533333333333333</v>
      </c>
    </row>
    <row r="79" spans="1:28" ht="55" customHeight="1" x14ac:dyDescent="0.15">
      <c r="A79" s="42" t="s">
        <v>1394</v>
      </c>
      <c r="B79" s="173"/>
      <c r="C79" s="174" t="s">
        <v>12</v>
      </c>
      <c r="D79" s="78" t="s">
        <v>2693</v>
      </c>
      <c r="E79" s="78" t="s">
        <v>2420</v>
      </c>
      <c r="F79" s="78" t="s">
        <v>698</v>
      </c>
      <c r="G79" s="78" t="s">
        <v>164</v>
      </c>
      <c r="H79" s="175">
        <f>INVENTARIO[[#This Row],[Precio Final]]</f>
        <v>12</v>
      </c>
      <c r="I79" s="78">
        <f t="shared" si="2"/>
        <v>10.91</v>
      </c>
      <c r="J79" s="78">
        <v>1</v>
      </c>
      <c r="K79" s="110">
        <f>SUMIFS(VENTAS[Cantidad],VENTAS[Código del producto Vendido],INVENTARIO[[#This Row],[Code]])</f>
        <v>0</v>
      </c>
      <c r="L79" s="120">
        <f>INVENTARIO[[#This Row],[Entradas]]-INVENTARIO[[#This Row],[Salidas]]</f>
        <v>1</v>
      </c>
      <c r="M79" s="175">
        <f>INVENTARIO[[#This Row],[Precio Final]]*10%</f>
        <v>1.2000000000000002</v>
      </c>
      <c r="N79" s="42">
        <v>105</v>
      </c>
      <c r="O79" s="42">
        <v>18</v>
      </c>
      <c r="P79" s="42">
        <v>5.833333333333333</v>
      </c>
      <c r="Q79" s="110">
        <v>180</v>
      </c>
      <c r="R79" s="42">
        <v>8</v>
      </c>
      <c r="S79" s="178">
        <f t="shared" si="3"/>
        <v>1.44</v>
      </c>
      <c r="T79" s="42">
        <f>INVENTARIO[[#This Row],[Costo Unitario (USD)]]+INVENTARIO[[#This Row],[Costo Envío (USD)]]</f>
        <v>7.2733333333333334</v>
      </c>
      <c r="U79" s="42">
        <f>INVENTARIO[[#This Row],[Costo total]]*1.5</f>
        <v>10.91</v>
      </c>
      <c r="V79" s="42">
        <v>12</v>
      </c>
      <c r="W79" s="42">
        <f>INVENTARIO[[#This Row],[Precio Final]]-INVENTARIO[[#This Row],[Costo total]]</f>
        <v>4.7266666666666666</v>
      </c>
      <c r="X79" s="176">
        <f>INVENTARIO[[#This Row],[Ganancia Unitaria]]*INVENTARIO[[#This Row],[Salidas]]</f>
        <v>0</v>
      </c>
      <c r="Y79" s="42" t="s">
        <v>1228</v>
      </c>
      <c r="Z79" s="20"/>
      <c r="AA79" s="20">
        <f>INVENTARIO[[#This Row],[Costo total]]*INVENTARIO[[#This Row],[Entradas]]</f>
        <v>7.2733333333333334</v>
      </c>
      <c r="AB79" s="172">
        <f>INVENTARIO[[#This Row],[Stock Actual]]*INVENTARIO[[#This Row],[Costo total]]</f>
        <v>7.2733333333333334</v>
      </c>
    </row>
    <row r="80" spans="1:28" ht="55" customHeight="1" x14ac:dyDescent="0.15">
      <c r="A80" s="43" t="s">
        <v>97</v>
      </c>
      <c r="B80" s="169"/>
      <c r="C80" s="170" t="s">
        <v>12</v>
      </c>
      <c r="D80" s="83" t="s">
        <v>50</v>
      </c>
      <c r="E80" s="83" t="s">
        <v>790</v>
      </c>
      <c r="F80" s="83" t="s">
        <v>695</v>
      </c>
      <c r="G80" s="83" t="s">
        <v>164</v>
      </c>
      <c r="H80" s="171">
        <f>INVENTARIO[[#This Row],[Precio Final]]</f>
        <v>16</v>
      </c>
      <c r="I80" s="83">
        <f t="shared" si="2"/>
        <v>11.56</v>
      </c>
      <c r="J80" s="83">
        <v>1</v>
      </c>
      <c r="K80" s="112">
        <f>SUMIFS(VENTAS[Cantidad],VENTAS[Código del producto Vendido],INVENTARIO[[#This Row],[Code]])</f>
        <v>1</v>
      </c>
      <c r="L80" s="121">
        <f>INVENTARIO[[#This Row],[Entradas]]-INVENTARIO[[#This Row],[Salidas]]</f>
        <v>0</v>
      </c>
      <c r="M80" s="171">
        <f>INVENTARIO[[#This Row],[Precio Final]]*10%</f>
        <v>1.6</v>
      </c>
      <c r="N80" s="43">
        <v>120</v>
      </c>
      <c r="O80" s="43">
        <v>18</v>
      </c>
      <c r="P80" s="43">
        <v>6.666666666666667</v>
      </c>
      <c r="Q80" s="112">
        <v>130</v>
      </c>
      <c r="R80" s="43">
        <v>8</v>
      </c>
      <c r="S80" s="177">
        <f t="shared" si="3"/>
        <v>1.04</v>
      </c>
      <c r="T80" s="168">
        <f>INVENTARIO[[#This Row],[Costo Unitario (USD)]]+INVENTARIO[[#This Row],[Costo Envío (USD)]]</f>
        <v>7.706666666666667</v>
      </c>
      <c r="U80" s="168">
        <f>INVENTARIO[[#This Row],[Costo total]]*1.5</f>
        <v>11.56</v>
      </c>
      <c r="V80" s="43">
        <v>16</v>
      </c>
      <c r="W80" s="43">
        <f>INVENTARIO[[#This Row],[Precio Final]]-INVENTARIO[[#This Row],[Costo total]]</f>
        <v>8.293333333333333</v>
      </c>
      <c r="X80" s="172">
        <f>INVENTARIO[[#This Row],[Ganancia Unitaria]]*INVENTARIO[[#This Row],[Salidas]]</f>
        <v>8.293333333333333</v>
      </c>
      <c r="Y80" s="43" t="s">
        <v>1228</v>
      </c>
      <c r="Z80" s="43"/>
      <c r="AA80" s="43">
        <f>INVENTARIO[[#This Row],[Costo total]]*INVENTARIO[[#This Row],[Entradas]]</f>
        <v>7.706666666666667</v>
      </c>
      <c r="AB80" s="172">
        <f>INVENTARIO[[#This Row],[Stock Actual]]*INVENTARIO[[#This Row],[Costo total]]</f>
        <v>0</v>
      </c>
    </row>
    <row r="81" spans="1:28" ht="55" customHeight="1" x14ac:dyDescent="0.15">
      <c r="A81" s="42" t="s">
        <v>1395</v>
      </c>
      <c r="B81" s="173"/>
      <c r="C81" s="174" t="s">
        <v>12</v>
      </c>
      <c r="D81" s="78" t="s">
        <v>2694</v>
      </c>
      <c r="E81" s="78" t="s">
        <v>2430</v>
      </c>
      <c r="F81" s="78" t="s">
        <v>698</v>
      </c>
      <c r="G81" s="78" t="s">
        <v>164</v>
      </c>
      <c r="H81" s="175">
        <f>INVENTARIO[[#This Row],[Precio Final]]</f>
        <v>18</v>
      </c>
      <c r="I81" s="78">
        <f t="shared" si="2"/>
        <v>18.773333333333333</v>
      </c>
      <c r="J81" s="78">
        <v>1</v>
      </c>
      <c r="K81" s="110">
        <f>SUMIFS(VENTAS[Cantidad],VENTAS[Código del producto Vendido],INVENTARIO[[#This Row],[Code]])</f>
        <v>0</v>
      </c>
      <c r="L81" s="120">
        <f>INVENTARIO[[#This Row],[Entradas]]-INVENTARIO[[#This Row],[Salidas]]</f>
        <v>1</v>
      </c>
      <c r="M81" s="175">
        <f>INVENTARIO[[#This Row],[Precio Final]]*10%</f>
        <v>1.8</v>
      </c>
      <c r="N81" s="42">
        <v>190</v>
      </c>
      <c r="O81" s="42">
        <v>18</v>
      </c>
      <c r="P81" s="42">
        <v>10.555555555555555</v>
      </c>
      <c r="Q81" s="110">
        <v>245</v>
      </c>
      <c r="R81" s="42">
        <v>8</v>
      </c>
      <c r="S81" s="178">
        <f t="shared" si="3"/>
        <v>1.96</v>
      </c>
      <c r="T81" s="42">
        <f>INVENTARIO[[#This Row],[Costo Unitario (USD)]]+INVENTARIO[[#This Row],[Costo Envío (USD)]]</f>
        <v>12.515555555555554</v>
      </c>
      <c r="U81" s="42">
        <f>INVENTARIO[[#This Row],[Costo total]]*1.5</f>
        <v>18.773333333333333</v>
      </c>
      <c r="V81" s="42">
        <v>18</v>
      </c>
      <c r="W81" s="42">
        <f>INVENTARIO[[#This Row],[Precio Final]]-INVENTARIO[[#This Row],[Costo total]]</f>
        <v>5.4844444444444456</v>
      </c>
      <c r="X81" s="176">
        <f>INVENTARIO[[#This Row],[Ganancia Unitaria]]*INVENTARIO[[#This Row],[Salidas]]</f>
        <v>0</v>
      </c>
      <c r="Y81" s="42" t="s">
        <v>1228</v>
      </c>
      <c r="Z81" s="20"/>
      <c r="AA81" s="20">
        <f>INVENTARIO[[#This Row],[Costo total]]*INVENTARIO[[#This Row],[Entradas]]</f>
        <v>12.515555555555554</v>
      </c>
      <c r="AB81" s="172">
        <f>INVENTARIO[[#This Row],[Stock Actual]]*INVENTARIO[[#This Row],[Costo total]]</f>
        <v>12.515555555555554</v>
      </c>
    </row>
    <row r="82" spans="1:28" ht="55" customHeight="1" x14ac:dyDescent="0.15">
      <c r="A82" s="43" t="s">
        <v>1396</v>
      </c>
      <c r="B82" s="169"/>
      <c r="C82" s="170" t="s">
        <v>12</v>
      </c>
      <c r="D82" s="83" t="s">
        <v>50</v>
      </c>
      <c r="E82" s="83" t="s">
        <v>758</v>
      </c>
      <c r="F82" s="83" t="s">
        <v>697</v>
      </c>
      <c r="G82" s="83" t="s">
        <v>164</v>
      </c>
      <c r="H82" s="171">
        <f>INVENTARIO[[#This Row],[Precio Final]]</f>
        <v>20</v>
      </c>
      <c r="I82" s="83">
        <f t="shared" si="2"/>
        <v>19.313333333333333</v>
      </c>
      <c r="J82" s="83">
        <v>1</v>
      </c>
      <c r="K82" s="112">
        <f>SUMIFS(VENTAS[Cantidad],VENTAS[Código del producto Vendido],INVENTARIO[[#This Row],[Code]])</f>
        <v>1</v>
      </c>
      <c r="L82" s="121">
        <f>INVENTARIO[[#This Row],[Entradas]]-INVENTARIO[[#This Row],[Salidas]]</f>
        <v>0</v>
      </c>
      <c r="M82" s="171">
        <f>INVENTARIO[[#This Row],[Precio Final]]*10%</f>
        <v>2</v>
      </c>
      <c r="N82" s="43">
        <v>190</v>
      </c>
      <c r="O82" s="43">
        <v>18</v>
      </c>
      <c r="P82" s="43">
        <v>10.555555555555555</v>
      </c>
      <c r="Q82" s="112">
        <v>290</v>
      </c>
      <c r="R82" s="43">
        <v>8</v>
      </c>
      <c r="S82" s="177">
        <f t="shared" si="3"/>
        <v>2.3199999999999998</v>
      </c>
      <c r="T82" s="168">
        <f>INVENTARIO[[#This Row],[Costo Unitario (USD)]]+INVENTARIO[[#This Row],[Costo Envío (USD)]]</f>
        <v>12.875555555555556</v>
      </c>
      <c r="U82" s="168">
        <f>INVENTARIO[[#This Row],[Costo total]]*1.5</f>
        <v>19.313333333333333</v>
      </c>
      <c r="V82" s="43">
        <v>20</v>
      </c>
      <c r="W82" s="43">
        <f>INVENTARIO[[#This Row],[Precio Final]]-INVENTARIO[[#This Row],[Costo total]]</f>
        <v>7.1244444444444444</v>
      </c>
      <c r="X82" s="172">
        <f>INVENTARIO[[#This Row],[Ganancia Unitaria]]*INVENTARIO[[#This Row],[Salidas]]</f>
        <v>7.1244444444444444</v>
      </c>
      <c r="Y82" s="43" t="s">
        <v>1228</v>
      </c>
      <c r="Z82" s="43"/>
      <c r="AA82" s="43">
        <f>INVENTARIO[[#This Row],[Costo total]]*INVENTARIO[[#This Row],[Entradas]]</f>
        <v>12.875555555555556</v>
      </c>
      <c r="AB82" s="172">
        <f>INVENTARIO[[#This Row],[Stock Actual]]*INVENTARIO[[#This Row],[Costo total]]</f>
        <v>0</v>
      </c>
    </row>
    <row r="83" spans="1:28" ht="55" customHeight="1" x14ac:dyDescent="0.15">
      <c r="A83" s="42" t="s">
        <v>1397</v>
      </c>
      <c r="B83" s="173"/>
      <c r="C83" s="174" t="s">
        <v>12</v>
      </c>
      <c r="D83" s="78" t="s">
        <v>50</v>
      </c>
      <c r="E83" s="78" t="s">
        <v>2429</v>
      </c>
      <c r="F83" s="78" t="s">
        <v>695</v>
      </c>
      <c r="G83" s="78" t="s">
        <v>164</v>
      </c>
      <c r="H83" s="175">
        <f>INVENTARIO[[#This Row],[Precio Final]]</f>
        <v>25</v>
      </c>
      <c r="I83" s="78">
        <f t="shared" si="2"/>
        <v>21.75</v>
      </c>
      <c r="J83" s="78">
        <v>1</v>
      </c>
      <c r="K83" s="110">
        <f>SUMIFS(VENTAS[Cantidad],VENTAS[Código del producto Vendido],INVENTARIO[[#This Row],[Code]])</f>
        <v>0</v>
      </c>
      <c r="L83" s="120">
        <f>INVENTARIO[[#This Row],[Entradas]]-INVENTARIO[[#This Row],[Salidas]]</f>
        <v>1</v>
      </c>
      <c r="M83" s="175">
        <f>INVENTARIO[[#This Row],[Precio Final]]*10%</f>
        <v>2.5</v>
      </c>
      <c r="N83" s="42">
        <v>225</v>
      </c>
      <c r="O83" s="42">
        <v>18</v>
      </c>
      <c r="P83" s="42">
        <v>12.5</v>
      </c>
      <c r="Q83" s="110">
        <v>250</v>
      </c>
      <c r="R83" s="42">
        <v>8</v>
      </c>
      <c r="S83" s="178">
        <f t="shared" si="3"/>
        <v>2</v>
      </c>
      <c r="T83" s="42">
        <f>INVENTARIO[[#This Row],[Costo Unitario (USD)]]+INVENTARIO[[#This Row],[Costo Envío (USD)]]</f>
        <v>14.5</v>
      </c>
      <c r="U83" s="42">
        <f>INVENTARIO[[#This Row],[Costo total]]*1.5</f>
        <v>21.75</v>
      </c>
      <c r="V83" s="42">
        <v>25</v>
      </c>
      <c r="W83" s="42">
        <f>INVENTARIO[[#This Row],[Precio Final]]-INVENTARIO[[#This Row],[Costo total]]</f>
        <v>10.5</v>
      </c>
      <c r="X83" s="176">
        <f>INVENTARIO[[#This Row],[Ganancia Unitaria]]*INVENTARIO[[#This Row],[Salidas]]</f>
        <v>0</v>
      </c>
      <c r="Y83" s="42" t="s">
        <v>1228</v>
      </c>
      <c r="Z83" s="20"/>
      <c r="AA83" s="20">
        <f>INVENTARIO[[#This Row],[Costo total]]*INVENTARIO[[#This Row],[Entradas]]</f>
        <v>14.5</v>
      </c>
      <c r="AB83" s="172">
        <f>INVENTARIO[[#This Row],[Stock Actual]]*INVENTARIO[[#This Row],[Costo total]]</f>
        <v>14.5</v>
      </c>
    </row>
    <row r="84" spans="1:28" ht="55" customHeight="1" x14ac:dyDescent="0.15">
      <c r="A84" s="43" t="s">
        <v>1398</v>
      </c>
      <c r="B84" s="169"/>
      <c r="C84" s="170" t="s">
        <v>12</v>
      </c>
      <c r="D84" s="83" t="s">
        <v>50</v>
      </c>
      <c r="E84" s="83" t="s">
        <v>2429</v>
      </c>
      <c r="F84" s="83" t="s">
        <v>697</v>
      </c>
      <c r="G84" s="83" t="s">
        <v>164</v>
      </c>
      <c r="H84" s="171">
        <f>INVENTARIO[[#This Row],[Precio Final]]</f>
        <v>25</v>
      </c>
      <c r="I84" s="83">
        <f t="shared" si="2"/>
        <v>21.09</v>
      </c>
      <c r="J84" s="83">
        <v>1</v>
      </c>
      <c r="K84" s="112">
        <f>SUMIFS(VENTAS[Cantidad],VENTAS[Código del producto Vendido],INVENTARIO[[#This Row],[Code]])</f>
        <v>0</v>
      </c>
      <c r="L84" s="121">
        <f>INVENTARIO[[#This Row],[Entradas]]-INVENTARIO[[#This Row],[Salidas]]</f>
        <v>1</v>
      </c>
      <c r="M84" s="171">
        <f>INVENTARIO[[#This Row],[Precio Final]]*10%</f>
        <v>2.5</v>
      </c>
      <c r="N84" s="43">
        <v>225</v>
      </c>
      <c r="O84" s="43">
        <v>18</v>
      </c>
      <c r="P84" s="43">
        <v>12.5</v>
      </c>
      <c r="Q84" s="112">
        <v>195</v>
      </c>
      <c r="R84" s="43">
        <v>8</v>
      </c>
      <c r="S84" s="177">
        <f t="shared" si="3"/>
        <v>1.56</v>
      </c>
      <c r="T84" s="168">
        <f>INVENTARIO[[#This Row],[Costo Unitario (USD)]]+INVENTARIO[[#This Row],[Costo Envío (USD)]]</f>
        <v>14.06</v>
      </c>
      <c r="U84" s="168">
        <f>INVENTARIO[[#This Row],[Costo total]]*1.5</f>
        <v>21.09</v>
      </c>
      <c r="V84" s="43">
        <v>25</v>
      </c>
      <c r="W84" s="43">
        <f>INVENTARIO[[#This Row],[Precio Final]]-INVENTARIO[[#This Row],[Costo total]]</f>
        <v>10.94</v>
      </c>
      <c r="X84" s="172">
        <f>INVENTARIO[[#This Row],[Ganancia Unitaria]]*INVENTARIO[[#This Row],[Salidas]]</f>
        <v>0</v>
      </c>
      <c r="Y84" s="43" t="s">
        <v>1228</v>
      </c>
      <c r="Z84" s="43"/>
      <c r="AA84" s="43">
        <f>INVENTARIO[[#This Row],[Costo total]]*INVENTARIO[[#This Row],[Entradas]]</f>
        <v>14.06</v>
      </c>
      <c r="AB84" s="172">
        <f>INVENTARIO[[#This Row],[Stock Actual]]*INVENTARIO[[#This Row],[Costo total]]</f>
        <v>14.06</v>
      </c>
    </row>
    <row r="85" spans="1:28" ht="55" customHeight="1" x14ac:dyDescent="0.15">
      <c r="A85" s="42" t="s">
        <v>1399</v>
      </c>
      <c r="B85" s="173"/>
      <c r="C85" s="174" t="s">
        <v>12</v>
      </c>
      <c r="D85" s="78" t="s">
        <v>2678</v>
      </c>
      <c r="E85" s="78" t="s">
        <v>2429</v>
      </c>
      <c r="F85" s="78" t="s">
        <v>698</v>
      </c>
      <c r="G85" s="78" t="s">
        <v>164</v>
      </c>
      <c r="H85" s="175">
        <f>INVENTARIO[[#This Row],[Precio Final]]</f>
        <v>25</v>
      </c>
      <c r="I85" s="78">
        <f t="shared" si="2"/>
        <v>21.509999999999998</v>
      </c>
      <c r="J85" s="78">
        <v>1</v>
      </c>
      <c r="K85" s="110">
        <f>SUMIFS(VENTAS[Cantidad],VENTAS[Código del producto Vendido],INVENTARIO[[#This Row],[Code]])</f>
        <v>0</v>
      </c>
      <c r="L85" s="120">
        <f>INVENTARIO[[#This Row],[Entradas]]-INVENTARIO[[#This Row],[Salidas]]</f>
        <v>1</v>
      </c>
      <c r="M85" s="175">
        <f>INVENTARIO[[#This Row],[Precio Final]]*10%</f>
        <v>2.5</v>
      </c>
      <c r="N85" s="42">
        <v>225</v>
      </c>
      <c r="O85" s="42">
        <v>18</v>
      </c>
      <c r="P85" s="42">
        <v>12.5</v>
      </c>
      <c r="Q85" s="110">
        <v>230</v>
      </c>
      <c r="R85" s="42">
        <v>8</v>
      </c>
      <c r="S85" s="178">
        <f t="shared" si="3"/>
        <v>1.84</v>
      </c>
      <c r="T85" s="42">
        <f>INVENTARIO[[#This Row],[Costo Unitario (USD)]]+INVENTARIO[[#This Row],[Costo Envío (USD)]]</f>
        <v>14.34</v>
      </c>
      <c r="U85" s="42">
        <f>INVENTARIO[[#This Row],[Costo total]]*1.5</f>
        <v>21.509999999999998</v>
      </c>
      <c r="V85" s="42">
        <v>25</v>
      </c>
      <c r="W85" s="42">
        <f>INVENTARIO[[#This Row],[Precio Final]]-INVENTARIO[[#This Row],[Costo total]]</f>
        <v>10.66</v>
      </c>
      <c r="X85" s="176">
        <f>INVENTARIO[[#This Row],[Ganancia Unitaria]]*INVENTARIO[[#This Row],[Salidas]]</f>
        <v>0</v>
      </c>
      <c r="Y85" s="42" t="s">
        <v>1228</v>
      </c>
      <c r="Z85" s="20"/>
      <c r="AA85" s="20">
        <f>INVENTARIO[[#This Row],[Costo total]]*INVENTARIO[[#This Row],[Entradas]]</f>
        <v>14.34</v>
      </c>
      <c r="AB85" s="172">
        <f>INVENTARIO[[#This Row],[Stock Actual]]*INVENTARIO[[#This Row],[Costo total]]</f>
        <v>14.34</v>
      </c>
    </row>
    <row r="86" spans="1:28" ht="55" customHeight="1" x14ac:dyDescent="0.15">
      <c r="A86" s="43" t="s">
        <v>1400</v>
      </c>
      <c r="B86" s="169"/>
      <c r="C86" s="170" t="s">
        <v>12</v>
      </c>
      <c r="D86" s="83" t="s">
        <v>2695</v>
      </c>
      <c r="E86" s="83" t="s">
        <v>2428</v>
      </c>
      <c r="F86" s="83" t="s">
        <v>697</v>
      </c>
      <c r="G86" s="83" t="s">
        <v>164</v>
      </c>
      <c r="H86" s="171">
        <f>INVENTARIO[[#This Row],[Precio Final]]</f>
        <v>25</v>
      </c>
      <c r="I86" s="83">
        <f t="shared" si="2"/>
        <v>26.876666666666669</v>
      </c>
      <c r="J86" s="83">
        <v>1</v>
      </c>
      <c r="K86" s="112">
        <f>SUMIFS(VENTAS[Cantidad],VENTAS[Código del producto Vendido],INVENTARIO[[#This Row],[Code]])</f>
        <v>0</v>
      </c>
      <c r="L86" s="121">
        <f>INVENTARIO[[#This Row],[Entradas]]-INVENTARIO[[#This Row],[Salidas]]</f>
        <v>1</v>
      </c>
      <c r="M86" s="171">
        <f>INVENTARIO[[#This Row],[Precio Final]]*10%</f>
        <v>2.5</v>
      </c>
      <c r="N86" s="43">
        <v>275</v>
      </c>
      <c r="O86" s="43">
        <v>18</v>
      </c>
      <c r="P86" s="43">
        <v>15.277777777777779</v>
      </c>
      <c r="Q86" s="112">
        <v>330</v>
      </c>
      <c r="R86" s="43">
        <v>8</v>
      </c>
      <c r="S86" s="177">
        <f t="shared" si="3"/>
        <v>2.64</v>
      </c>
      <c r="T86" s="168">
        <f>INVENTARIO[[#This Row],[Costo Unitario (USD)]]+INVENTARIO[[#This Row],[Costo Envío (USD)]]</f>
        <v>17.917777777777779</v>
      </c>
      <c r="U86" s="168">
        <f>INVENTARIO[[#This Row],[Costo total]]*1.5</f>
        <v>26.876666666666669</v>
      </c>
      <c r="V86" s="43">
        <v>25</v>
      </c>
      <c r="W86" s="43">
        <f>INVENTARIO[[#This Row],[Precio Final]]-INVENTARIO[[#This Row],[Costo total]]</f>
        <v>7.0822222222222209</v>
      </c>
      <c r="X86" s="172">
        <f>INVENTARIO[[#This Row],[Ganancia Unitaria]]*INVENTARIO[[#This Row],[Salidas]]</f>
        <v>0</v>
      </c>
      <c r="Y86" s="43" t="s">
        <v>1228</v>
      </c>
      <c r="Z86" s="43"/>
      <c r="AA86" s="43">
        <f>INVENTARIO[[#This Row],[Costo total]]*INVENTARIO[[#This Row],[Entradas]]</f>
        <v>17.917777777777779</v>
      </c>
      <c r="AB86" s="172">
        <f>INVENTARIO[[#This Row],[Stock Actual]]*INVENTARIO[[#This Row],[Costo total]]</f>
        <v>17.917777777777779</v>
      </c>
    </row>
    <row r="87" spans="1:28" ht="55" customHeight="1" x14ac:dyDescent="0.15">
      <c r="A87" s="42" t="s">
        <v>1401</v>
      </c>
      <c r="B87" s="173"/>
      <c r="C87" s="174" t="s">
        <v>12</v>
      </c>
      <c r="D87" s="78" t="s">
        <v>2695</v>
      </c>
      <c r="E87" s="78" t="s">
        <v>2428</v>
      </c>
      <c r="F87" s="78" t="s">
        <v>692</v>
      </c>
      <c r="G87" s="78" t="s">
        <v>164</v>
      </c>
      <c r="H87" s="175">
        <f>INVENTARIO[[#This Row],[Precio Final]]</f>
        <v>25</v>
      </c>
      <c r="I87" s="78">
        <f t="shared" si="2"/>
        <v>26.876666666666669</v>
      </c>
      <c r="J87" s="78">
        <v>1</v>
      </c>
      <c r="K87" s="110">
        <f>SUMIFS(VENTAS[Cantidad],VENTAS[Código del producto Vendido],INVENTARIO[[#This Row],[Code]])</f>
        <v>0</v>
      </c>
      <c r="L87" s="120">
        <f>INVENTARIO[[#This Row],[Entradas]]-INVENTARIO[[#This Row],[Salidas]]</f>
        <v>1</v>
      </c>
      <c r="M87" s="175">
        <f>INVENTARIO[[#This Row],[Precio Final]]*10%</f>
        <v>2.5</v>
      </c>
      <c r="N87" s="42">
        <v>275</v>
      </c>
      <c r="O87" s="42">
        <v>18</v>
      </c>
      <c r="P87" s="42">
        <v>15.277777777777779</v>
      </c>
      <c r="Q87" s="110">
        <v>330</v>
      </c>
      <c r="R87" s="42">
        <v>8</v>
      </c>
      <c r="S87" s="178">
        <f t="shared" si="3"/>
        <v>2.64</v>
      </c>
      <c r="T87" s="42">
        <f>INVENTARIO[[#This Row],[Costo Unitario (USD)]]+INVENTARIO[[#This Row],[Costo Envío (USD)]]</f>
        <v>17.917777777777779</v>
      </c>
      <c r="U87" s="42">
        <f>INVENTARIO[[#This Row],[Costo total]]*1.5</f>
        <v>26.876666666666669</v>
      </c>
      <c r="V87" s="42">
        <v>25</v>
      </c>
      <c r="W87" s="42">
        <f>INVENTARIO[[#This Row],[Precio Final]]-INVENTARIO[[#This Row],[Costo total]]</f>
        <v>7.0822222222222209</v>
      </c>
      <c r="X87" s="176">
        <f>INVENTARIO[[#This Row],[Ganancia Unitaria]]*INVENTARIO[[#This Row],[Salidas]]</f>
        <v>0</v>
      </c>
      <c r="Y87" s="42" t="s">
        <v>1228</v>
      </c>
      <c r="Z87" s="20"/>
      <c r="AA87" s="20">
        <f>INVENTARIO[[#This Row],[Costo total]]*INVENTARIO[[#This Row],[Entradas]]</f>
        <v>17.917777777777779</v>
      </c>
      <c r="AB87" s="172">
        <f>INVENTARIO[[#This Row],[Stock Actual]]*INVENTARIO[[#This Row],[Costo total]]</f>
        <v>17.917777777777779</v>
      </c>
    </row>
    <row r="88" spans="1:28" ht="55" customHeight="1" x14ac:dyDescent="0.15">
      <c r="A88" s="43" t="s">
        <v>1402</v>
      </c>
      <c r="B88" s="169"/>
      <c r="C88" s="170" t="s">
        <v>12</v>
      </c>
      <c r="D88" s="83" t="s">
        <v>2862</v>
      </c>
      <c r="E88" s="83" t="s">
        <v>755</v>
      </c>
      <c r="F88" s="83" t="s">
        <v>697</v>
      </c>
      <c r="G88" s="83" t="s">
        <v>164</v>
      </c>
      <c r="H88" s="171">
        <f>INVENTARIO[[#This Row],[Precio Final]]</f>
        <v>14</v>
      </c>
      <c r="I88" s="83">
        <f t="shared" si="2"/>
        <v>13.286666666666665</v>
      </c>
      <c r="J88" s="83">
        <v>1</v>
      </c>
      <c r="K88" s="112">
        <f>SUMIFS(VENTAS[Cantidad],VENTAS[Código del producto Vendido],INVENTARIO[[#This Row],[Code]])</f>
        <v>1</v>
      </c>
      <c r="L88" s="121">
        <f>INVENTARIO[[#This Row],[Entradas]]-INVENTARIO[[#This Row],[Salidas]]</f>
        <v>0</v>
      </c>
      <c r="M88" s="171">
        <f>INVENTARIO[[#This Row],[Precio Final]]*10%</f>
        <v>1.4000000000000001</v>
      </c>
      <c r="N88" s="43">
        <v>140</v>
      </c>
      <c r="O88" s="43">
        <v>18</v>
      </c>
      <c r="P88" s="43">
        <v>7.7777777777777777</v>
      </c>
      <c r="Q88" s="112">
        <v>135</v>
      </c>
      <c r="R88" s="43">
        <v>8</v>
      </c>
      <c r="S88" s="177">
        <f t="shared" si="3"/>
        <v>1.08</v>
      </c>
      <c r="T88" s="168">
        <f>INVENTARIO[[#This Row],[Costo Unitario (USD)]]+INVENTARIO[[#This Row],[Costo Envío (USD)]]</f>
        <v>8.8577777777777769</v>
      </c>
      <c r="U88" s="168">
        <f>INVENTARIO[[#This Row],[Costo total]]*1.5</f>
        <v>13.286666666666665</v>
      </c>
      <c r="V88" s="43">
        <v>14</v>
      </c>
      <c r="W88" s="43">
        <f>INVENTARIO[[#This Row],[Precio Final]]-INVENTARIO[[#This Row],[Costo total]]</f>
        <v>5.1422222222222231</v>
      </c>
      <c r="X88" s="172">
        <f>INVENTARIO[[#This Row],[Ganancia Unitaria]]*INVENTARIO[[#This Row],[Salidas]]</f>
        <v>5.1422222222222231</v>
      </c>
      <c r="Y88" s="43" t="s">
        <v>1228</v>
      </c>
      <c r="Z88" s="43"/>
      <c r="AA88" s="43">
        <f>INVENTARIO[[#This Row],[Costo total]]*INVENTARIO[[#This Row],[Entradas]]</f>
        <v>8.8577777777777769</v>
      </c>
      <c r="AB88" s="172">
        <f>INVENTARIO[[#This Row],[Stock Actual]]*INVENTARIO[[#This Row],[Costo total]]</f>
        <v>0</v>
      </c>
    </row>
    <row r="89" spans="1:28" ht="55" customHeight="1" x14ac:dyDescent="0.15">
      <c r="A89" s="42" t="s">
        <v>1403</v>
      </c>
      <c r="B89" s="173"/>
      <c r="C89" s="174" t="s">
        <v>12</v>
      </c>
      <c r="D89" s="78" t="s">
        <v>50</v>
      </c>
      <c r="E89" s="78" t="s">
        <v>778</v>
      </c>
      <c r="F89" s="78" t="s">
        <v>692</v>
      </c>
      <c r="G89" s="78" t="s">
        <v>164</v>
      </c>
      <c r="H89" s="175">
        <f>INVENTARIO[[#This Row],[Precio Final]]</f>
        <v>30</v>
      </c>
      <c r="I89" s="78">
        <f t="shared" si="2"/>
        <v>24.729999999999997</v>
      </c>
      <c r="J89" s="78">
        <v>1</v>
      </c>
      <c r="K89" s="110">
        <f>SUMIFS(VENTAS[Cantidad],VENTAS[Código del producto Vendido],INVENTARIO[[#This Row],[Code]])</f>
        <v>1</v>
      </c>
      <c r="L89" s="120">
        <f>INVENTARIO[[#This Row],[Entradas]]-INVENTARIO[[#This Row],[Salidas]]</f>
        <v>0</v>
      </c>
      <c r="M89" s="175">
        <f>INVENTARIO[[#This Row],[Precio Final]]*10%</f>
        <v>3</v>
      </c>
      <c r="N89" s="42">
        <v>255</v>
      </c>
      <c r="O89" s="42">
        <v>18</v>
      </c>
      <c r="P89" s="42">
        <v>14.166666666666666</v>
      </c>
      <c r="Q89" s="110">
        <v>290</v>
      </c>
      <c r="R89" s="42">
        <v>8</v>
      </c>
      <c r="S89" s="178">
        <f t="shared" si="3"/>
        <v>2.3199999999999998</v>
      </c>
      <c r="T89" s="42">
        <f>INVENTARIO[[#This Row],[Costo Unitario (USD)]]+INVENTARIO[[#This Row],[Costo Envío (USD)]]</f>
        <v>16.486666666666665</v>
      </c>
      <c r="U89" s="42">
        <f>INVENTARIO[[#This Row],[Costo total]]*1.5</f>
        <v>24.729999999999997</v>
      </c>
      <c r="V89" s="42">
        <v>30</v>
      </c>
      <c r="W89" s="42">
        <f>INVENTARIO[[#This Row],[Precio Final]]-INVENTARIO[[#This Row],[Costo total]]</f>
        <v>13.513333333333335</v>
      </c>
      <c r="X89" s="176">
        <f>INVENTARIO[[#This Row],[Ganancia Unitaria]]*INVENTARIO[[#This Row],[Salidas]]</f>
        <v>13.513333333333335</v>
      </c>
      <c r="Y89" s="42" t="s">
        <v>1228</v>
      </c>
      <c r="Z89" s="20"/>
      <c r="AA89" s="20">
        <f>INVENTARIO[[#This Row],[Costo total]]*INVENTARIO[[#This Row],[Entradas]]</f>
        <v>16.486666666666665</v>
      </c>
      <c r="AB89" s="172">
        <f>INVENTARIO[[#This Row],[Stock Actual]]*INVENTARIO[[#This Row],[Costo total]]</f>
        <v>0</v>
      </c>
    </row>
    <row r="90" spans="1:28" ht="55" customHeight="1" x14ac:dyDescent="0.15">
      <c r="A90" s="43" t="s">
        <v>1404</v>
      </c>
      <c r="B90" s="169"/>
      <c r="C90" s="170" t="s">
        <v>12</v>
      </c>
      <c r="D90" s="83" t="s">
        <v>50</v>
      </c>
      <c r="E90" s="83" t="s">
        <v>779</v>
      </c>
      <c r="F90" s="83" t="s">
        <v>692</v>
      </c>
      <c r="G90" s="83" t="s">
        <v>164</v>
      </c>
      <c r="H90" s="171">
        <f>INVENTARIO[[#This Row],[Precio Final]]</f>
        <v>18</v>
      </c>
      <c r="I90" s="83">
        <f t="shared" si="2"/>
        <v>13.77</v>
      </c>
      <c r="J90" s="83">
        <v>1</v>
      </c>
      <c r="K90" s="112">
        <f>SUMIFS(VENTAS[Cantidad],VENTAS[Código del producto Vendido],INVENTARIO[[#This Row],[Code]])</f>
        <v>1</v>
      </c>
      <c r="L90" s="121">
        <f>INVENTARIO[[#This Row],[Entradas]]-INVENTARIO[[#This Row],[Salidas]]</f>
        <v>0</v>
      </c>
      <c r="M90" s="171">
        <f>INVENTARIO[[#This Row],[Precio Final]]*10%</f>
        <v>1.8</v>
      </c>
      <c r="N90" s="43">
        <v>135</v>
      </c>
      <c r="O90" s="43">
        <v>18</v>
      </c>
      <c r="P90" s="43">
        <v>7.5</v>
      </c>
      <c r="Q90" s="112">
        <v>210</v>
      </c>
      <c r="R90" s="43">
        <v>8</v>
      </c>
      <c r="S90" s="177">
        <f t="shared" si="3"/>
        <v>1.68</v>
      </c>
      <c r="T90" s="168">
        <f>INVENTARIO[[#This Row],[Costo Unitario (USD)]]+INVENTARIO[[#This Row],[Costo Envío (USD)]]</f>
        <v>9.18</v>
      </c>
      <c r="U90" s="168">
        <f>INVENTARIO[[#This Row],[Costo total]]*1.5</f>
        <v>13.77</v>
      </c>
      <c r="V90" s="43">
        <v>18</v>
      </c>
      <c r="W90" s="43">
        <f>INVENTARIO[[#This Row],[Precio Final]]-INVENTARIO[[#This Row],[Costo total]]</f>
        <v>8.82</v>
      </c>
      <c r="X90" s="172">
        <f>INVENTARIO[[#This Row],[Ganancia Unitaria]]*INVENTARIO[[#This Row],[Salidas]]</f>
        <v>8.82</v>
      </c>
      <c r="Y90" s="43" t="s">
        <v>1228</v>
      </c>
      <c r="Z90" s="43"/>
      <c r="AA90" s="43">
        <f>INVENTARIO[[#This Row],[Costo total]]*INVENTARIO[[#This Row],[Entradas]]</f>
        <v>9.18</v>
      </c>
      <c r="AB90" s="172">
        <f>INVENTARIO[[#This Row],[Stock Actual]]*INVENTARIO[[#This Row],[Costo total]]</f>
        <v>0</v>
      </c>
    </row>
    <row r="91" spans="1:28" ht="55" customHeight="1" x14ac:dyDescent="0.15">
      <c r="A91" s="42" t="s">
        <v>1405</v>
      </c>
      <c r="B91" s="173"/>
      <c r="C91" s="174" t="s">
        <v>12</v>
      </c>
      <c r="D91" s="78" t="s">
        <v>50</v>
      </c>
      <c r="E91" s="78" t="s">
        <v>765</v>
      </c>
      <c r="F91" s="78" t="s">
        <v>697</v>
      </c>
      <c r="G91" s="78" t="s">
        <v>164</v>
      </c>
      <c r="H91" s="175">
        <f>INVENTARIO[[#This Row],[Precio Final]]</f>
        <v>22</v>
      </c>
      <c r="I91" s="78">
        <f t="shared" si="2"/>
        <v>19.306666666666665</v>
      </c>
      <c r="J91" s="78">
        <v>1</v>
      </c>
      <c r="K91" s="110">
        <f>SUMIFS(VENTAS[Cantidad],VENTAS[Código del producto Vendido],INVENTARIO[[#This Row],[Code]])</f>
        <v>1</v>
      </c>
      <c r="L91" s="120">
        <f>INVENTARIO[[#This Row],[Entradas]]-INVENTARIO[[#This Row],[Salidas]]</f>
        <v>0</v>
      </c>
      <c r="M91" s="175">
        <f>INVENTARIO[[#This Row],[Precio Final]]*10%</f>
        <v>2.2000000000000002</v>
      </c>
      <c r="N91" s="42">
        <v>200</v>
      </c>
      <c r="O91" s="42">
        <v>18</v>
      </c>
      <c r="P91" s="42">
        <v>11.111111111111111</v>
      </c>
      <c r="Q91" s="110">
        <v>220</v>
      </c>
      <c r="R91" s="42">
        <v>8</v>
      </c>
      <c r="S91" s="178">
        <f t="shared" si="3"/>
        <v>1.76</v>
      </c>
      <c r="T91" s="42">
        <f>INVENTARIO[[#This Row],[Costo Unitario (USD)]]+INVENTARIO[[#This Row],[Costo Envío (USD)]]</f>
        <v>12.871111111111111</v>
      </c>
      <c r="U91" s="42">
        <f>INVENTARIO[[#This Row],[Costo total]]*1.5</f>
        <v>19.306666666666665</v>
      </c>
      <c r="V91" s="42">
        <v>22</v>
      </c>
      <c r="W91" s="42">
        <f>INVENTARIO[[#This Row],[Precio Final]]-INVENTARIO[[#This Row],[Costo total]]</f>
        <v>9.1288888888888895</v>
      </c>
      <c r="X91" s="176">
        <f>INVENTARIO[[#This Row],[Ganancia Unitaria]]*INVENTARIO[[#This Row],[Salidas]]</f>
        <v>9.1288888888888895</v>
      </c>
      <c r="Y91" s="42" t="s">
        <v>1228</v>
      </c>
      <c r="Z91" s="20"/>
      <c r="AA91" s="20">
        <f>INVENTARIO[[#This Row],[Costo total]]*INVENTARIO[[#This Row],[Entradas]]</f>
        <v>12.871111111111111</v>
      </c>
      <c r="AB91" s="172">
        <f>INVENTARIO[[#This Row],[Stock Actual]]*INVENTARIO[[#This Row],[Costo total]]</f>
        <v>0</v>
      </c>
    </row>
    <row r="92" spans="1:28" ht="55" customHeight="1" x14ac:dyDescent="0.15">
      <c r="A92" s="43" t="s">
        <v>1406</v>
      </c>
      <c r="B92" s="169"/>
      <c r="C92" s="170" t="s">
        <v>12</v>
      </c>
      <c r="D92" s="83" t="s">
        <v>2330</v>
      </c>
      <c r="E92" s="83" t="s">
        <v>2427</v>
      </c>
      <c r="F92" s="83" t="s">
        <v>2367</v>
      </c>
      <c r="G92" s="83" t="s">
        <v>164</v>
      </c>
      <c r="H92" s="171">
        <f>INVENTARIO[[#This Row],[Precio Final]]</f>
        <v>23</v>
      </c>
      <c r="I92" s="83">
        <f t="shared" si="2"/>
        <v>20.916666666666668</v>
      </c>
      <c r="J92" s="83">
        <v>1</v>
      </c>
      <c r="K92" s="112">
        <f>SUMIFS(VENTAS[Cantidad],VENTAS[Código del producto Vendido],INVENTARIO[[#This Row],[Code]])</f>
        <v>1</v>
      </c>
      <c r="L92" s="121">
        <f>INVENTARIO[[#This Row],[Entradas]]-INVENTARIO[[#This Row],[Salidas]]</f>
        <v>0</v>
      </c>
      <c r="M92" s="171">
        <f>INVENTARIO[[#This Row],[Precio Final]]*10%</f>
        <v>2.3000000000000003</v>
      </c>
      <c r="N92" s="43">
        <v>215</v>
      </c>
      <c r="O92" s="43">
        <v>18</v>
      </c>
      <c r="P92" s="43">
        <v>11.944444444444445</v>
      </c>
      <c r="Q92" s="112">
        <v>250</v>
      </c>
      <c r="R92" s="43">
        <v>8</v>
      </c>
      <c r="S92" s="177">
        <f t="shared" si="3"/>
        <v>2</v>
      </c>
      <c r="T92" s="168">
        <f>INVENTARIO[[#This Row],[Costo Unitario (USD)]]+INVENTARIO[[#This Row],[Costo Envío (USD)]]</f>
        <v>13.944444444444445</v>
      </c>
      <c r="U92" s="168">
        <f>INVENTARIO[[#This Row],[Costo total]]*1.5</f>
        <v>20.916666666666668</v>
      </c>
      <c r="V92" s="43">
        <v>23</v>
      </c>
      <c r="W92" s="43">
        <f>INVENTARIO[[#This Row],[Precio Final]]-INVENTARIO[[#This Row],[Costo total]]</f>
        <v>9.0555555555555554</v>
      </c>
      <c r="X92" s="172">
        <f>INVENTARIO[[#This Row],[Ganancia Unitaria]]*INVENTARIO[[#This Row],[Salidas]]</f>
        <v>9.0555555555555554</v>
      </c>
      <c r="Y92" s="43" t="s">
        <v>1228</v>
      </c>
      <c r="Z92" s="43"/>
      <c r="AA92" s="43">
        <f>INVENTARIO[[#This Row],[Costo total]]*INVENTARIO[[#This Row],[Entradas]]</f>
        <v>13.944444444444445</v>
      </c>
      <c r="AB92" s="172">
        <f>INVENTARIO[[#This Row],[Stock Actual]]*INVENTARIO[[#This Row],[Costo total]]</f>
        <v>0</v>
      </c>
    </row>
    <row r="93" spans="1:28" ht="55" customHeight="1" x14ac:dyDescent="0.15">
      <c r="A93" s="42" t="s">
        <v>1407</v>
      </c>
      <c r="B93" s="173"/>
      <c r="C93" s="174" t="s">
        <v>12</v>
      </c>
      <c r="D93" s="78" t="s">
        <v>2330</v>
      </c>
      <c r="E93" s="78" t="s">
        <v>791</v>
      </c>
      <c r="F93" s="78" t="s">
        <v>2367</v>
      </c>
      <c r="G93" s="78" t="s">
        <v>164</v>
      </c>
      <c r="H93" s="175">
        <f>INVENTARIO[[#This Row],[Precio Final]]</f>
        <v>23</v>
      </c>
      <c r="I93" s="78">
        <f t="shared" si="2"/>
        <v>20.916666666666668</v>
      </c>
      <c r="J93" s="78">
        <v>1</v>
      </c>
      <c r="K93" s="110">
        <f>SUMIFS(VENTAS[Cantidad],VENTAS[Código del producto Vendido],INVENTARIO[[#This Row],[Code]])</f>
        <v>1</v>
      </c>
      <c r="L93" s="120">
        <f>INVENTARIO[[#This Row],[Entradas]]-INVENTARIO[[#This Row],[Salidas]]</f>
        <v>0</v>
      </c>
      <c r="M93" s="175">
        <f>INVENTARIO[[#This Row],[Precio Final]]*10%</f>
        <v>2.3000000000000003</v>
      </c>
      <c r="N93" s="42">
        <v>215</v>
      </c>
      <c r="O93" s="42">
        <v>18</v>
      </c>
      <c r="P93" s="42">
        <v>11.944444444444445</v>
      </c>
      <c r="Q93" s="110">
        <v>250</v>
      </c>
      <c r="R93" s="42">
        <v>8</v>
      </c>
      <c r="S93" s="178">
        <f t="shared" si="3"/>
        <v>2</v>
      </c>
      <c r="T93" s="42">
        <f>INVENTARIO[[#This Row],[Costo Unitario (USD)]]+INVENTARIO[[#This Row],[Costo Envío (USD)]]</f>
        <v>13.944444444444445</v>
      </c>
      <c r="U93" s="42">
        <f>INVENTARIO[[#This Row],[Costo total]]*1.5</f>
        <v>20.916666666666668</v>
      </c>
      <c r="V93" s="42">
        <v>23</v>
      </c>
      <c r="W93" s="42">
        <f>INVENTARIO[[#This Row],[Precio Final]]-INVENTARIO[[#This Row],[Costo total]]</f>
        <v>9.0555555555555554</v>
      </c>
      <c r="X93" s="176">
        <f>INVENTARIO[[#This Row],[Ganancia Unitaria]]*INVENTARIO[[#This Row],[Salidas]]</f>
        <v>9.0555555555555554</v>
      </c>
      <c r="Y93" s="42" t="s">
        <v>1228</v>
      </c>
      <c r="Z93" s="20"/>
      <c r="AA93" s="20">
        <f>INVENTARIO[[#This Row],[Costo total]]*INVENTARIO[[#This Row],[Entradas]]</f>
        <v>13.944444444444445</v>
      </c>
      <c r="AB93" s="172">
        <f>INVENTARIO[[#This Row],[Stock Actual]]*INVENTARIO[[#This Row],[Costo total]]</f>
        <v>0</v>
      </c>
    </row>
    <row r="94" spans="1:28" ht="55" customHeight="1" x14ac:dyDescent="0.15">
      <c r="A94" s="43" t="s">
        <v>122</v>
      </c>
      <c r="B94" s="169"/>
      <c r="C94" s="170" t="s">
        <v>12</v>
      </c>
      <c r="D94" s="83" t="s">
        <v>50</v>
      </c>
      <c r="E94" s="83" t="s">
        <v>1323</v>
      </c>
      <c r="F94" s="83" t="s">
        <v>695</v>
      </c>
      <c r="G94" s="83" t="s">
        <v>164</v>
      </c>
      <c r="H94" s="171">
        <f>INVENTARIO[[#This Row],[Precio Final]]</f>
        <v>28</v>
      </c>
      <c r="I94" s="83">
        <f t="shared" si="2"/>
        <v>27.72</v>
      </c>
      <c r="J94" s="83">
        <v>1</v>
      </c>
      <c r="K94" s="112">
        <f>SUMIFS(VENTAS[Cantidad],VENTAS[Código del producto Vendido],INVENTARIO[[#This Row],[Code]])</f>
        <v>1</v>
      </c>
      <c r="L94" s="121">
        <f>INVENTARIO[[#This Row],[Entradas]]-INVENTARIO[[#This Row],[Salidas]]</f>
        <v>0</v>
      </c>
      <c r="M94" s="171">
        <f>INVENTARIO[[#This Row],[Precio Final]]*10%</f>
        <v>2.8000000000000003</v>
      </c>
      <c r="N94" s="43">
        <v>270</v>
      </c>
      <c r="O94" s="43">
        <v>18</v>
      </c>
      <c r="P94" s="43">
        <v>15</v>
      </c>
      <c r="Q94" s="112">
        <v>435</v>
      </c>
      <c r="R94" s="43">
        <v>8</v>
      </c>
      <c r="S94" s="177">
        <f t="shared" si="3"/>
        <v>3.48</v>
      </c>
      <c r="T94" s="168">
        <f>INVENTARIO[[#This Row],[Costo Unitario (USD)]]+INVENTARIO[[#This Row],[Costo Envío (USD)]]</f>
        <v>18.48</v>
      </c>
      <c r="U94" s="168">
        <f>INVENTARIO[[#This Row],[Costo total]]*1.5</f>
        <v>27.72</v>
      </c>
      <c r="V94" s="43">
        <v>28</v>
      </c>
      <c r="W94" s="43">
        <f>INVENTARIO[[#This Row],[Precio Final]]-INVENTARIO[[#This Row],[Costo total]]</f>
        <v>9.52</v>
      </c>
      <c r="X94" s="172">
        <f>INVENTARIO[[#This Row],[Ganancia Unitaria]]*INVENTARIO[[#This Row],[Salidas]]</f>
        <v>9.52</v>
      </c>
      <c r="Y94" s="43" t="s">
        <v>1228</v>
      </c>
      <c r="Z94" s="43"/>
      <c r="AA94" s="43">
        <f>INVENTARIO[[#This Row],[Costo total]]*INVENTARIO[[#This Row],[Entradas]]</f>
        <v>18.48</v>
      </c>
      <c r="AB94" s="172">
        <f>INVENTARIO[[#This Row],[Stock Actual]]*INVENTARIO[[#This Row],[Costo total]]</f>
        <v>0</v>
      </c>
    </row>
    <row r="95" spans="1:28" ht="55" customHeight="1" x14ac:dyDescent="0.15">
      <c r="A95" s="42" t="s">
        <v>121</v>
      </c>
      <c r="B95" s="173"/>
      <c r="C95" s="174" t="s">
        <v>12</v>
      </c>
      <c r="D95" s="78" t="s">
        <v>2862</v>
      </c>
      <c r="E95" s="78" t="s">
        <v>785</v>
      </c>
      <c r="F95" s="78" t="s">
        <v>697</v>
      </c>
      <c r="G95" s="78" t="s">
        <v>164</v>
      </c>
      <c r="H95" s="175">
        <f>INVENTARIO[[#This Row],[Precio Final]]</f>
        <v>14</v>
      </c>
      <c r="I95" s="78">
        <f t="shared" si="2"/>
        <v>12.333333333333332</v>
      </c>
      <c r="J95" s="78">
        <v>1</v>
      </c>
      <c r="K95" s="110">
        <f>SUMIFS(VENTAS[Cantidad],VENTAS[Código del producto Vendido],INVENTARIO[[#This Row],[Code]])</f>
        <v>1</v>
      </c>
      <c r="L95" s="120">
        <f>INVENTARIO[[#This Row],[Entradas]]-INVENTARIO[[#This Row],[Salidas]]</f>
        <v>0</v>
      </c>
      <c r="M95" s="175">
        <f>INVENTARIO[[#This Row],[Precio Final]]*10%</f>
        <v>1.4000000000000001</v>
      </c>
      <c r="N95" s="42">
        <v>130</v>
      </c>
      <c r="O95" s="42">
        <v>18</v>
      </c>
      <c r="P95" s="42">
        <v>7.2222222222222223</v>
      </c>
      <c r="Q95" s="110">
        <v>125</v>
      </c>
      <c r="R95" s="42">
        <v>8</v>
      </c>
      <c r="S95" s="178">
        <f t="shared" si="3"/>
        <v>1</v>
      </c>
      <c r="T95" s="42">
        <f>INVENTARIO[[#This Row],[Costo Unitario (USD)]]+INVENTARIO[[#This Row],[Costo Envío (USD)]]</f>
        <v>8.2222222222222214</v>
      </c>
      <c r="U95" s="42">
        <f>INVENTARIO[[#This Row],[Costo total]]*1.5</f>
        <v>12.333333333333332</v>
      </c>
      <c r="V95" s="42">
        <v>14</v>
      </c>
      <c r="W95" s="42">
        <f>INVENTARIO[[#This Row],[Precio Final]]-INVENTARIO[[#This Row],[Costo total]]</f>
        <v>5.7777777777777786</v>
      </c>
      <c r="X95" s="176">
        <f>INVENTARIO[[#This Row],[Ganancia Unitaria]]*INVENTARIO[[#This Row],[Salidas]]</f>
        <v>5.7777777777777786</v>
      </c>
      <c r="Y95" s="42" t="s">
        <v>1228</v>
      </c>
      <c r="Z95" s="20"/>
      <c r="AA95" s="20">
        <f>INVENTARIO[[#This Row],[Costo total]]*INVENTARIO[[#This Row],[Entradas]]</f>
        <v>8.2222222222222214</v>
      </c>
      <c r="AB95" s="172">
        <f>INVENTARIO[[#This Row],[Stock Actual]]*INVENTARIO[[#This Row],[Costo total]]</f>
        <v>0</v>
      </c>
    </row>
    <row r="96" spans="1:28" ht="55" customHeight="1" x14ac:dyDescent="0.15">
      <c r="A96" s="43" t="s">
        <v>1408</v>
      </c>
      <c r="B96" s="169"/>
      <c r="C96" s="170" t="s">
        <v>12</v>
      </c>
      <c r="D96" s="83" t="s">
        <v>2862</v>
      </c>
      <c r="E96" s="83" t="s">
        <v>784</v>
      </c>
      <c r="F96" s="83" t="s">
        <v>692</v>
      </c>
      <c r="G96" s="83" t="s">
        <v>164</v>
      </c>
      <c r="H96" s="171">
        <f>INVENTARIO[[#This Row],[Precio Final]]</f>
        <v>12</v>
      </c>
      <c r="I96" s="83">
        <f t="shared" si="2"/>
        <v>11.856666666666667</v>
      </c>
      <c r="J96" s="83">
        <v>1</v>
      </c>
      <c r="K96" s="112">
        <f>SUMIFS(VENTAS[Cantidad],VENTAS[Código del producto Vendido],INVENTARIO[[#This Row],[Code]])</f>
        <v>1</v>
      </c>
      <c r="L96" s="121">
        <f>INVENTARIO[[#This Row],[Entradas]]-INVENTARIO[[#This Row],[Salidas]]</f>
        <v>0</v>
      </c>
      <c r="M96" s="171">
        <f>INVENTARIO[[#This Row],[Precio Final]]*10%</f>
        <v>1.2000000000000002</v>
      </c>
      <c r="N96" s="43">
        <v>125</v>
      </c>
      <c r="O96" s="43">
        <v>18</v>
      </c>
      <c r="P96" s="43">
        <v>6.9444444444444446</v>
      </c>
      <c r="Q96" s="112">
        <v>120</v>
      </c>
      <c r="R96" s="43">
        <v>8</v>
      </c>
      <c r="S96" s="177">
        <f t="shared" si="3"/>
        <v>0.96</v>
      </c>
      <c r="T96" s="168">
        <f>INVENTARIO[[#This Row],[Costo Unitario (USD)]]+INVENTARIO[[#This Row],[Costo Envío (USD)]]</f>
        <v>7.9044444444444446</v>
      </c>
      <c r="U96" s="168">
        <f>INVENTARIO[[#This Row],[Costo total]]*1.5</f>
        <v>11.856666666666667</v>
      </c>
      <c r="V96" s="43">
        <v>12</v>
      </c>
      <c r="W96" s="43">
        <f>INVENTARIO[[#This Row],[Precio Final]]-INVENTARIO[[#This Row],[Costo total]]</f>
        <v>4.0955555555555554</v>
      </c>
      <c r="X96" s="172">
        <f>INVENTARIO[[#This Row],[Ganancia Unitaria]]*INVENTARIO[[#This Row],[Salidas]]</f>
        <v>4.0955555555555554</v>
      </c>
      <c r="Y96" s="43" t="s">
        <v>1228</v>
      </c>
      <c r="Z96" s="43"/>
      <c r="AA96" s="43">
        <f>INVENTARIO[[#This Row],[Costo total]]*INVENTARIO[[#This Row],[Entradas]]</f>
        <v>7.9044444444444446</v>
      </c>
      <c r="AB96" s="172">
        <f>INVENTARIO[[#This Row],[Stock Actual]]*INVENTARIO[[#This Row],[Costo total]]</f>
        <v>0</v>
      </c>
    </row>
    <row r="97" spans="1:28" ht="55" customHeight="1" x14ac:dyDescent="0.15">
      <c r="A97" s="42" t="s">
        <v>127</v>
      </c>
      <c r="B97" s="173"/>
      <c r="C97" s="174" t="s">
        <v>12</v>
      </c>
      <c r="D97" s="78" t="s">
        <v>2862</v>
      </c>
      <c r="E97" s="78" t="s">
        <v>784</v>
      </c>
      <c r="F97" s="78" t="s">
        <v>697</v>
      </c>
      <c r="G97" s="78" t="s">
        <v>164</v>
      </c>
      <c r="H97" s="175">
        <f>INVENTARIO[[#This Row],[Precio Final]]</f>
        <v>12</v>
      </c>
      <c r="I97" s="78">
        <f t="shared" si="2"/>
        <v>11.856666666666667</v>
      </c>
      <c r="J97" s="78">
        <v>1</v>
      </c>
      <c r="K97" s="110">
        <f>SUMIFS(VENTAS[Cantidad],VENTAS[Código del producto Vendido],INVENTARIO[[#This Row],[Code]])</f>
        <v>1</v>
      </c>
      <c r="L97" s="120">
        <f>INVENTARIO[[#This Row],[Entradas]]-INVENTARIO[[#This Row],[Salidas]]</f>
        <v>0</v>
      </c>
      <c r="M97" s="175">
        <f>INVENTARIO[[#This Row],[Precio Final]]*10%</f>
        <v>1.2000000000000002</v>
      </c>
      <c r="N97" s="42">
        <v>125</v>
      </c>
      <c r="O97" s="42">
        <v>18</v>
      </c>
      <c r="P97" s="42">
        <v>6.9444444444444446</v>
      </c>
      <c r="Q97" s="110">
        <v>120</v>
      </c>
      <c r="R97" s="42">
        <v>8</v>
      </c>
      <c r="S97" s="178">
        <f t="shared" si="3"/>
        <v>0.96</v>
      </c>
      <c r="T97" s="42">
        <f>INVENTARIO[[#This Row],[Costo Unitario (USD)]]+INVENTARIO[[#This Row],[Costo Envío (USD)]]</f>
        <v>7.9044444444444446</v>
      </c>
      <c r="U97" s="42">
        <f>INVENTARIO[[#This Row],[Costo total]]*1.5</f>
        <v>11.856666666666667</v>
      </c>
      <c r="V97" s="42">
        <v>12</v>
      </c>
      <c r="W97" s="42">
        <f>INVENTARIO[[#This Row],[Precio Final]]-INVENTARIO[[#This Row],[Costo total]]</f>
        <v>4.0955555555555554</v>
      </c>
      <c r="X97" s="176">
        <f>INVENTARIO[[#This Row],[Ganancia Unitaria]]*INVENTARIO[[#This Row],[Salidas]]</f>
        <v>4.0955555555555554</v>
      </c>
      <c r="Y97" s="42" t="s">
        <v>1228</v>
      </c>
      <c r="Z97" s="20"/>
      <c r="AA97" s="20">
        <f>INVENTARIO[[#This Row],[Costo total]]*INVENTARIO[[#This Row],[Entradas]]</f>
        <v>7.9044444444444446</v>
      </c>
      <c r="AB97" s="172">
        <f>INVENTARIO[[#This Row],[Stock Actual]]*INVENTARIO[[#This Row],[Costo total]]</f>
        <v>0</v>
      </c>
    </row>
    <row r="98" spans="1:28" ht="55" customHeight="1" x14ac:dyDescent="0.15">
      <c r="A98" s="43" t="s">
        <v>1409</v>
      </c>
      <c r="B98" s="169"/>
      <c r="C98" s="170" t="s">
        <v>12</v>
      </c>
      <c r="D98" s="83" t="s">
        <v>50</v>
      </c>
      <c r="E98" s="83" t="s">
        <v>786</v>
      </c>
      <c r="F98" s="83" t="s">
        <v>697</v>
      </c>
      <c r="G98" s="83" t="s">
        <v>164</v>
      </c>
      <c r="H98" s="171">
        <f>INVENTARIO[[#This Row],[Precio Final]]</f>
        <v>28</v>
      </c>
      <c r="I98" s="83">
        <f t="shared" si="2"/>
        <v>27.596666666666671</v>
      </c>
      <c r="J98" s="83">
        <v>1</v>
      </c>
      <c r="K98" s="112">
        <f>SUMIFS(VENTAS[Cantidad],VENTAS[Código del producto Vendido],INVENTARIO[[#This Row],[Code]])</f>
        <v>1</v>
      </c>
      <c r="L98" s="121">
        <f>INVENTARIO[[#This Row],[Entradas]]-INVENTARIO[[#This Row],[Salidas]]</f>
        <v>0</v>
      </c>
      <c r="M98" s="171">
        <f>INVENTARIO[[#This Row],[Precio Final]]*10%</f>
        <v>2.8000000000000003</v>
      </c>
      <c r="N98" s="43">
        <v>275</v>
      </c>
      <c r="O98" s="43">
        <v>18</v>
      </c>
      <c r="P98" s="43">
        <v>15.277777777777779</v>
      </c>
      <c r="Q98" s="112">
        <v>390</v>
      </c>
      <c r="R98" s="43">
        <v>8</v>
      </c>
      <c r="S98" s="177">
        <f t="shared" si="3"/>
        <v>3.12</v>
      </c>
      <c r="T98" s="168">
        <f>INVENTARIO[[#This Row],[Costo Unitario (USD)]]+INVENTARIO[[#This Row],[Costo Envío (USD)]]</f>
        <v>18.39777777777778</v>
      </c>
      <c r="U98" s="168">
        <f>INVENTARIO[[#This Row],[Costo total]]*1.5</f>
        <v>27.596666666666671</v>
      </c>
      <c r="V98" s="43">
        <v>28</v>
      </c>
      <c r="W98" s="43">
        <f>INVENTARIO[[#This Row],[Precio Final]]-INVENTARIO[[#This Row],[Costo total]]</f>
        <v>9.6022222222222204</v>
      </c>
      <c r="X98" s="172">
        <f>INVENTARIO[[#This Row],[Ganancia Unitaria]]*INVENTARIO[[#This Row],[Salidas]]</f>
        <v>9.6022222222222204</v>
      </c>
      <c r="Y98" s="43" t="s">
        <v>1228</v>
      </c>
      <c r="Z98" s="43"/>
      <c r="AA98" s="43">
        <f>INVENTARIO[[#This Row],[Costo total]]*INVENTARIO[[#This Row],[Entradas]]</f>
        <v>18.39777777777778</v>
      </c>
      <c r="AB98" s="172">
        <f>INVENTARIO[[#This Row],[Stock Actual]]*INVENTARIO[[#This Row],[Costo total]]</f>
        <v>0</v>
      </c>
    </row>
    <row r="99" spans="1:28" ht="55" customHeight="1" x14ac:dyDescent="0.15">
      <c r="A99" s="42" t="s">
        <v>1410</v>
      </c>
      <c r="B99" s="173"/>
      <c r="C99" s="174" t="s">
        <v>12</v>
      </c>
      <c r="D99" s="78" t="s">
        <v>50</v>
      </c>
      <c r="E99" s="78" t="s">
        <v>786</v>
      </c>
      <c r="F99" s="78" t="s">
        <v>692</v>
      </c>
      <c r="G99" s="78" t="s">
        <v>164</v>
      </c>
      <c r="H99" s="175">
        <f>INVENTARIO[[#This Row],[Precio Final]]</f>
        <v>28</v>
      </c>
      <c r="I99" s="78">
        <f t="shared" si="2"/>
        <v>26.456666666666667</v>
      </c>
      <c r="J99" s="78">
        <v>1</v>
      </c>
      <c r="K99" s="110">
        <f>SUMIFS(VENTAS[Cantidad],VENTAS[Código del producto Vendido],INVENTARIO[[#This Row],[Code]])</f>
        <v>1</v>
      </c>
      <c r="L99" s="120">
        <f>INVENTARIO[[#This Row],[Entradas]]-INVENTARIO[[#This Row],[Salidas]]</f>
        <v>0</v>
      </c>
      <c r="M99" s="175">
        <f>INVENTARIO[[#This Row],[Precio Final]]*10%</f>
        <v>2.8000000000000003</v>
      </c>
      <c r="N99" s="42">
        <v>275</v>
      </c>
      <c r="O99" s="42">
        <v>18</v>
      </c>
      <c r="P99" s="42">
        <v>15.277777777777779</v>
      </c>
      <c r="Q99" s="110">
        <v>295</v>
      </c>
      <c r="R99" s="42">
        <v>8</v>
      </c>
      <c r="S99" s="178">
        <f t="shared" si="3"/>
        <v>2.36</v>
      </c>
      <c r="T99" s="42">
        <f>INVENTARIO[[#This Row],[Costo Unitario (USD)]]+INVENTARIO[[#This Row],[Costo Envío (USD)]]</f>
        <v>17.637777777777778</v>
      </c>
      <c r="U99" s="42">
        <f>INVENTARIO[[#This Row],[Costo total]]*1.5</f>
        <v>26.456666666666667</v>
      </c>
      <c r="V99" s="42">
        <v>28</v>
      </c>
      <c r="W99" s="42">
        <f>INVENTARIO[[#This Row],[Precio Final]]-INVENTARIO[[#This Row],[Costo total]]</f>
        <v>10.362222222222222</v>
      </c>
      <c r="X99" s="176">
        <f>INVENTARIO[[#This Row],[Ganancia Unitaria]]*INVENTARIO[[#This Row],[Salidas]]</f>
        <v>10.362222222222222</v>
      </c>
      <c r="Y99" s="42" t="s">
        <v>1228</v>
      </c>
      <c r="Z99" s="20"/>
      <c r="AA99" s="20">
        <f>INVENTARIO[[#This Row],[Costo total]]*INVENTARIO[[#This Row],[Entradas]]</f>
        <v>17.637777777777778</v>
      </c>
      <c r="AB99" s="172">
        <f>INVENTARIO[[#This Row],[Stock Actual]]*INVENTARIO[[#This Row],[Costo total]]</f>
        <v>0</v>
      </c>
    </row>
    <row r="100" spans="1:28" ht="55" customHeight="1" x14ac:dyDescent="0.15">
      <c r="A100" s="43" t="s">
        <v>1411</v>
      </c>
      <c r="B100" s="169"/>
      <c r="C100" s="170" t="s">
        <v>12</v>
      </c>
      <c r="D100" s="83" t="s">
        <v>50</v>
      </c>
      <c r="E100" s="83" t="s">
        <v>787</v>
      </c>
      <c r="F100" s="83" t="s">
        <v>698</v>
      </c>
      <c r="G100" s="83" t="s">
        <v>164</v>
      </c>
      <c r="H100" s="171">
        <f>INVENTARIO[[#This Row],[Precio Final]]</f>
        <v>20</v>
      </c>
      <c r="I100" s="83">
        <f t="shared" si="2"/>
        <v>17.813333333333333</v>
      </c>
      <c r="J100" s="83">
        <v>1</v>
      </c>
      <c r="K100" s="112">
        <f>SUMIFS(VENTAS[Cantidad],VENTAS[Código del producto Vendido],INVENTARIO[[#This Row],[Code]])</f>
        <v>1</v>
      </c>
      <c r="L100" s="121">
        <f>INVENTARIO[[#This Row],[Entradas]]-INVENTARIO[[#This Row],[Salidas]]</f>
        <v>0</v>
      </c>
      <c r="M100" s="171">
        <f>INVENTARIO[[#This Row],[Precio Final]]*10%</f>
        <v>2</v>
      </c>
      <c r="N100" s="43">
        <v>190</v>
      </c>
      <c r="O100" s="43">
        <v>18</v>
      </c>
      <c r="P100" s="43">
        <v>10.555555555555555</v>
      </c>
      <c r="Q100" s="112">
        <v>165</v>
      </c>
      <c r="R100" s="43">
        <v>8</v>
      </c>
      <c r="S100" s="177">
        <f t="shared" si="3"/>
        <v>1.32</v>
      </c>
      <c r="T100" s="168">
        <f>INVENTARIO[[#This Row],[Costo Unitario (USD)]]+INVENTARIO[[#This Row],[Costo Envío (USD)]]</f>
        <v>11.875555555555556</v>
      </c>
      <c r="U100" s="168">
        <f>INVENTARIO[[#This Row],[Costo total]]*1.5</f>
        <v>17.813333333333333</v>
      </c>
      <c r="V100" s="43">
        <v>20</v>
      </c>
      <c r="W100" s="43">
        <f>INVENTARIO[[#This Row],[Precio Final]]-INVENTARIO[[#This Row],[Costo total]]</f>
        <v>8.1244444444444444</v>
      </c>
      <c r="X100" s="172">
        <f>INVENTARIO[[#This Row],[Ganancia Unitaria]]*INVENTARIO[[#This Row],[Salidas]]</f>
        <v>8.1244444444444444</v>
      </c>
      <c r="Y100" s="43" t="s">
        <v>1228</v>
      </c>
      <c r="Z100" s="43"/>
      <c r="AA100" s="43">
        <f>INVENTARIO[[#This Row],[Costo total]]*INVENTARIO[[#This Row],[Entradas]]</f>
        <v>11.875555555555556</v>
      </c>
      <c r="AB100" s="172">
        <f>INVENTARIO[[#This Row],[Stock Actual]]*INVENTARIO[[#This Row],[Costo total]]</f>
        <v>0</v>
      </c>
    </row>
    <row r="101" spans="1:28" ht="55" customHeight="1" x14ac:dyDescent="0.15">
      <c r="A101" s="42" t="s">
        <v>129</v>
      </c>
      <c r="B101" s="173"/>
      <c r="C101" s="174" t="s">
        <v>12</v>
      </c>
      <c r="D101" s="78" t="s">
        <v>50</v>
      </c>
      <c r="E101" s="78" t="s">
        <v>787</v>
      </c>
      <c r="F101" s="78" t="s">
        <v>697</v>
      </c>
      <c r="G101" s="78" t="s">
        <v>164</v>
      </c>
      <c r="H101" s="175">
        <f>INVENTARIO[[#This Row],[Precio Final]]</f>
        <v>20</v>
      </c>
      <c r="I101" s="78">
        <f t="shared" si="2"/>
        <v>17.693333333333335</v>
      </c>
      <c r="J101" s="78">
        <v>1</v>
      </c>
      <c r="K101" s="110">
        <f>SUMIFS(VENTAS[Cantidad],VENTAS[Código del producto Vendido],INVENTARIO[[#This Row],[Code]])</f>
        <v>1</v>
      </c>
      <c r="L101" s="120">
        <f>INVENTARIO[[#This Row],[Entradas]]-INVENTARIO[[#This Row],[Salidas]]</f>
        <v>0</v>
      </c>
      <c r="M101" s="175">
        <f>INVENTARIO[[#This Row],[Precio Final]]*10%</f>
        <v>2</v>
      </c>
      <c r="N101" s="42">
        <v>190</v>
      </c>
      <c r="O101" s="42">
        <v>18</v>
      </c>
      <c r="P101" s="42">
        <v>10.555555555555555</v>
      </c>
      <c r="Q101" s="110">
        <v>155</v>
      </c>
      <c r="R101" s="42">
        <v>8</v>
      </c>
      <c r="S101" s="178">
        <f t="shared" si="3"/>
        <v>1.24</v>
      </c>
      <c r="T101" s="42">
        <f>INVENTARIO[[#This Row],[Costo Unitario (USD)]]+INVENTARIO[[#This Row],[Costo Envío (USD)]]</f>
        <v>11.795555555555556</v>
      </c>
      <c r="U101" s="42">
        <f>INVENTARIO[[#This Row],[Costo total]]*1.5</f>
        <v>17.693333333333335</v>
      </c>
      <c r="V101" s="42">
        <v>20</v>
      </c>
      <c r="W101" s="42">
        <f>INVENTARIO[[#This Row],[Precio Final]]-INVENTARIO[[#This Row],[Costo total]]</f>
        <v>8.2044444444444444</v>
      </c>
      <c r="X101" s="176">
        <f>INVENTARIO[[#This Row],[Ganancia Unitaria]]*INVENTARIO[[#This Row],[Salidas]]</f>
        <v>8.2044444444444444</v>
      </c>
      <c r="Y101" s="42" t="s">
        <v>1228</v>
      </c>
      <c r="Z101" s="20"/>
      <c r="AA101" s="20">
        <f>INVENTARIO[[#This Row],[Costo total]]*INVENTARIO[[#This Row],[Entradas]]</f>
        <v>11.795555555555556</v>
      </c>
      <c r="AB101" s="172">
        <f>INVENTARIO[[#This Row],[Stock Actual]]*INVENTARIO[[#This Row],[Costo total]]</f>
        <v>0</v>
      </c>
    </row>
    <row r="102" spans="1:28" ht="55" customHeight="1" x14ac:dyDescent="0.15">
      <c r="A102" s="43" t="s">
        <v>1412</v>
      </c>
      <c r="B102" s="169"/>
      <c r="C102" s="170" t="s">
        <v>12</v>
      </c>
      <c r="D102" s="83" t="s">
        <v>2862</v>
      </c>
      <c r="E102" s="83" t="s">
        <v>788</v>
      </c>
      <c r="F102" s="83" t="s">
        <v>697</v>
      </c>
      <c r="G102" s="83" t="s">
        <v>164</v>
      </c>
      <c r="H102" s="171">
        <f>INVENTARIO[[#This Row],[Precio Final]]</f>
        <v>14</v>
      </c>
      <c r="I102" s="83">
        <f t="shared" si="2"/>
        <v>13.656666666666666</v>
      </c>
      <c r="J102" s="83">
        <v>1</v>
      </c>
      <c r="K102" s="112">
        <f>SUMIFS(VENTAS[Cantidad],VENTAS[Código del producto Vendido],INVENTARIO[[#This Row],[Code]])</f>
        <v>1</v>
      </c>
      <c r="L102" s="121">
        <f>INVENTARIO[[#This Row],[Entradas]]-INVENTARIO[[#This Row],[Salidas]]</f>
        <v>0</v>
      </c>
      <c r="M102" s="171">
        <f>INVENTARIO[[#This Row],[Precio Final]]*10%</f>
        <v>1.4000000000000001</v>
      </c>
      <c r="N102" s="43">
        <v>143</v>
      </c>
      <c r="O102" s="43">
        <v>18</v>
      </c>
      <c r="P102" s="43">
        <v>7.9444444444444446</v>
      </c>
      <c r="Q102" s="112">
        <v>145</v>
      </c>
      <c r="R102" s="43">
        <v>8</v>
      </c>
      <c r="S102" s="177">
        <f t="shared" si="3"/>
        <v>1.1599999999999999</v>
      </c>
      <c r="T102" s="168">
        <f>INVENTARIO[[#This Row],[Costo Unitario (USD)]]+INVENTARIO[[#This Row],[Costo Envío (USD)]]</f>
        <v>9.1044444444444448</v>
      </c>
      <c r="U102" s="168">
        <f>INVENTARIO[[#This Row],[Costo total]]*1.5</f>
        <v>13.656666666666666</v>
      </c>
      <c r="V102" s="43">
        <v>14</v>
      </c>
      <c r="W102" s="43">
        <f>INVENTARIO[[#This Row],[Precio Final]]-INVENTARIO[[#This Row],[Costo total]]</f>
        <v>4.8955555555555552</v>
      </c>
      <c r="X102" s="172">
        <f>INVENTARIO[[#This Row],[Ganancia Unitaria]]*INVENTARIO[[#This Row],[Salidas]]</f>
        <v>4.8955555555555552</v>
      </c>
      <c r="Y102" s="43" t="s">
        <v>1228</v>
      </c>
      <c r="Z102" s="43"/>
      <c r="AA102" s="43">
        <f>INVENTARIO[[#This Row],[Costo total]]*INVENTARIO[[#This Row],[Entradas]]</f>
        <v>9.1044444444444448</v>
      </c>
      <c r="AB102" s="172">
        <f>INVENTARIO[[#This Row],[Stock Actual]]*INVENTARIO[[#This Row],[Costo total]]</f>
        <v>0</v>
      </c>
    </row>
    <row r="103" spans="1:28" ht="55" customHeight="1" x14ac:dyDescent="0.15">
      <c r="A103" s="42" t="s">
        <v>1413</v>
      </c>
      <c r="B103" s="173"/>
      <c r="C103" s="174" t="s">
        <v>12</v>
      </c>
      <c r="D103" s="78" t="s">
        <v>2863</v>
      </c>
      <c r="E103" s="78" t="s">
        <v>2421</v>
      </c>
      <c r="F103" s="78" t="s">
        <v>698</v>
      </c>
      <c r="G103" s="78" t="s">
        <v>164</v>
      </c>
      <c r="H103" s="175">
        <f>INVENTARIO[[#This Row],[Precio Final]]</f>
        <v>13</v>
      </c>
      <c r="I103" s="78">
        <f t="shared" si="2"/>
        <v>12.063333333333333</v>
      </c>
      <c r="J103" s="78">
        <v>1</v>
      </c>
      <c r="K103" s="110">
        <v>0</v>
      </c>
      <c r="L103" s="120">
        <f>INVENTARIO[[#This Row],[Entradas]]-INVENTARIO[[#This Row],[Salidas]]</f>
        <v>1</v>
      </c>
      <c r="M103" s="175">
        <f>INVENTARIO[[#This Row],[Precio Final]]*10%</f>
        <v>1.3</v>
      </c>
      <c r="N103" s="42">
        <v>121</v>
      </c>
      <c r="O103" s="42">
        <v>18</v>
      </c>
      <c r="P103" s="42">
        <v>6.7222222222222223</v>
      </c>
      <c r="Q103" s="110">
        <v>165</v>
      </c>
      <c r="R103" s="42">
        <v>8</v>
      </c>
      <c r="S103" s="178">
        <f t="shared" si="3"/>
        <v>1.32</v>
      </c>
      <c r="T103" s="42">
        <f>INVENTARIO[[#This Row],[Costo Unitario (USD)]]+INVENTARIO[[#This Row],[Costo Envío (USD)]]</f>
        <v>8.0422222222222217</v>
      </c>
      <c r="U103" s="42">
        <f>INVENTARIO[[#This Row],[Costo total]]*1.5</f>
        <v>12.063333333333333</v>
      </c>
      <c r="V103" s="42">
        <v>13</v>
      </c>
      <c r="W103" s="42">
        <f>INVENTARIO[[#This Row],[Precio Final]]-INVENTARIO[[#This Row],[Costo total]]</f>
        <v>4.9577777777777783</v>
      </c>
      <c r="X103" s="176">
        <f>INVENTARIO[[#This Row],[Ganancia Unitaria]]*INVENTARIO[[#This Row],[Salidas]]</f>
        <v>0</v>
      </c>
      <c r="Y103" s="42" t="s">
        <v>1228</v>
      </c>
      <c r="Z103" s="20"/>
      <c r="AA103" s="20">
        <f>INVENTARIO[[#This Row],[Costo total]]*INVENTARIO[[#This Row],[Entradas]]</f>
        <v>8.0422222222222217</v>
      </c>
      <c r="AB103" s="172">
        <f>INVENTARIO[[#This Row],[Stock Actual]]*INVENTARIO[[#This Row],[Costo total]]</f>
        <v>8.0422222222222217</v>
      </c>
    </row>
    <row r="104" spans="1:28" ht="55" customHeight="1" x14ac:dyDescent="0.15">
      <c r="A104" s="43" t="s">
        <v>1414</v>
      </c>
      <c r="B104" s="169"/>
      <c r="C104" s="170" t="s">
        <v>12</v>
      </c>
      <c r="D104" s="83" t="s">
        <v>50</v>
      </c>
      <c r="E104" s="83" t="s">
        <v>859</v>
      </c>
      <c r="F104" s="83" t="s">
        <v>693</v>
      </c>
      <c r="G104" s="83" t="s">
        <v>164</v>
      </c>
      <c r="H104" s="171">
        <f>INVENTARIO[[#This Row],[Precio Final]]</f>
        <v>25</v>
      </c>
      <c r="I104" s="83">
        <f t="shared" si="2"/>
        <v>25.799999999999997</v>
      </c>
      <c r="J104" s="83">
        <v>1</v>
      </c>
      <c r="K104" s="112">
        <f>SUMIFS(VENTAS[Cantidad],VENTAS[Código del producto Vendido],INVENTARIO[[#This Row],[Code]])</f>
        <v>1</v>
      </c>
      <c r="L104" s="121">
        <f>INVENTARIO[[#This Row],[Entradas]]-INVENTARIO[[#This Row],[Salidas]]</f>
        <v>0</v>
      </c>
      <c r="M104" s="171">
        <f>INVENTARIO[[#This Row],[Precio Final]]*10%</f>
        <v>2.5</v>
      </c>
      <c r="N104" s="43">
        <v>270</v>
      </c>
      <c r="O104" s="43">
        <v>18</v>
      </c>
      <c r="P104" s="43">
        <v>15</v>
      </c>
      <c r="Q104" s="112">
        <v>275</v>
      </c>
      <c r="R104" s="43">
        <v>8</v>
      </c>
      <c r="S104" s="177">
        <f t="shared" si="3"/>
        <v>2.2000000000000002</v>
      </c>
      <c r="T104" s="168">
        <f>INVENTARIO[[#This Row],[Costo Unitario (USD)]]+INVENTARIO[[#This Row],[Costo Envío (USD)]]</f>
        <v>17.2</v>
      </c>
      <c r="U104" s="168">
        <f>INVENTARIO[[#This Row],[Costo total]]*1.5</f>
        <v>25.799999999999997</v>
      </c>
      <c r="V104" s="43">
        <v>25</v>
      </c>
      <c r="W104" s="43">
        <f>INVENTARIO[[#This Row],[Precio Final]]-INVENTARIO[[#This Row],[Costo total]]</f>
        <v>7.8000000000000007</v>
      </c>
      <c r="X104" s="172">
        <f>INVENTARIO[[#This Row],[Ganancia Unitaria]]*INVENTARIO[[#This Row],[Salidas]]</f>
        <v>7.8000000000000007</v>
      </c>
      <c r="Y104" s="43" t="s">
        <v>1228</v>
      </c>
      <c r="Z104" s="43"/>
      <c r="AA104" s="43">
        <f>INVENTARIO[[#This Row],[Costo total]]*INVENTARIO[[#This Row],[Entradas]]</f>
        <v>17.2</v>
      </c>
      <c r="AB104" s="172">
        <f>INVENTARIO[[#This Row],[Stock Actual]]*INVENTARIO[[#This Row],[Costo total]]</f>
        <v>0</v>
      </c>
    </row>
    <row r="105" spans="1:28" ht="55" customHeight="1" x14ac:dyDescent="0.15">
      <c r="A105" s="42" t="s">
        <v>1415</v>
      </c>
      <c r="B105" s="173"/>
      <c r="C105" s="174" t="s">
        <v>12</v>
      </c>
      <c r="D105" s="78" t="s">
        <v>50</v>
      </c>
      <c r="E105" s="78" t="s">
        <v>2426</v>
      </c>
      <c r="F105" s="78" t="s">
        <v>697</v>
      </c>
      <c r="G105" s="78" t="s">
        <v>164</v>
      </c>
      <c r="H105" s="175">
        <f>INVENTARIO[[#This Row],[Precio Final]]</f>
        <v>25</v>
      </c>
      <c r="I105" s="78">
        <f t="shared" si="2"/>
        <v>25.14</v>
      </c>
      <c r="J105" s="78">
        <v>1</v>
      </c>
      <c r="K105" s="110">
        <f>SUMIFS(VENTAS[Cantidad],VENTAS[Código del producto Vendido],INVENTARIO[[#This Row],[Code]])</f>
        <v>0</v>
      </c>
      <c r="L105" s="120">
        <f>INVENTARIO[[#This Row],[Entradas]]-INVENTARIO[[#This Row],[Salidas]]</f>
        <v>1</v>
      </c>
      <c r="M105" s="175">
        <f>INVENTARIO[[#This Row],[Precio Final]]*10%</f>
        <v>2.5</v>
      </c>
      <c r="N105" s="42">
        <v>270</v>
      </c>
      <c r="O105" s="42">
        <v>18</v>
      </c>
      <c r="P105" s="42">
        <v>15</v>
      </c>
      <c r="Q105" s="110">
        <v>220</v>
      </c>
      <c r="R105" s="42">
        <v>8</v>
      </c>
      <c r="S105" s="178">
        <f t="shared" si="3"/>
        <v>1.76</v>
      </c>
      <c r="T105" s="42">
        <f>INVENTARIO[[#This Row],[Costo Unitario (USD)]]+INVENTARIO[[#This Row],[Costo Envío (USD)]]</f>
        <v>16.760000000000002</v>
      </c>
      <c r="U105" s="42">
        <f>INVENTARIO[[#This Row],[Costo total]]*1.5</f>
        <v>25.14</v>
      </c>
      <c r="V105" s="42">
        <v>25</v>
      </c>
      <c r="W105" s="42">
        <f>INVENTARIO[[#This Row],[Precio Final]]-INVENTARIO[[#This Row],[Costo total]]</f>
        <v>8.2399999999999984</v>
      </c>
      <c r="X105" s="176">
        <f>INVENTARIO[[#This Row],[Ganancia Unitaria]]*INVENTARIO[[#This Row],[Salidas]]</f>
        <v>0</v>
      </c>
      <c r="Y105" s="42" t="s">
        <v>1228</v>
      </c>
      <c r="Z105" s="20"/>
      <c r="AA105" s="20">
        <f>INVENTARIO[[#This Row],[Costo total]]*INVENTARIO[[#This Row],[Entradas]]</f>
        <v>16.760000000000002</v>
      </c>
      <c r="AB105" s="172">
        <f>INVENTARIO[[#This Row],[Stock Actual]]*INVENTARIO[[#This Row],[Costo total]]</f>
        <v>16.760000000000002</v>
      </c>
    </row>
    <row r="106" spans="1:28" ht="55" customHeight="1" x14ac:dyDescent="0.15">
      <c r="A106" s="43" t="s">
        <v>1416</v>
      </c>
      <c r="B106" s="169"/>
      <c r="C106" s="170" t="s">
        <v>12</v>
      </c>
      <c r="D106" s="83" t="s">
        <v>50</v>
      </c>
      <c r="E106" s="83" t="s">
        <v>859</v>
      </c>
      <c r="F106" s="83" t="s">
        <v>695</v>
      </c>
      <c r="G106" s="83" t="s">
        <v>164</v>
      </c>
      <c r="H106" s="171">
        <f>INVENTARIO[[#This Row],[Precio Final]]</f>
        <v>25</v>
      </c>
      <c r="I106" s="83">
        <f t="shared" si="2"/>
        <v>25.200000000000003</v>
      </c>
      <c r="J106" s="83">
        <v>1</v>
      </c>
      <c r="K106" s="112">
        <f>SUMIFS(VENTAS[Cantidad],VENTAS[Código del producto Vendido],INVENTARIO[[#This Row],[Code]])</f>
        <v>1</v>
      </c>
      <c r="L106" s="121">
        <f>INVENTARIO[[#This Row],[Entradas]]-INVENTARIO[[#This Row],[Salidas]]</f>
        <v>0</v>
      </c>
      <c r="M106" s="171">
        <f>INVENTARIO[[#This Row],[Precio Final]]*10%</f>
        <v>2.5</v>
      </c>
      <c r="N106" s="43">
        <v>270</v>
      </c>
      <c r="O106" s="43">
        <v>18</v>
      </c>
      <c r="P106" s="43">
        <v>15</v>
      </c>
      <c r="Q106" s="112">
        <v>225</v>
      </c>
      <c r="R106" s="43">
        <v>8</v>
      </c>
      <c r="S106" s="177">
        <f t="shared" si="3"/>
        <v>1.8</v>
      </c>
      <c r="T106" s="168">
        <f>INVENTARIO[[#This Row],[Costo Unitario (USD)]]+INVENTARIO[[#This Row],[Costo Envío (USD)]]</f>
        <v>16.8</v>
      </c>
      <c r="U106" s="168">
        <f>INVENTARIO[[#This Row],[Costo total]]*1.5</f>
        <v>25.200000000000003</v>
      </c>
      <c r="V106" s="43">
        <v>25</v>
      </c>
      <c r="W106" s="43">
        <f>INVENTARIO[[#This Row],[Precio Final]]-INVENTARIO[[#This Row],[Costo total]]</f>
        <v>8.1999999999999993</v>
      </c>
      <c r="X106" s="172">
        <f>INVENTARIO[[#This Row],[Ganancia Unitaria]]*INVENTARIO[[#This Row],[Salidas]]</f>
        <v>8.1999999999999993</v>
      </c>
      <c r="Y106" s="43" t="s">
        <v>1228</v>
      </c>
      <c r="Z106" s="43"/>
      <c r="AA106" s="43">
        <f>INVENTARIO[[#This Row],[Costo total]]*INVENTARIO[[#This Row],[Entradas]]</f>
        <v>16.8</v>
      </c>
      <c r="AB106" s="172">
        <f>INVENTARIO[[#This Row],[Stock Actual]]*INVENTARIO[[#This Row],[Costo total]]</f>
        <v>0</v>
      </c>
    </row>
    <row r="107" spans="1:28" ht="55" customHeight="1" x14ac:dyDescent="0.15">
      <c r="A107" s="42" t="s">
        <v>1417</v>
      </c>
      <c r="B107" s="173"/>
      <c r="C107" s="174" t="s">
        <v>12</v>
      </c>
      <c r="D107" s="78" t="s">
        <v>2862</v>
      </c>
      <c r="E107" s="78" t="s">
        <v>762</v>
      </c>
      <c r="F107" s="78" t="s">
        <v>2374</v>
      </c>
      <c r="G107" s="78" t="s">
        <v>164</v>
      </c>
      <c r="H107" s="175">
        <f>INVENTARIO[[#This Row],[Precio Final]]</f>
        <v>12</v>
      </c>
      <c r="I107" s="78">
        <v>14</v>
      </c>
      <c r="J107" s="78">
        <v>1</v>
      </c>
      <c r="K107" s="110">
        <f>SUMIFS(VENTAS[Cantidad],VENTAS[Código del producto Vendido],INVENTARIO[[#This Row],[Code]])</f>
        <v>0</v>
      </c>
      <c r="L107" s="120">
        <f>INVENTARIO[[#This Row],[Entradas]]-INVENTARIO[[#This Row],[Salidas]]</f>
        <v>1</v>
      </c>
      <c r="M107" s="175">
        <f>INVENTARIO[[#This Row],[Precio Final]]*10%</f>
        <v>1.2000000000000002</v>
      </c>
      <c r="N107" s="42">
        <v>130</v>
      </c>
      <c r="O107" s="42">
        <v>18</v>
      </c>
      <c r="P107" s="42">
        <v>7.2222222222222223</v>
      </c>
      <c r="Q107" s="110">
        <v>140</v>
      </c>
      <c r="R107" s="42">
        <v>8</v>
      </c>
      <c r="S107" s="178">
        <f t="shared" si="3"/>
        <v>1.1200000000000001</v>
      </c>
      <c r="T107" s="42">
        <f>INVENTARIO[[#This Row],[Costo Unitario (USD)]]+INVENTARIO[[#This Row],[Costo Envío (USD)]]</f>
        <v>8.3422222222222224</v>
      </c>
      <c r="U107" s="42">
        <f>INVENTARIO[[#This Row],[Costo total]]*1.5</f>
        <v>12.513333333333334</v>
      </c>
      <c r="V107" s="42">
        <v>12</v>
      </c>
      <c r="W107" s="42">
        <f>INVENTARIO[[#This Row],[Precio Final]]-INVENTARIO[[#This Row],[Costo total]]</f>
        <v>3.6577777777777776</v>
      </c>
      <c r="X107" s="176">
        <f>INVENTARIO[[#This Row],[Ganancia Unitaria]]*INVENTARIO[[#This Row],[Salidas]]</f>
        <v>0</v>
      </c>
      <c r="Y107" s="42" t="s">
        <v>1228</v>
      </c>
      <c r="Z107" s="20"/>
      <c r="AA107" s="20">
        <f>INVENTARIO[[#This Row],[Costo total]]*INVENTARIO[[#This Row],[Entradas]]</f>
        <v>8.3422222222222224</v>
      </c>
      <c r="AB107" s="172">
        <f>INVENTARIO[[#This Row],[Stock Actual]]*INVENTARIO[[#This Row],[Costo total]]</f>
        <v>8.3422222222222224</v>
      </c>
    </row>
    <row r="108" spans="1:28" ht="55" customHeight="1" x14ac:dyDescent="0.15">
      <c r="A108" s="43" t="s">
        <v>1418</v>
      </c>
      <c r="B108" s="169"/>
      <c r="C108" s="170" t="s">
        <v>12</v>
      </c>
      <c r="D108" s="83" t="s">
        <v>2862</v>
      </c>
      <c r="E108" s="83" t="s">
        <v>762</v>
      </c>
      <c r="F108" s="83" t="s">
        <v>2382</v>
      </c>
      <c r="G108" s="83" t="s">
        <v>164</v>
      </c>
      <c r="H108" s="171">
        <f>INVENTARIO[[#This Row],[Precio Final]]</f>
        <v>14</v>
      </c>
      <c r="I108" s="83">
        <v>14</v>
      </c>
      <c r="J108" s="83">
        <v>1</v>
      </c>
      <c r="K108" s="112">
        <f>SUMIFS(VENTAS[Cantidad],VENTAS[Código del producto Vendido],INVENTARIO[[#This Row],[Code]])</f>
        <v>1</v>
      </c>
      <c r="L108" s="121">
        <f>INVENTARIO[[#This Row],[Entradas]]-INVENTARIO[[#This Row],[Salidas]]</f>
        <v>0</v>
      </c>
      <c r="M108" s="171">
        <f>INVENTARIO[[#This Row],[Precio Final]]*10%</f>
        <v>1.4000000000000001</v>
      </c>
      <c r="N108" s="43">
        <v>130</v>
      </c>
      <c r="O108" s="43">
        <v>18</v>
      </c>
      <c r="P108" s="43">
        <v>7.2222222222222223</v>
      </c>
      <c r="Q108" s="112">
        <v>140</v>
      </c>
      <c r="R108" s="43">
        <v>8</v>
      </c>
      <c r="S108" s="177">
        <f t="shared" si="3"/>
        <v>1.1200000000000001</v>
      </c>
      <c r="T108" s="168">
        <f>INVENTARIO[[#This Row],[Costo Unitario (USD)]]+INVENTARIO[[#This Row],[Costo Envío (USD)]]</f>
        <v>8.3422222222222224</v>
      </c>
      <c r="U108" s="168">
        <f>INVENTARIO[[#This Row],[Costo total]]*1.5</f>
        <v>12.513333333333334</v>
      </c>
      <c r="V108" s="43">
        <v>14</v>
      </c>
      <c r="W108" s="43">
        <f>INVENTARIO[[#This Row],[Precio Final]]-INVENTARIO[[#This Row],[Costo total]]</f>
        <v>5.6577777777777776</v>
      </c>
      <c r="X108" s="172">
        <f>INVENTARIO[[#This Row],[Ganancia Unitaria]]*INVENTARIO[[#This Row],[Salidas]]</f>
        <v>5.6577777777777776</v>
      </c>
      <c r="Y108" s="43" t="s">
        <v>1228</v>
      </c>
      <c r="Z108" s="43"/>
      <c r="AA108" s="43">
        <f>INVENTARIO[[#This Row],[Costo total]]*INVENTARIO[[#This Row],[Entradas]]</f>
        <v>8.3422222222222224</v>
      </c>
      <c r="AB108" s="172">
        <f>INVENTARIO[[#This Row],[Stock Actual]]*INVENTARIO[[#This Row],[Costo total]]</f>
        <v>0</v>
      </c>
    </row>
    <row r="109" spans="1:28" ht="55" customHeight="1" x14ac:dyDescent="0.15">
      <c r="A109" s="42" t="s">
        <v>1419</v>
      </c>
      <c r="B109" s="173"/>
      <c r="C109" s="174" t="s">
        <v>12</v>
      </c>
      <c r="D109" s="78" t="s">
        <v>2862</v>
      </c>
      <c r="E109" s="78" t="s">
        <v>860</v>
      </c>
      <c r="F109" s="78" t="s">
        <v>695</v>
      </c>
      <c r="G109" s="78" t="s">
        <v>164</v>
      </c>
      <c r="H109" s="175">
        <f>INVENTARIO[[#This Row],[Precio Final]]</f>
        <v>12</v>
      </c>
      <c r="I109" s="78">
        <f t="shared" si="2"/>
        <v>11.266666666666666</v>
      </c>
      <c r="J109" s="78">
        <v>1</v>
      </c>
      <c r="K109" s="110">
        <f>SUMIFS(VENTAS[Cantidad],VENTAS[Código del producto Vendido],INVENTARIO[[#This Row],[Code]])</f>
        <v>1</v>
      </c>
      <c r="L109" s="120">
        <f>INVENTARIO[[#This Row],[Entradas]]-INVENTARIO[[#This Row],[Salidas]]</f>
        <v>0</v>
      </c>
      <c r="M109" s="175">
        <f>INVENTARIO[[#This Row],[Precio Final]]*10%</f>
        <v>1.2000000000000002</v>
      </c>
      <c r="N109" s="42">
        <v>110</v>
      </c>
      <c r="O109" s="42">
        <v>18</v>
      </c>
      <c r="P109" s="42">
        <v>6.1111111111111107</v>
      </c>
      <c r="Q109" s="110">
        <v>175</v>
      </c>
      <c r="R109" s="42">
        <v>8</v>
      </c>
      <c r="S109" s="178">
        <f t="shared" si="3"/>
        <v>1.4</v>
      </c>
      <c r="T109" s="42">
        <f>INVENTARIO[[#This Row],[Costo Unitario (USD)]]+INVENTARIO[[#This Row],[Costo Envío (USD)]]</f>
        <v>7.5111111111111111</v>
      </c>
      <c r="U109" s="42">
        <f>INVENTARIO[[#This Row],[Costo total]]*1.5</f>
        <v>11.266666666666666</v>
      </c>
      <c r="V109" s="42">
        <v>12</v>
      </c>
      <c r="W109" s="42">
        <f>INVENTARIO[[#This Row],[Precio Final]]-INVENTARIO[[#This Row],[Costo total]]</f>
        <v>4.4888888888888889</v>
      </c>
      <c r="X109" s="176">
        <f>INVENTARIO[[#This Row],[Ganancia Unitaria]]*INVENTARIO[[#This Row],[Salidas]]</f>
        <v>4.4888888888888889</v>
      </c>
      <c r="Y109" s="42" t="s">
        <v>1228</v>
      </c>
      <c r="Z109" s="20"/>
      <c r="AA109" s="20">
        <f>INVENTARIO[[#This Row],[Costo total]]*INVENTARIO[[#This Row],[Entradas]]</f>
        <v>7.5111111111111111</v>
      </c>
      <c r="AB109" s="172">
        <f>INVENTARIO[[#This Row],[Stock Actual]]*INVENTARIO[[#This Row],[Costo total]]</f>
        <v>0</v>
      </c>
    </row>
    <row r="110" spans="1:28" ht="55" customHeight="1" x14ac:dyDescent="0.15">
      <c r="A110" s="43" t="s">
        <v>1420</v>
      </c>
      <c r="B110" s="169"/>
      <c r="C110" s="170" t="s">
        <v>12</v>
      </c>
      <c r="D110" s="83" t="s">
        <v>2862</v>
      </c>
      <c r="E110" s="83" t="s">
        <v>861</v>
      </c>
      <c r="F110" s="83" t="s">
        <v>695</v>
      </c>
      <c r="G110" s="83" t="s">
        <v>164</v>
      </c>
      <c r="H110" s="171">
        <f>INVENTARIO[[#This Row],[Precio Final]]</f>
        <v>14</v>
      </c>
      <c r="I110" s="83">
        <f t="shared" si="2"/>
        <v>12.153333333333332</v>
      </c>
      <c r="J110" s="83">
        <v>1</v>
      </c>
      <c r="K110" s="112">
        <f>SUMIFS(VENTAS[Cantidad],VENTAS[Código del producto Vendido],INVENTARIO[[#This Row],[Code]])</f>
        <v>1</v>
      </c>
      <c r="L110" s="121">
        <f>INVENTARIO[[#This Row],[Entradas]]-INVENTARIO[[#This Row],[Salidas]]</f>
        <v>0</v>
      </c>
      <c r="M110" s="171">
        <f>INVENTARIO[[#This Row],[Precio Final]]*10%</f>
        <v>1.4000000000000001</v>
      </c>
      <c r="N110" s="43">
        <v>130</v>
      </c>
      <c r="O110" s="43">
        <v>18</v>
      </c>
      <c r="P110" s="43">
        <v>7.2222222222222223</v>
      </c>
      <c r="Q110" s="112">
        <v>110</v>
      </c>
      <c r="R110" s="43">
        <v>8</v>
      </c>
      <c r="S110" s="177">
        <f t="shared" si="3"/>
        <v>0.88</v>
      </c>
      <c r="T110" s="168">
        <f>INVENTARIO[[#This Row],[Costo Unitario (USD)]]+INVENTARIO[[#This Row],[Costo Envío (USD)]]</f>
        <v>8.1022222222222222</v>
      </c>
      <c r="U110" s="168">
        <f>INVENTARIO[[#This Row],[Costo total]]*1.5</f>
        <v>12.153333333333332</v>
      </c>
      <c r="V110" s="43">
        <v>14</v>
      </c>
      <c r="W110" s="43">
        <f>INVENTARIO[[#This Row],[Precio Final]]-INVENTARIO[[#This Row],[Costo total]]</f>
        <v>5.8977777777777778</v>
      </c>
      <c r="X110" s="172">
        <f>INVENTARIO[[#This Row],[Ganancia Unitaria]]*INVENTARIO[[#This Row],[Salidas]]</f>
        <v>5.8977777777777778</v>
      </c>
      <c r="Y110" s="43" t="s">
        <v>1228</v>
      </c>
      <c r="Z110" s="43"/>
      <c r="AA110" s="43">
        <f>INVENTARIO[[#This Row],[Costo total]]*INVENTARIO[[#This Row],[Entradas]]</f>
        <v>8.1022222222222222</v>
      </c>
      <c r="AB110" s="172">
        <f>INVENTARIO[[#This Row],[Stock Actual]]*INVENTARIO[[#This Row],[Costo total]]</f>
        <v>0</v>
      </c>
    </row>
    <row r="111" spans="1:28" ht="55" customHeight="1" x14ac:dyDescent="0.15">
      <c r="A111" s="42" t="s">
        <v>1421</v>
      </c>
      <c r="B111" s="173"/>
      <c r="C111" s="174" t="s">
        <v>12</v>
      </c>
      <c r="D111" s="78" t="s">
        <v>2862</v>
      </c>
      <c r="E111" s="78" t="s">
        <v>861</v>
      </c>
      <c r="F111" s="78" t="s">
        <v>697</v>
      </c>
      <c r="G111" s="78" t="s">
        <v>164</v>
      </c>
      <c r="H111" s="175">
        <f>INVENTARIO[[#This Row],[Precio Final]]</f>
        <v>14</v>
      </c>
      <c r="I111" s="78">
        <f t="shared" si="2"/>
        <v>12.033333333333333</v>
      </c>
      <c r="J111" s="78">
        <v>1</v>
      </c>
      <c r="K111" s="110">
        <f>SUMIFS(VENTAS[Cantidad],VENTAS[Código del producto Vendido],INVENTARIO[[#This Row],[Code]])</f>
        <v>1</v>
      </c>
      <c r="L111" s="120">
        <f>INVENTARIO[[#This Row],[Entradas]]-INVENTARIO[[#This Row],[Salidas]]</f>
        <v>0</v>
      </c>
      <c r="M111" s="175">
        <f>INVENTARIO[[#This Row],[Precio Final]]*10%</f>
        <v>1.4000000000000001</v>
      </c>
      <c r="N111" s="42">
        <v>130</v>
      </c>
      <c r="O111" s="42">
        <v>18</v>
      </c>
      <c r="P111" s="42">
        <v>7.2222222222222223</v>
      </c>
      <c r="Q111" s="110">
        <v>100</v>
      </c>
      <c r="R111" s="42">
        <v>8</v>
      </c>
      <c r="S111" s="178">
        <f t="shared" si="3"/>
        <v>0.8</v>
      </c>
      <c r="T111" s="42">
        <f>INVENTARIO[[#This Row],[Costo Unitario (USD)]]+INVENTARIO[[#This Row],[Costo Envío (USD)]]</f>
        <v>8.0222222222222221</v>
      </c>
      <c r="U111" s="42">
        <f>INVENTARIO[[#This Row],[Costo total]]*1.5</f>
        <v>12.033333333333333</v>
      </c>
      <c r="V111" s="42">
        <v>14</v>
      </c>
      <c r="W111" s="42">
        <f>INVENTARIO[[#This Row],[Precio Final]]-INVENTARIO[[#This Row],[Costo total]]</f>
        <v>5.9777777777777779</v>
      </c>
      <c r="X111" s="176">
        <f>INVENTARIO[[#This Row],[Ganancia Unitaria]]*INVENTARIO[[#This Row],[Salidas]]</f>
        <v>5.9777777777777779</v>
      </c>
      <c r="Y111" s="42" t="s">
        <v>1228</v>
      </c>
      <c r="Z111" s="20"/>
      <c r="AA111" s="20">
        <f>INVENTARIO[[#This Row],[Costo total]]*INVENTARIO[[#This Row],[Entradas]]</f>
        <v>8.0222222222222221</v>
      </c>
      <c r="AB111" s="172">
        <f>INVENTARIO[[#This Row],[Stock Actual]]*INVENTARIO[[#This Row],[Costo total]]</f>
        <v>0</v>
      </c>
    </row>
    <row r="112" spans="1:28" ht="55" customHeight="1" x14ac:dyDescent="0.15">
      <c r="A112" s="43" t="s">
        <v>1422</v>
      </c>
      <c r="B112" s="169"/>
      <c r="C112" s="170" t="s">
        <v>12</v>
      </c>
      <c r="D112" s="83" t="s">
        <v>2862</v>
      </c>
      <c r="E112" s="83" t="s">
        <v>861</v>
      </c>
      <c r="F112" s="83" t="s">
        <v>698</v>
      </c>
      <c r="G112" s="83" t="s">
        <v>164</v>
      </c>
      <c r="H112" s="171">
        <f>INVENTARIO[[#This Row],[Precio Final]]</f>
        <v>14</v>
      </c>
      <c r="I112" s="83">
        <f t="shared" si="2"/>
        <v>12.393333333333334</v>
      </c>
      <c r="J112" s="83">
        <v>1</v>
      </c>
      <c r="K112" s="112">
        <f>SUMIFS(VENTAS[Cantidad],VENTAS[Código del producto Vendido],INVENTARIO[[#This Row],[Code]])</f>
        <v>1</v>
      </c>
      <c r="L112" s="121">
        <f>INVENTARIO[[#This Row],[Entradas]]-INVENTARIO[[#This Row],[Salidas]]</f>
        <v>0</v>
      </c>
      <c r="M112" s="171">
        <f>INVENTARIO[[#This Row],[Precio Final]]*10%</f>
        <v>1.4000000000000001</v>
      </c>
      <c r="N112" s="43">
        <v>130</v>
      </c>
      <c r="O112" s="43">
        <v>18</v>
      </c>
      <c r="P112" s="43">
        <v>7.2222222222222223</v>
      </c>
      <c r="Q112" s="112">
        <v>130</v>
      </c>
      <c r="R112" s="43">
        <v>8</v>
      </c>
      <c r="S112" s="177">
        <f t="shared" si="3"/>
        <v>1.04</v>
      </c>
      <c r="T112" s="168">
        <f>INVENTARIO[[#This Row],[Costo Unitario (USD)]]+INVENTARIO[[#This Row],[Costo Envío (USD)]]</f>
        <v>8.2622222222222224</v>
      </c>
      <c r="U112" s="168">
        <f>INVENTARIO[[#This Row],[Costo total]]*1.5</f>
        <v>12.393333333333334</v>
      </c>
      <c r="V112" s="43">
        <v>14</v>
      </c>
      <c r="W112" s="43">
        <f>INVENTARIO[[#This Row],[Precio Final]]-INVENTARIO[[#This Row],[Costo total]]</f>
        <v>5.7377777777777776</v>
      </c>
      <c r="X112" s="172">
        <f>INVENTARIO[[#This Row],[Ganancia Unitaria]]*INVENTARIO[[#This Row],[Salidas]]</f>
        <v>5.7377777777777776</v>
      </c>
      <c r="Y112" s="43" t="s">
        <v>1228</v>
      </c>
      <c r="Z112" s="43"/>
      <c r="AA112" s="43">
        <f>INVENTARIO[[#This Row],[Costo total]]*INVENTARIO[[#This Row],[Entradas]]</f>
        <v>8.2622222222222224</v>
      </c>
      <c r="AB112" s="172">
        <f>INVENTARIO[[#This Row],[Stock Actual]]*INVENTARIO[[#This Row],[Costo total]]</f>
        <v>0</v>
      </c>
    </row>
    <row r="113" spans="1:28" ht="55" customHeight="1" x14ac:dyDescent="0.15">
      <c r="A113" s="42" t="s">
        <v>139</v>
      </c>
      <c r="B113" s="173"/>
      <c r="C113" s="174" t="s">
        <v>12</v>
      </c>
      <c r="D113" s="78" t="s">
        <v>50</v>
      </c>
      <c r="E113" s="78" t="s">
        <v>862</v>
      </c>
      <c r="F113" s="78" t="s">
        <v>695</v>
      </c>
      <c r="G113" s="78" t="s">
        <v>164</v>
      </c>
      <c r="H113" s="175">
        <f>INVENTARIO[[#This Row],[Precio Final]]</f>
        <v>0</v>
      </c>
      <c r="I113" s="78">
        <f t="shared" si="2"/>
        <v>26.873333333333335</v>
      </c>
      <c r="J113" s="78">
        <v>1</v>
      </c>
      <c r="K113" s="110">
        <v>1</v>
      </c>
      <c r="L113" s="120">
        <f>INVENTARIO[[#This Row],[Entradas]]-INVENTARIO[[#This Row],[Salidas]]</f>
        <v>0</v>
      </c>
      <c r="M113" s="175">
        <f>INVENTARIO[[#This Row],[Precio Final]]*10%</f>
        <v>0</v>
      </c>
      <c r="N113" s="42">
        <v>280</v>
      </c>
      <c r="O113" s="42">
        <v>18</v>
      </c>
      <c r="P113" s="42">
        <v>15.555555555555555</v>
      </c>
      <c r="Q113" s="110">
        <v>295</v>
      </c>
      <c r="R113" s="42">
        <v>8</v>
      </c>
      <c r="S113" s="178">
        <f t="shared" si="3"/>
        <v>2.36</v>
      </c>
      <c r="T113" s="42">
        <f>INVENTARIO[[#This Row],[Costo Unitario (USD)]]+INVENTARIO[[#This Row],[Costo Envío (USD)]]</f>
        <v>17.915555555555557</v>
      </c>
      <c r="U113" s="42">
        <f>INVENTARIO[[#This Row],[Costo total]]*1.5</f>
        <v>26.873333333333335</v>
      </c>
      <c r="V113" s="42">
        <v>0</v>
      </c>
      <c r="W113" s="42">
        <f>INVENTARIO[[#This Row],[Precio Final]]-INVENTARIO[[#This Row],[Costo total]]</f>
        <v>-17.915555555555557</v>
      </c>
      <c r="X113" s="176">
        <f>INVENTARIO[[#This Row],[Ganancia Unitaria]]*INVENTARIO[[#This Row],[Salidas]]</f>
        <v>-17.915555555555557</v>
      </c>
      <c r="Y113" s="42" t="s">
        <v>1228</v>
      </c>
      <c r="Z113" s="20"/>
      <c r="AA113" s="20">
        <f>INVENTARIO[[#This Row],[Costo total]]*INVENTARIO[[#This Row],[Entradas]]</f>
        <v>17.915555555555557</v>
      </c>
      <c r="AB113" s="172">
        <f>INVENTARIO[[#This Row],[Stock Actual]]*INVENTARIO[[#This Row],[Costo total]]</f>
        <v>0</v>
      </c>
    </row>
    <row r="114" spans="1:28" ht="55" customHeight="1" x14ac:dyDescent="0.15">
      <c r="A114" s="43" t="s">
        <v>1423</v>
      </c>
      <c r="B114" s="169"/>
      <c r="C114" s="170" t="s">
        <v>12</v>
      </c>
      <c r="D114" s="83" t="s">
        <v>50</v>
      </c>
      <c r="E114" s="83" t="s">
        <v>863</v>
      </c>
      <c r="F114" s="83" t="s">
        <v>697</v>
      </c>
      <c r="G114" s="83" t="s">
        <v>164</v>
      </c>
      <c r="H114" s="171">
        <f>INVENTARIO[[#This Row],[Precio Final]]</f>
        <v>25</v>
      </c>
      <c r="I114" s="83">
        <f t="shared" si="2"/>
        <v>19.666666666666664</v>
      </c>
      <c r="J114" s="83">
        <v>1</v>
      </c>
      <c r="K114" s="112">
        <f>SUMIFS(VENTAS[Cantidad],VENTAS[Código del producto Vendido],INVENTARIO[[#This Row],[Code]])</f>
        <v>1</v>
      </c>
      <c r="L114" s="121">
        <f>INVENTARIO[[#This Row],[Entradas]]-INVENTARIO[[#This Row],[Salidas]]</f>
        <v>0</v>
      </c>
      <c r="M114" s="171">
        <f>INVENTARIO[[#This Row],[Precio Final]]*10%</f>
        <v>2.5</v>
      </c>
      <c r="N114" s="43">
        <v>200</v>
      </c>
      <c r="O114" s="43">
        <v>18</v>
      </c>
      <c r="P114" s="43">
        <v>11.111111111111111</v>
      </c>
      <c r="Q114" s="112">
        <v>250</v>
      </c>
      <c r="R114" s="43">
        <v>8</v>
      </c>
      <c r="S114" s="177">
        <f t="shared" si="3"/>
        <v>2</v>
      </c>
      <c r="T114" s="168">
        <f>INVENTARIO[[#This Row],[Costo Unitario (USD)]]+INVENTARIO[[#This Row],[Costo Envío (USD)]]</f>
        <v>13.111111111111111</v>
      </c>
      <c r="U114" s="168">
        <f>INVENTARIO[[#This Row],[Costo total]]*1.5</f>
        <v>19.666666666666664</v>
      </c>
      <c r="V114" s="43">
        <v>25</v>
      </c>
      <c r="W114" s="43">
        <f>INVENTARIO[[#This Row],[Precio Final]]-INVENTARIO[[#This Row],[Costo total]]</f>
        <v>11.888888888888889</v>
      </c>
      <c r="X114" s="172">
        <f>INVENTARIO[[#This Row],[Ganancia Unitaria]]*INVENTARIO[[#This Row],[Salidas]]</f>
        <v>11.888888888888889</v>
      </c>
      <c r="Y114" s="43" t="s">
        <v>1228</v>
      </c>
      <c r="Z114" s="43"/>
      <c r="AA114" s="43">
        <f>INVENTARIO[[#This Row],[Costo total]]*INVENTARIO[[#This Row],[Entradas]]</f>
        <v>13.111111111111111</v>
      </c>
      <c r="AB114" s="172">
        <f>INVENTARIO[[#This Row],[Stock Actual]]*INVENTARIO[[#This Row],[Costo total]]</f>
        <v>0</v>
      </c>
    </row>
    <row r="115" spans="1:28" ht="55" customHeight="1" x14ac:dyDescent="0.15">
      <c r="A115" s="42" t="s">
        <v>1424</v>
      </c>
      <c r="B115" s="173"/>
      <c r="C115" s="174" t="s">
        <v>12</v>
      </c>
      <c r="D115" s="78" t="s">
        <v>50</v>
      </c>
      <c r="E115" s="78" t="s">
        <v>863</v>
      </c>
      <c r="F115" s="78" t="s">
        <v>695</v>
      </c>
      <c r="G115" s="78" t="s">
        <v>164</v>
      </c>
      <c r="H115" s="175">
        <f>INVENTARIO[[#This Row],[Precio Final]]</f>
        <v>25</v>
      </c>
      <c r="I115" s="78">
        <f t="shared" si="2"/>
        <v>19.606666666666669</v>
      </c>
      <c r="J115" s="78">
        <v>1</v>
      </c>
      <c r="K115" s="110">
        <f>SUMIFS(VENTAS[Cantidad],VENTAS[Código del producto Vendido],INVENTARIO[[#This Row],[Code]])</f>
        <v>1</v>
      </c>
      <c r="L115" s="120">
        <f>INVENTARIO[[#This Row],[Entradas]]-INVENTARIO[[#This Row],[Salidas]]</f>
        <v>0</v>
      </c>
      <c r="M115" s="175">
        <f>INVENTARIO[[#This Row],[Precio Final]]*10%</f>
        <v>2.5</v>
      </c>
      <c r="N115" s="42">
        <v>200</v>
      </c>
      <c r="O115" s="42">
        <v>18</v>
      </c>
      <c r="P115" s="42">
        <v>11.111111111111111</v>
      </c>
      <c r="Q115" s="110">
        <v>245</v>
      </c>
      <c r="R115" s="42">
        <v>8</v>
      </c>
      <c r="S115" s="178">
        <f t="shared" si="3"/>
        <v>1.96</v>
      </c>
      <c r="T115" s="42">
        <f>INVENTARIO[[#This Row],[Costo Unitario (USD)]]+INVENTARIO[[#This Row],[Costo Envío (USD)]]</f>
        <v>13.071111111111112</v>
      </c>
      <c r="U115" s="42">
        <f>INVENTARIO[[#This Row],[Costo total]]*1.5</f>
        <v>19.606666666666669</v>
      </c>
      <c r="V115" s="42">
        <v>25</v>
      </c>
      <c r="W115" s="42">
        <f>INVENTARIO[[#This Row],[Precio Final]]-INVENTARIO[[#This Row],[Costo total]]</f>
        <v>11.928888888888888</v>
      </c>
      <c r="X115" s="176">
        <f>INVENTARIO[[#This Row],[Ganancia Unitaria]]*INVENTARIO[[#This Row],[Salidas]]</f>
        <v>11.928888888888888</v>
      </c>
      <c r="Y115" s="42" t="s">
        <v>1228</v>
      </c>
      <c r="Z115" s="20"/>
      <c r="AA115" s="20">
        <f>INVENTARIO[[#This Row],[Costo total]]*INVENTARIO[[#This Row],[Entradas]]</f>
        <v>13.071111111111112</v>
      </c>
      <c r="AB115" s="172">
        <f>INVENTARIO[[#This Row],[Stock Actual]]*INVENTARIO[[#This Row],[Costo total]]</f>
        <v>0</v>
      </c>
    </row>
    <row r="116" spans="1:28" ht="55" customHeight="1" x14ac:dyDescent="0.15">
      <c r="A116" s="43" t="s">
        <v>1425</v>
      </c>
      <c r="B116" s="169"/>
      <c r="C116" s="170" t="s">
        <v>12</v>
      </c>
      <c r="D116" s="83" t="s">
        <v>2695</v>
      </c>
      <c r="E116" s="83" t="s">
        <v>2422</v>
      </c>
      <c r="F116" s="83" t="s">
        <v>697</v>
      </c>
      <c r="G116" s="83" t="s">
        <v>164</v>
      </c>
      <c r="H116" s="171">
        <f>INVENTARIO[[#This Row],[Precio Final]]</f>
        <v>20</v>
      </c>
      <c r="I116" s="83">
        <f t="shared" si="2"/>
        <v>20.083333333333336</v>
      </c>
      <c r="J116" s="83">
        <v>1</v>
      </c>
      <c r="K116" s="112">
        <f>SUMIFS(VENTAS[Cantidad],VENTAS[Código del producto Vendido],INVENTARIO[[#This Row],[Code]])</f>
        <v>0</v>
      </c>
      <c r="L116" s="121">
        <f>INVENTARIO[[#This Row],[Entradas]]-INVENTARIO[[#This Row],[Salidas]]</f>
        <v>1</v>
      </c>
      <c r="M116" s="171">
        <f>INVENTARIO[[#This Row],[Precio Final]]*10%</f>
        <v>2</v>
      </c>
      <c r="N116" s="43">
        <v>205</v>
      </c>
      <c r="O116" s="43">
        <v>18</v>
      </c>
      <c r="P116" s="43">
        <v>11.388888888888889</v>
      </c>
      <c r="Q116" s="112">
        <v>250</v>
      </c>
      <c r="R116" s="43">
        <v>8</v>
      </c>
      <c r="S116" s="177">
        <f t="shared" si="3"/>
        <v>2</v>
      </c>
      <c r="T116" s="168">
        <f>INVENTARIO[[#This Row],[Costo Unitario (USD)]]+INVENTARIO[[#This Row],[Costo Envío (USD)]]</f>
        <v>13.388888888888889</v>
      </c>
      <c r="U116" s="168">
        <f>INVENTARIO[[#This Row],[Costo total]]*1.5</f>
        <v>20.083333333333336</v>
      </c>
      <c r="V116" s="43">
        <v>20</v>
      </c>
      <c r="W116" s="43">
        <f>INVENTARIO[[#This Row],[Precio Final]]-INVENTARIO[[#This Row],[Costo total]]</f>
        <v>6.6111111111111107</v>
      </c>
      <c r="X116" s="172">
        <f>INVENTARIO[[#This Row],[Ganancia Unitaria]]*INVENTARIO[[#This Row],[Salidas]]</f>
        <v>0</v>
      </c>
      <c r="Y116" s="43" t="s">
        <v>1228</v>
      </c>
      <c r="Z116" s="43"/>
      <c r="AA116" s="43">
        <f>INVENTARIO[[#This Row],[Costo total]]*INVENTARIO[[#This Row],[Entradas]]</f>
        <v>13.388888888888889</v>
      </c>
      <c r="AB116" s="172">
        <f>INVENTARIO[[#This Row],[Stock Actual]]*INVENTARIO[[#This Row],[Costo total]]</f>
        <v>13.388888888888889</v>
      </c>
    </row>
    <row r="117" spans="1:28" ht="55" customHeight="1" x14ac:dyDescent="0.15">
      <c r="A117" s="42" t="s">
        <v>1426</v>
      </c>
      <c r="B117" s="173"/>
      <c r="C117" s="174" t="s">
        <v>12</v>
      </c>
      <c r="D117" s="78" t="s">
        <v>50</v>
      </c>
      <c r="E117" s="78" t="s">
        <v>864</v>
      </c>
      <c r="F117" s="78" t="s">
        <v>695</v>
      </c>
      <c r="G117" s="78" t="s">
        <v>164</v>
      </c>
      <c r="H117" s="175">
        <f>INVENTARIO[[#This Row],[Precio Final]]</f>
        <v>22</v>
      </c>
      <c r="I117" s="78">
        <f t="shared" si="2"/>
        <v>20.083333333333336</v>
      </c>
      <c r="J117" s="78">
        <v>1</v>
      </c>
      <c r="K117" s="110">
        <f>SUMIFS(VENTAS[Cantidad],VENTAS[Código del producto Vendido],INVENTARIO[[#This Row],[Code]])</f>
        <v>1</v>
      </c>
      <c r="L117" s="120">
        <f>INVENTARIO[[#This Row],[Entradas]]-INVENTARIO[[#This Row],[Salidas]]</f>
        <v>0</v>
      </c>
      <c r="M117" s="175">
        <f>INVENTARIO[[#This Row],[Precio Final]]*10%</f>
        <v>2.2000000000000002</v>
      </c>
      <c r="N117" s="42">
        <v>205</v>
      </c>
      <c r="O117" s="42">
        <v>18</v>
      </c>
      <c r="P117" s="42">
        <v>11.388888888888889</v>
      </c>
      <c r="Q117" s="110">
        <v>250</v>
      </c>
      <c r="R117" s="42">
        <v>8</v>
      </c>
      <c r="S117" s="178">
        <f t="shared" si="3"/>
        <v>2</v>
      </c>
      <c r="T117" s="42">
        <f>INVENTARIO[[#This Row],[Costo Unitario (USD)]]+INVENTARIO[[#This Row],[Costo Envío (USD)]]</f>
        <v>13.388888888888889</v>
      </c>
      <c r="U117" s="42">
        <f>INVENTARIO[[#This Row],[Costo total]]*1.5</f>
        <v>20.083333333333336</v>
      </c>
      <c r="V117" s="42">
        <v>22</v>
      </c>
      <c r="W117" s="42">
        <f>INVENTARIO[[#This Row],[Precio Final]]-INVENTARIO[[#This Row],[Costo total]]</f>
        <v>8.6111111111111107</v>
      </c>
      <c r="X117" s="176">
        <f>INVENTARIO[[#This Row],[Ganancia Unitaria]]*INVENTARIO[[#This Row],[Salidas]]</f>
        <v>8.6111111111111107</v>
      </c>
      <c r="Y117" s="42" t="s">
        <v>1228</v>
      </c>
      <c r="Z117" s="20"/>
      <c r="AA117" s="20">
        <f>INVENTARIO[[#This Row],[Costo total]]*INVENTARIO[[#This Row],[Entradas]]</f>
        <v>13.388888888888889</v>
      </c>
      <c r="AB117" s="172">
        <f>INVENTARIO[[#This Row],[Stock Actual]]*INVENTARIO[[#This Row],[Costo total]]</f>
        <v>0</v>
      </c>
    </row>
    <row r="118" spans="1:28" ht="55" customHeight="1" x14ac:dyDescent="0.15">
      <c r="A118" s="43" t="s">
        <v>1427</v>
      </c>
      <c r="B118" s="169"/>
      <c r="C118" s="170" t="s">
        <v>12</v>
      </c>
      <c r="D118" s="83" t="s">
        <v>2694</v>
      </c>
      <c r="E118" s="83" t="s">
        <v>2422</v>
      </c>
      <c r="F118" s="83" t="s">
        <v>693</v>
      </c>
      <c r="G118" s="83" t="s">
        <v>164</v>
      </c>
      <c r="H118" s="171">
        <f>INVENTARIO[[#This Row],[Precio Final]]</f>
        <v>20</v>
      </c>
      <c r="I118" s="83">
        <f t="shared" si="2"/>
        <v>20.683333333333334</v>
      </c>
      <c r="J118" s="83">
        <v>1</v>
      </c>
      <c r="K118" s="112">
        <f>SUMIFS(VENTAS[Cantidad],VENTAS[Código del producto Vendido],INVENTARIO[[#This Row],[Code]])</f>
        <v>0</v>
      </c>
      <c r="L118" s="121">
        <f>INVENTARIO[[#This Row],[Entradas]]-INVENTARIO[[#This Row],[Salidas]]</f>
        <v>1</v>
      </c>
      <c r="M118" s="171">
        <f>INVENTARIO[[#This Row],[Precio Final]]*10%</f>
        <v>2</v>
      </c>
      <c r="N118" s="43">
        <v>205</v>
      </c>
      <c r="O118" s="43">
        <v>18</v>
      </c>
      <c r="P118" s="43">
        <v>11.388888888888889</v>
      </c>
      <c r="Q118" s="112">
        <v>300</v>
      </c>
      <c r="R118" s="43">
        <v>8</v>
      </c>
      <c r="S118" s="177">
        <f t="shared" si="3"/>
        <v>2.4</v>
      </c>
      <c r="T118" s="168">
        <f>INVENTARIO[[#This Row],[Costo Unitario (USD)]]+INVENTARIO[[#This Row],[Costo Envío (USD)]]</f>
        <v>13.78888888888889</v>
      </c>
      <c r="U118" s="168">
        <f>INVENTARIO[[#This Row],[Costo total]]*1.5</f>
        <v>20.683333333333334</v>
      </c>
      <c r="V118" s="43">
        <v>20</v>
      </c>
      <c r="W118" s="43">
        <f>INVENTARIO[[#This Row],[Precio Final]]-INVENTARIO[[#This Row],[Costo total]]</f>
        <v>6.2111111111111104</v>
      </c>
      <c r="X118" s="172">
        <f>INVENTARIO[[#This Row],[Ganancia Unitaria]]*INVENTARIO[[#This Row],[Salidas]]</f>
        <v>0</v>
      </c>
      <c r="Y118" s="43" t="s">
        <v>1228</v>
      </c>
      <c r="Z118" s="43"/>
      <c r="AA118" s="43">
        <f>INVENTARIO[[#This Row],[Costo total]]*INVENTARIO[[#This Row],[Entradas]]</f>
        <v>13.78888888888889</v>
      </c>
      <c r="AB118" s="172">
        <f>INVENTARIO[[#This Row],[Stock Actual]]*INVENTARIO[[#This Row],[Costo total]]</f>
        <v>13.78888888888889</v>
      </c>
    </row>
    <row r="119" spans="1:28" ht="55" customHeight="1" x14ac:dyDescent="0.15">
      <c r="A119" s="42" t="s">
        <v>150</v>
      </c>
      <c r="B119" s="173"/>
      <c r="C119" s="174" t="s">
        <v>12</v>
      </c>
      <c r="D119" s="78" t="s">
        <v>50</v>
      </c>
      <c r="E119" s="78" t="s">
        <v>864</v>
      </c>
      <c r="F119" s="78" t="s">
        <v>698</v>
      </c>
      <c r="G119" s="78" t="s">
        <v>164</v>
      </c>
      <c r="H119" s="175">
        <f>INVENTARIO[[#This Row],[Precio Final]]</f>
        <v>22</v>
      </c>
      <c r="I119" s="78">
        <f t="shared" si="2"/>
        <v>20.683333333333334</v>
      </c>
      <c r="J119" s="78">
        <v>1</v>
      </c>
      <c r="K119" s="110">
        <f>SUMIFS(VENTAS[Cantidad],VENTAS[Código del producto Vendido],INVENTARIO[[#This Row],[Code]])</f>
        <v>1</v>
      </c>
      <c r="L119" s="120">
        <f>INVENTARIO[[#This Row],[Entradas]]-INVENTARIO[[#This Row],[Salidas]]</f>
        <v>0</v>
      </c>
      <c r="M119" s="175">
        <f>INVENTARIO[[#This Row],[Precio Final]]*10%</f>
        <v>2.2000000000000002</v>
      </c>
      <c r="N119" s="42">
        <v>205</v>
      </c>
      <c r="O119" s="42">
        <v>18</v>
      </c>
      <c r="P119" s="42">
        <v>11.388888888888889</v>
      </c>
      <c r="Q119" s="110">
        <v>300</v>
      </c>
      <c r="R119" s="42">
        <v>8</v>
      </c>
      <c r="S119" s="178">
        <f t="shared" si="3"/>
        <v>2.4</v>
      </c>
      <c r="T119" s="42">
        <f>INVENTARIO[[#This Row],[Costo Unitario (USD)]]+INVENTARIO[[#This Row],[Costo Envío (USD)]]</f>
        <v>13.78888888888889</v>
      </c>
      <c r="U119" s="42">
        <f>INVENTARIO[[#This Row],[Costo total]]*1.5</f>
        <v>20.683333333333334</v>
      </c>
      <c r="V119" s="42">
        <v>22</v>
      </c>
      <c r="W119" s="42">
        <f>INVENTARIO[[#This Row],[Precio Final]]-INVENTARIO[[#This Row],[Costo total]]</f>
        <v>8.2111111111111104</v>
      </c>
      <c r="X119" s="176">
        <f>INVENTARIO[[#This Row],[Ganancia Unitaria]]*INVENTARIO[[#This Row],[Salidas]]</f>
        <v>8.2111111111111104</v>
      </c>
      <c r="Y119" s="42" t="s">
        <v>1228</v>
      </c>
      <c r="Z119" s="20"/>
      <c r="AA119" s="20">
        <f>INVENTARIO[[#This Row],[Costo total]]*INVENTARIO[[#This Row],[Entradas]]</f>
        <v>13.78888888888889</v>
      </c>
      <c r="AB119" s="172">
        <f>INVENTARIO[[#This Row],[Stock Actual]]*INVENTARIO[[#This Row],[Costo total]]</f>
        <v>0</v>
      </c>
    </row>
    <row r="120" spans="1:28" ht="55" customHeight="1" x14ac:dyDescent="0.15">
      <c r="A120" s="43" t="s">
        <v>1428</v>
      </c>
      <c r="B120" s="169"/>
      <c r="C120" s="170" t="s">
        <v>12</v>
      </c>
      <c r="D120" s="83" t="s">
        <v>2692</v>
      </c>
      <c r="E120" s="83" t="s">
        <v>2423</v>
      </c>
      <c r="F120" s="83" t="s">
        <v>697</v>
      </c>
      <c r="G120" s="83" t="s">
        <v>164</v>
      </c>
      <c r="H120" s="171">
        <f>INVENTARIO[[#This Row],[Precio Final]]</f>
        <v>18</v>
      </c>
      <c r="I120" s="83">
        <f t="shared" si="2"/>
        <v>19.066666666666666</v>
      </c>
      <c r="J120" s="83">
        <v>1</v>
      </c>
      <c r="K120" s="112">
        <f>SUMIFS(VENTAS[Cantidad],VENTAS[Código del producto Vendido],INVENTARIO[[#This Row],[Code]])</f>
        <v>0</v>
      </c>
      <c r="L120" s="121">
        <f>INVENTARIO[[#This Row],[Entradas]]-INVENTARIO[[#This Row],[Salidas]]</f>
        <v>1</v>
      </c>
      <c r="M120" s="171">
        <f>INVENTARIO[[#This Row],[Precio Final]]*10%</f>
        <v>1.8</v>
      </c>
      <c r="N120" s="43">
        <v>200</v>
      </c>
      <c r="O120" s="43">
        <v>18</v>
      </c>
      <c r="P120" s="43">
        <v>11.111111111111111</v>
      </c>
      <c r="Q120" s="112">
        <v>200</v>
      </c>
      <c r="R120" s="43">
        <v>8</v>
      </c>
      <c r="S120" s="177">
        <f t="shared" si="3"/>
        <v>1.6</v>
      </c>
      <c r="T120" s="168">
        <f>INVENTARIO[[#This Row],[Costo Unitario (USD)]]+INVENTARIO[[#This Row],[Costo Envío (USD)]]</f>
        <v>12.71111111111111</v>
      </c>
      <c r="U120" s="168">
        <f>INVENTARIO[[#This Row],[Costo total]]*1.5</f>
        <v>19.066666666666666</v>
      </c>
      <c r="V120" s="43">
        <v>18</v>
      </c>
      <c r="W120" s="43">
        <f>INVENTARIO[[#This Row],[Precio Final]]-INVENTARIO[[#This Row],[Costo total]]</f>
        <v>5.2888888888888896</v>
      </c>
      <c r="X120" s="172">
        <f>INVENTARIO[[#This Row],[Ganancia Unitaria]]*INVENTARIO[[#This Row],[Salidas]]</f>
        <v>0</v>
      </c>
      <c r="Y120" s="43" t="s">
        <v>926</v>
      </c>
      <c r="Z120" s="43"/>
      <c r="AA120" s="43">
        <f>INVENTARIO[[#This Row],[Costo total]]*INVENTARIO[[#This Row],[Entradas]]</f>
        <v>12.71111111111111</v>
      </c>
      <c r="AB120" s="172">
        <f>INVENTARIO[[#This Row],[Stock Actual]]*INVENTARIO[[#This Row],[Costo total]]</f>
        <v>12.71111111111111</v>
      </c>
    </row>
    <row r="121" spans="1:28" ht="55" customHeight="1" x14ac:dyDescent="0.15">
      <c r="A121" s="42" t="s">
        <v>1429</v>
      </c>
      <c r="B121" s="173"/>
      <c r="C121" s="174" t="s">
        <v>12</v>
      </c>
      <c r="D121" s="78" t="s">
        <v>2862</v>
      </c>
      <c r="E121" s="78" t="s">
        <v>866</v>
      </c>
      <c r="F121" s="78" t="s">
        <v>789</v>
      </c>
      <c r="G121" s="78" t="s">
        <v>164</v>
      </c>
      <c r="H121" s="175">
        <f>INVENTARIO[[#This Row],[Precio Final]]</f>
        <v>14</v>
      </c>
      <c r="I121" s="78">
        <v>14</v>
      </c>
      <c r="J121" s="78">
        <v>1</v>
      </c>
      <c r="K121" s="110">
        <f>SUMIFS(VENTAS[Cantidad],VENTAS[Código del producto Vendido],INVENTARIO[[#This Row],[Code]])</f>
        <v>1</v>
      </c>
      <c r="L121" s="120">
        <f>INVENTARIO[[#This Row],[Entradas]]-INVENTARIO[[#This Row],[Salidas]]</f>
        <v>0</v>
      </c>
      <c r="M121" s="175">
        <f>INVENTARIO[[#This Row],[Precio Final]]*10%</f>
        <v>1.4000000000000001</v>
      </c>
      <c r="N121" s="42">
        <v>100</v>
      </c>
      <c r="O121" s="42">
        <v>18</v>
      </c>
      <c r="P121" s="42">
        <v>5.5555555555555554</v>
      </c>
      <c r="Q121" s="110">
        <v>180</v>
      </c>
      <c r="R121" s="42">
        <v>8</v>
      </c>
      <c r="S121" s="178">
        <f t="shared" si="3"/>
        <v>1.44</v>
      </c>
      <c r="T121" s="42">
        <f>INVENTARIO[[#This Row],[Costo Unitario (USD)]]+INVENTARIO[[#This Row],[Costo Envío (USD)]]</f>
        <v>6.9955555555555549</v>
      </c>
      <c r="U121" s="42">
        <f>INVENTARIO[[#This Row],[Costo total]]*1.5</f>
        <v>10.493333333333332</v>
      </c>
      <c r="V121" s="42">
        <v>14</v>
      </c>
      <c r="W121" s="42">
        <f>INVENTARIO[[#This Row],[Precio Final]]-INVENTARIO[[#This Row],[Costo total]]</f>
        <v>7.0044444444444451</v>
      </c>
      <c r="X121" s="176">
        <f>INVENTARIO[[#This Row],[Ganancia Unitaria]]*INVENTARIO[[#This Row],[Salidas]]</f>
        <v>7.0044444444444451</v>
      </c>
      <c r="Y121" s="42" t="s">
        <v>926</v>
      </c>
      <c r="Z121" s="20"/>
      <c r="AA121" s="20">
        <f>INVENTARIO[[#This Row],[Costo total]]*INVENTARIO[[#This Row],[Entradas]]</f>
        <v>6.9955555555555549</v>
      </c>
      <c r="AB121" s="172">
        <f>INVENTARIO[[#This Row],[Stock Actual]]*INVENTARIO[[#This Row],[Costo total]]</f>
        <v>0</v>
      </c>
    </row>
    <row r="122" spans="1:28" ht="55" customHeight="1" x14ac:dyDescent="0.15">
      <c r="A122" s="43" t="s">
        <v>1430</v>
      </c>
      <c r="B122" s="169"/>
      <c r="C122" s="170" t="s">
        <v>12</v>
      </c>
      <c r="D122" s="83" t="s">
        <v>2696</v>
      </c>
      <c r="E122" s="83" t="s">
        <v>2425</v>
      </c>
      <c r="F122" s="83" t="s">
        <v>692</v>
      </c>
      <c r="G122" s="83" t="s">
        <v>164</v>
      </c>
      <c r="H122" s="171">
        <f>INVENTARIO[[#This Row],[Precio Final]]</f>
        <v>20</v>
      </c>
      <c r="I122" s="83">
        <f t="shared" si="2"/>
        <v>18.303333333333335</v>
      </c>
      <c r="J122" s="83">
        <v>1</v>
      </c>
      <c r="K122" s="112">
        <f>SUMIFS(VENTAS[Cantidad],VENTAS[Código del producto Vendido],INVENTARIO[[#This Row],[Code]])</f>
        <v>0</v>
      </c>
      <c r="L122" s="121">
        <f>INVENTARIO[[#This Row],[Entradas]]-INVENTARIO[[#This Row],[Salidas]]</f>
        <v>1</v>
      </c>
      <c r="M122" s="171">
        <f>INVENTARIO[[#This Row],[Precio Final]]*10%</f>
        <v>2</v>
      </c>
      <c r="N122" s="43">
        <v>175</v>
      </c>
      <c r="O122" s="43">
        <v>18</v>
      </c>
      <c r="P122" s="43">
        <v>9.7222222222222214</v>
      </c>
      <c r="Q122" s="112">
        <v>310</v>
      </c>
      <c r="R122" s="43">
        <v>8</v>
      </c>
      <c r="S122" s="177">
        <f t="shared" si="3"/>
        <v>2.48</v>
      </c>
      <c r="T122" s="168">
        <f>INVENTARIO[[#This Row],[Costo Unitario (USD)]]+INVENTARIO[[#This Row],[Costo Envío (USD)]]</f>
        <v>12.202222222222222</v>
      </c>
      <c r="U122" s="168">
        <f>INVENTARIO[[#This Row],[Costo total]]*1.5</f>
        <v>18.303333333333335</v>
      </c>
      <c r="V122" s="43">
        <v>20</v>
      </c>
      <c r="W122" s="43">
        <f>INVENTARIO[[#This Row],[Precio Final]]-INVENTARIO[[#This Row],[Costo total]]</f>
        <v>7.7977777777777781</v>
      </c>
      <c r="X122" s="172">
        <f>INVENTARIO[[#This Row],[Ganancia Unitaria]]*INVENTARIO[[#This Row],[Salidas]]</f>
        <v>0</v>
      </c>
      <c r="Y122" s="43" t="s">
        <v>926</v>
      </c>
      <c r="Z122" s="43"/>
      <c r="AA122" s="43">
        <f>INVENTARIO[[#This Row],[Costo total]]*INVENTARIO[[#This Row],[Entradas]]</f>
        <v>12.202222222222222</v>
      </c>
      <c r="AB122" s="172">
        <f>INVENTARIO[[#This Row],[Stock Actual]]*INVENTARIO[[#This Row],[Costo total]]</f>
        <v>12.202222222222222</v>
      </c>
    </row>
    <row r="123" spans="1:28" ht="55" customHeight="1" x14ac:dyDescent="0.15">
      <c r="A123" s="42" t="s">
        <v>1431</v>
      </c>
      <c r="B123" s="173"/>
      <c r="C123" s="174" t="s">
        <v>12</v>
      </c>
      <c r="D123" s="78" t="s">
        <v>50</v>
      </c>
      <c r="E123" s="78" t="s">
        <v>868</v>
      </c>
      <c r="F123" s="78" t="s">
        <v>695</v>
      </c>
      <c r="G123" s="78" t="s">
        <v>164</v>
      </c>
      <c r="H123" s="175">
        <f>INVENTARIO[[#This Row],[Precio Final]]</f>
        <v>20</v>
      </c>
      <c r="I123" s="78">
        <f t="shared" si="2"/>
        <v>20.266666666666666</v>
      </c>
      <c r="J123" s="78">
        <v>1</v>
      </c>
      <c r="K123" s="110">
        <f>SUMIFS(VENTAS[Cantidad],VENTAS[Código del producto Vendido],INVENTARIO[[#This Row],[Code]])</f>
        <v>1</v>
      </c>
      <c r="L123" s="120">
        <f>INVENTARIO[[#This Row],[Entradas]]-INVENTARIO[[#This Row],[Salidas]]</f>
        <v>0</v>
      </c>
      <c r="M123" s="175">
        <f>INVENTARIO[[#This Row],[Precio Final]]*10%</f>
        <v>2</v>
      </c>
      <c r="N123" s="42">
        <v>200</v>
      </c>
      <c r="O123" s="42">
        <v>18</v>
      </c>
      <c r="P123" s="42">
        <v>11.111111111111111</v>
      </c>
      <c r="Q123" s="110">
        <v>300</v>
      </c>
      <c r="R123" s="42">
        <v>8</v>
      </c>
      <c r="S123" s="178">
        <f t="shared" si="3"/>
        <v>2.4</v>
      </c>
      <c r="T123" s="42">
        <f>INVENTARIO[[#This Row],[Costo Unitario (USD)]]+INVENTARIO[[#This Row],[Costo Envío (USD)]]</f>
        <v>13.511111111111111</v>
      </c>
      <c r="U123" s="42">
        <f>INVENTARIO[[#This Row],[Costo total]]*1.5</f>
        <v>20.266666666666666</v>
      </c>
      <c r="V123" s="42">
        <v>20</v>
      </c>
      <c r="W123" s="42">
        <f>INVENTARIO[[#This Row],[Precio Final]]-INVENTARIO[[#This Row],[Costo total]]</f>
        <v>6.4888888888888889</v>
      </c>
      <c r="X123" s="176">
        <f>INVENTARIO[[#This Row],[Ganancia Unitaria]]*INVENTARIO[[#This Row],[Salidas]]</f>
        <v>6.4888888888888889</v>
      </c>
      <c r="Y123" s="42" t="s">
        <v>926</v>
      </c>
      <c r="Z123" s="20"/>
      <c r="AA123" s="20">
        <f>INVENTARIO[[#This Row],[Costo total]]*INVENTARIO[[#This Row],[Entradas]]</f>
        <v>13.511111111111111</v>
      </c>
      <c r="AB123" s="172">
        <f>INVENTARIO[[#This Row],[Stock Actual]]*INVENTARIO[[#This Row],[Costo total]]</f>
        <v>0</v>
      </c>
    </row>
    <row r="124" spans="1:28" ht="55" customHeight="1" x14ac:dyDescent="0.15">
      <c r="A124" s="43" t="s">
        <v>32</v>
      </c>
      <c r="B124" s="169"/>
      <c r="C124" s="170" t="s">
        <v>12</v>
      </c>
      <c r="D124" s="83" t="s">
        <v>53</v>
      </c>
      <c r="E124" s="83" t="s">
        <v>869</v>
      </c>
      <c r="F124" s="83" t="s">
        <v>695</v>
      </c>
      <c r="G124" s="83" t="s">
        <v>164</v>
      </c>
      <c r="H124" s="171">
        <f>INVENTARIO[[#This Row],[Precio Final]]</f>
        <v>30</v>
      </c>
      <c r="I124" s="83">
        <f t="shared" si="2"/>
        <v>19.61</v>
      </c>
      <c r="J124" s="83">
        <v>1</v>
      </c>
      <c r="K124" s="112">
        <f>SUMIFS(VENTAS[Cantidad],VENTAS[Código del producto Vendido],INVENTARIO[[#This Row],[Code]])</f>
        <v>1</v>
      </c>
      <c r="L124" s="121">
        <f>INVENTARIO[[#This Row],[Entradas]]-INVENTARIO[[#This Row],[Salidas]]</f>
        <v>0</v>
      </c>
      <c r="M124" s="171">
        <f>INVENTARIO[[#This Row],[Precio Final]]*10%</f>
        <v>3</v>
      </c>
      <c r="N124" s="43">
        <v>195</v>
      </c>
      <c r="O124" s="43">
        <v>18</v>
      </c>
      <c r="P124" s="43">
        <v>10.833333333333334</v>
      </c>
      <c r="Q124" s="112">
        <v>280</v>
      </c>
      <c r="R124" s="43">
        <v>8</v>
      </c>
      <c r="S124" s="177">
        <f t="shared" si="3"/>
        <v>2.2400000000000002</v>
      </c>
      <c r="T124" s="168">
        <f>INVENTARIO[[#This Row],[Costo Unitario (USD)]]+INVENTARIO[[#This Row],[Costo Envío (USD)]]</f>
        <v>13.073333333333334</v>
      </c>
      <c r="U124" s="168">
        <f>INVENTARIO[[#This Row],[Costo total]]*1.5</f>
        <v>19.61</v>
      </c>
      <c r="V124" s="43">
        <v>30</v>
      </c>
      <c r="W124" s="43">
        <f>INVENTARIO[[#This Row],[Precio Final]]-INVENTARIO[[#This Row],[Costo total]]</f>
        <v>16.926666666666666</v>
      </c>
      <c r="X124" s="172">
        <f>INVENTARIO[[#This Row],[Ganancia Unitaria]]*INVENTARIO[[#This Row],[Salidas]]</f>
        <v>16.926666666666666</v>
      </c>
      <c r="Y124" s="43" t="s">
        <v>926</v>
      </c>
      <c r="Z124" s="43"/>
      <c r="AA124" s="43">
        <f>INVENTARIO[[#This Row],[Costo total]]*INVENTARIO[[#This Row],[Entradas]]</f>
        <v>13.073333333333334</v>
      </c>
      <c r="AB124" s="172">
        <f>INVENTARIO[[#This Row],[Stock Actual]]*INVENTARIO[[#This Row],[Costo total]]</f>
        <v>0</v>
      </c>
    </row>
    <row r="125" spans="1:28" ht="55" customHeight="1" x14ac:dyDescent="0.15">
      <c r="A125" s="42" t="s">
        <v>33</v>
      </c>
      <c r="B125" s="173"/>
      <c r="C125" s="174" t="s">
        <v>12</v>
      </c>
      <c r="D125" s="78" t="s">
        <v>53</v>
      </c>
      <c r="E125" s="78" t="s">
        <v>869</v>
      </c>
      <c r="F125" s="78" t="s">
        <v>697</v>
      </c>
      <c r="G125" s="78" t="s">
        <v>164</v>
      </c>
      <c r="H125" s="175">
        <f>INVENTARIO[[#This Row],[Precio Final]]</f>
        <v>30</v>
      </c>
      <c r="I125" s="78">
        <f t="shared" si="2"/>
        <v>19.850000000000001</v>
      </c>
      <c r="J125" s="78">
        <v>1</v>
      </c>
      <c r="K125" s="110">
        <f>SUMIFS(VENTAS[Cantidad],VENTAS[Código del producto Vendido],INVENTARIO[[#This Row],[Code]])</f>
        <v>1</v>
      </c>
      <c r="L125" s="120">
        <f>INVENTARIO[[#This Row],[Entradas]]-INVENTARIO[[#This Row],[Salidas]]</f>
        <v>0</v>
      </c>
      <c r="M125" s="175">
        <f>INVENTARIO[[#This Row],[Precio Final]]*10%</f>
        <v>3</v>
      </c>
      <c r="N125" s="42">
        <v>195</v>
      </c>
      <c r="O125" s="42">
        <v>18</v>
      </c>
      <c r="P125" s="42">
        <v>10.833333333333334</v>
      </c>
      <c r="Q125" s="110">
        <v>300</v>
      </c>
      <c r="R125" s="42">
        <v>8</v>
      </c>
      <c r="S125" s="178">
        <f t="shared" si="3"/>
        <v>2.4</v>
      </c>
      <c r="T125" s="42">
        <f>INVENTARIO[[#This Row],[Costo Unitario (USD)]]+INVENTARIO[[#This Row],[Costo Envío (USD)]]</f>
        <v>13.233333333333334</v>
      </c>
      <c r="U125" s="42">
        <f>INVENTARIO[[#This Row],[Costo total]]*1.5</f>
        <v>19.850000000000001</v>
      </c>
      <c r="V125" s="42">
        <v>30</v>
      </c>
      <c r="W125" s="42">
        <f>INVENTARIO[[#This Row],[Precio Final]]-INVENTARIO[[#This Row],[Costo total]]</f>
        <v>16.766666666666666</v>
      </c>
      <c r="X125" s="176">
        <f>INVENTARIO[[#This Row],[Ganancia Unitaria]]*INVENTARIO[[#This Row],[Salidas]]</f>
        <v>16.766666666666666</v>
      </c>
      <c r="Y125" s="42" t="s">
        <v>926</v>
      </c>
      <c r="Z125" s="20"/>
      <c r="AA125" s="20">
        <f>INVENTARIO[[#This Row],[Costo total]]*INVENTARIO[[#This Row],[Entradas]]</f>
        <v>13.233333333333334</v>
      </c>
      <c r="AB125" s="172">
        <f>INVENTARIO[[#This Row],[Stock Actual]]*INVENTARIO[[#This Row],[Costo total]]</f>
        <v>0</v>
      </c>
    </row>
    <row r="126" spans="1:28" ht="55" customHeight="1" x14ac:dyDescent="0.15">
      <c r="A126" s="43" t="s">
        <v>1432</v>
      </c>
      <c r="B126" s="169"/>
      <c r="C126" s="170" t="s">
        <v>12</v>
      </c>
      <c r="D126" s="83" t="s">
        <v>53</v>
      </c>
      <c r="E126" s="83" t="s">
        <v>2424</v>
      </c>
      <c r="F126" s="83" t="s">
        <v>695</v>
      </c>
      <c r="G126" s="83" t="s">
        <v>164</v>
      </c>
      <c r="H126" s="171">
        <f>INVENTARIO[[#This Row],[Precio Final]]</f>
        <v>30</v>
      </c>
      <c r="I126" s="83">
        <f t="shared" si="2"/>
        <v>22.189999999999998</v>
      </c>
      <c r="J126" s="83">
        <v>1</v>
      </c>
      <c r="K126" s="112">
        <f>SUMIFS(VENTAS[Cantidad],VENTAS[Código del producto Vendido],INVENTARIO[[#This Row],[Code]])</f>
        <v>1</v>
      </c>
      <c r="L126" s="121">
        <f>INVENTARIO[[#This Row],[Entradas]]-INVENTARIO[[#This Row],[Salidas]]</f>
        <v>0</v>
      </c>
      <c r="M126" s="171">
        <f>INVENTARIO[[#This Row],[Precio Final]]*10%</f>
        <v>3</v>
      </c>
      <c r="N126" s="43">
        <v>213</v>
      </c>
      <c r="O126" s="43">
        <v>18</v>
      </c>
      <c r="P126" s="43">
        <v>11.833333333333334</v>
      </c>
      <c r="Q126" s="112">
        <v>370</v>
      </c>
      <c r="R126" s="43">
        <v>8</v>
      </c>
      <c r="S126" s="177">
        <f t="shared" si="3"/>
        <v>2.96</v>
      </c>
      <c r="T126" s="168">
        <f>INVENTARIO[[#This Row],[Costo Unitario (USD)]]+INVENTARIO[[#This Row],[Costo Envío (USD)]]</f>
        <v>14.793333333333333</v>
      </c>
      <c r="U126" s="168">
        <f>INVENTARIO[[#This Row],[Costo total]]*1.5</f>
        <v>22.189999999999998</v>
      </c>
      <c r="V126" s="43">
        <v>30</v>
      </c>
      <c r="W126" s="43">
        <f>INVENTARIO[[#This Row],[Precio Final]]-INVENTARIO[[#This Row],[Costo total]]</f>
        <v>15.206666666666667</v>
      </c>
      <c r="X126" s="172">
        <f>INVENTARIO[[#This Row],[Ganancia Unitaria]]*INVENTARIO[[#This Row],[Salidas]]</f>
        <v>15.206666666666667</v>
      </c>
      <c r="Y126" s="43" t="s">
        <v>926</v>
      </c>
      <c r="Z126" s="43"/>
      <c r="AA126" s="43">
        <f>INVENTARIO[[#This Row],[Costo total]]*INVENTARIO[[#This Row],[Entradas]]</f>
        <v>14.793333333333333</v>
      </c>
      <c r="AB126" s="172">
        <f>INVENTARIO[[#This Row],[Stock Actual]]*INVENTARIO[[#This Row],[Costo total]]</f>
        <v>0</v>
      </c>
    </row>
    <row r="127" spans="1:28" ht="55" customHeight="1" x14ac:dyDescent="0.15">
      <c r="A127" s="42" t="s">
        <v>1433</v>
      </c>
      <c r="B127" s="173"/>
      <c r="C127" s="174" t="s">
        <v>12</v>
      </c>
      <c r="D127" s="78" t="s">
        <v>2862</v>
      </c>
      <c r="E127" s="78" t="s">
        <v>2436</v>
      </c>
      <c r="F127" s="78" t="s">
        <v>697</v>
      </c>
      <c r="G127" s="78" t="s">
        <v>164</v>
      </c>
      <c r="H127" s="175">
        <f>INVENTARIO[[#This Row],[Precio Final]]</f>
        <v>14</v>
      </c>
      <c r="I127" s="78">
        <f t="shared" si="2"/>
        <v>13.86</v>
      </c>
      <c r="J127" s="78">
        <v>1</v>
      </c>
      <c r="K127" s="110">
        <f>SUMIFS(VENTAS[Cantidad],VENTAS[Código del producto Vendido],INVENTARIO[[#This Row],[Code]])</f>
        <v>0</v>
      </c>
      <c r="L127" s="120">
        <f>INVENTARIO[[#This Row],[Entradas]]-INVENTARIO[[#This Row],[Salidas]]</f>
        <v>1</v>
      </c>
      <c r="M127" s="175">
        <f>INVENTARIO[[#This Row],[Precio Final]]*10%</f>
        <v>1.4000000000000001</v>
      </c>
      <c r="N127" s="42">
        <v>287</v>
      </c>
      <c r="O127" s="42">
        <v>18</v>
      </c>
      <c r="P127" s="42">
        <v>5</v>
      </c>
      <c r="Q127" s="110">
        <v>530</v>
      </c>
      <c r="R127" s="42">
        <v>8</v>
      </c>
      <c r="S127" s="178">
        <f t="shared" si="3"/>
        <v>4.24</v>
      </c>
      <c r="T127" s="42">
        <f>INVENTARIO[[#This Row],[Costo Unitario (USD)]]+INVENTARIO[[#This Row],[Costo Envío (USD)]]</f>
        <v>9.24</v>
      </c>
      <c r="U127" s="42">
        <f>INVENTARIO[[#This Row],[Costo total]]*1.5</f>
        <v>13.86</v>
      </c>
      <c r="V127" s="42">
        <v>14</v>
      </c>
      <c r="W127" s="42">
        <f>INVENTARIO[[#This Row],[Precio Final]]-INVENTARIO[[#This Row],[Costo total]]</f>
        <v>4.76</v>
      </c>
      <c r="X127" s="176">
        <f>INVENTARIO[[#This Row],[Ganancia Unitaria]]*INVENTARIO[[#This Row],[Salidas]]</f>
        <v>0</v>
      </c>
      <c r="Y127" s="42" t="s">
        <v>926</v>
      </c>
      <c r="Z127" s="20"/>
      <c r="AA127" s="20">
        <f>INVENTARIO[[#This Row],[Costo total]]*INVENTARIO[[#This Row],[Entradas]]</f>
        <v>9.24</v>
      </c>
      <c r="AB127" s="172">
        <f>INVENTARIO[[#This Row],[Stock Actual]]*INVENTARIO[[#This Row],[Costo total]]</f>
        <v>9.24</v>
      </c>
    </row>
    <row r="128" spans="1:28" ht="55" customHeight="1" x14ac:dyDescent="0.15">
      <c r="A128" s="43" t="s">
        <v>1434</v>
      </c>
      <c r="B128" s="169"/>
      <c r="C128" s="170" t="s">
        <v>12</v>
      </c>
      <c r="D128" s="83" t="s">
        <v>53</v>
      </c>
      <c r="E128" s="83" t="s">
        <v>1233</v>
      </c>
      <c r="F128" s="83" t="s">
        <v>697</v>
      </c>
      <c r="G128" s="83" t="s">
        <v>164</v>
      </c>
      <c r="H128" s="171">
        <f>INVENTARIO[[#This Row],[Precio Final]]</f>
        <v>45</v>
      </c>
      <c r="I128" s="83">
        <f t="shared" si="2"/>
        <v>28.730000000000004</v>
      </c>
      <c r="J128" s="83">
        <v>1</v>
      </c>
      <c r="K128" s="112">
        <f>SUMIFS(VENTAS[Cantidad],VENTAS[Código del producto Vendido],INVENTARIO[[#This Row],[Code]])</f>
        <v>1</v>
      </c>
      <c r="L128" s="121">
        <f>INVENTARIO[[#This Row],[Entradas]]-INVENTARIO[[#This Row],[Salidas]]</f>
        <v>0</v>
      </c>
      <c r="M128" s="171">
        <f>INVENTARIO[[#This Row],[Precio Final]]*10%</f>
        <v>4.5</v>
      </c>
      <c r="N128" s="43">
        <v>267</v>
      </c>
      <c r="O128" s="43">
        <v>18</v>
      </c>
      <c r="P128" s="43">
        <v>14.833333333333334</v>
      </c>
      <c r="Q128" s="112">
        <v>540</v>
      </c>
      <c r="R128" s="43">
        <v>8</v>
      </c>
      <c r="S128" s="177">
        <f t="shared" si="3"/>
        <v>4.32</v>
      </c>
      <c r="T128" s="168">
        <f>INVENTARIO[[#This Row],[Costo Unitario (USD)]]+INVENTARIO[[#This Row],[Costo Envío (USD)]]</f>
        <v>19.153333333333336</v>
      </c>
      <c r="U128" s="168">
        <f>INVENTARIO[[#This Row],[Costo total]]*1.5</f>
        <v>28.730000000000004</v>
      </c>
      <c r="V128" s="43">
        <v>45</v>
      </c>
      <c r="W128" s="43">
        <f>INVENTARIO[[#This Row],[Precio Final]]-INVENTARIO[[#This Row],[Costo total]]</f>
        <v>25.846666666666664</v>
      </c>
      <c r="X128" s="172">
        <f>INVENTARIO[[#This Row],[Ganancia Unitaria]]*INVENTARIO[[#This Row],[Salidas]]</f>
        <v>25.846666666666664</v>
      </c>
      <c r="Y128" s="43" t="s">
        <v>926</v>
      </c>
      <c r="Z128" s="43"/>
      <c r="AA128" s="43">
        <f>INVENTARIO[[#This Row],[Costo total]]*INVENTARIO[[#This Row],[Entradas]]</f>
        <v>19.153333333333336</v>
      </c>
      <c r="AB128" s="172">
        <f>INVENTARIO[[#This Row],[Stock Actual]]*INVENTARIO[[#This Row],[Costo total]]</f>
        <v>0</v>
      </c>
    </row>
    <row r="129" spans="1:28" ht="55" customHeight="1" x14ac:dyDescent="0.15">
      <c r="A129" s="42" t="s">
        <v>1435</v>
      </c>
      <c r="B129" s="173"/>
      <c r="C129" s="174" t="s">
        <v>12</v>
      </c>
      <c r="D129" s="78" t="s">
        <v>2698</v>
      </c>
      <c r="E129" s="78" t="s">
        <v>872</v>
      </c>
      <c r="F129" s="78" t="s">
        <v>695</v>
      </c>
      <c r="G129" s="78" t="s">
        <v>164</v>
      </c>
      <c r="H129" s="175">
        <f>INVENTARIO[[#This Row],[Precio Final]]</f>
        <v>25</v>
      </c>
      <c r="I129" s="78">
        <f t="shared" ref="I129:I142" si="4">U129</f>
        <v>24.500000000000004</v>
      </c>
      <c r="J129" s="78">
        <v>1</v>
      </c>
      <c r="K129" s="110">
        <f>SUMIFS(VENTAS[Cantidad],VENTAS[Código del producto Vendido],INVENTARIO[[#This Row],[Code]])</f>
        <v>0</v>
      </c>
      <c r="L129" s="120">
        <f>INVENTARIO[[#This Row],[Entradas]]-INVENTARIO[[#This Row],[Salidas]]</f>
        <v>1</v>
      </c>
      <c r="M129" s="175">
        <f>INVENTARIO[[#This Row],[Precio Final]]*10%</f>
        <v>2.5</v>
      </c>
      <c r="N129" s="42">
        <v>258</v>
      </c>
      <c r="O129" s="42">
        <v>18</v>
      </c>
      <c r="P129" s="42">
        <v>14.333333333333334</v>
      </c>
      <c r="Q129" s="110">
        <v>250</v>
      </c>
      <c r="R129" s="42">
        <v>8</v>
      </c>
      <c r="S129" s="178">
        <f t="shared" ref="S129:S142" si="5">Q129*R129/1000</f>
        <v>2</v>
      </c>
      <c r="T129" s="42">
        <f>INVENTARIO[[#This Row],[Costo Unitario (USD)]]+INVENTARIO[[#This Row],[Costo Envío (USD)]]</f>
        <v>16.333333333333336</v>
      </c>
      <c r="U129" s="42">
        <f>INVENTARIO[[#This Row],[Costo total]]*1.5</f>
        <v>24.500000000000004</v>
      </c>
      <c r="V129" s="42">
        <v>25</v>
      </c>
      <c r="W129" s="42">
        <f>INVENTARIO[[#This Row],[Precio Final]]-INVENTARIO[[#This Row],[Costo total]]</f>
        <v>8.6666666666666643</v>
      </c>
      <c r="X129" s="176">
        <f>INVENTARIO[[#This Row],[Ganancia Unitaria]]*INVENTARIO[[#This Row],[Salidas]]</f>
        <v>0</v>
      </c>
      <c r="Y129" s="42" t="s">
        <v>926</v>
      </c>
      <c r="Z129" s="20"/>
      <c r="AA129" s="20">
        <f>INVENTARIO[[#This Row],[Costo total]]*INVENTARIO[[#This Row],[Entradas]]</f>
        <v>16.333333333333336</v>
      </c>
      <c r="AB129" s="172">
        <f>INVENTARIO[[#This Row],[Stock Actual]]*INVENTARIO[[#This Row],[Costo total]]</f>
        <v>16.333333333333336</v>
      </c>
    </row>
    <row r="130" spans="1:28" ht="55" customHeight="1" x14ac:dyDescent="0.15">
      <c r="A130" s="43" t="s">
        <v>1436</v>
      </c>
      <c r="B130" s="169"/>
      <c r="C130" s="170" t="s">
        <v>12</v>
      </c>
      <c r="D130" s="83" t="s">
        <v>1209</v>
      </c>
      <c r="E130" s="83" t="s">
        <v>872</v>
      </c>
      <c r="F130" s="83" t="s">
        <v>697</v>
      </c>
      <c r="G130" s="83" t="s">
        <v>164</v>
      </c>
      <c r="H130" s="171">
        <f>INVENTARIO[[#This Row],[Precio Final]]</f>
        <v>30</v>
      </c>
      <c r="I130" s="83">
        <f t="shared" si="4"/>
        <v>24.500000000000004</v>
      </c>
      <c r="J130" s="83">
        <v>1</v>
      </c>
      <c r="K130" s="112">
        <f>SUMIFS(VENTAS[Cantidad],VENTAS[Código del producto Vendido],INVENTARIO[[#This Row],[Code]])</f>
        <v>1</v>
      </c>
      <c r="L130" s="121">
        <f>INVENTARIO[[#This Row],[Entradas]]-INVENTARIO[[#This Row],[Salidas]]</f>
        <v>0</v>
      </c>
      <c r="M130" s="171">
        <f>INVENTARIO[[#This Row],[Precio Final]]*10%</f>
        <v>3</v>
      </c>
      <c r="N130" s="43">
        <v>258</v>
      </c>
      <c r="O130" s="43">
        <v>18</v>
      </c>
      <c r="P130" s="43">
        <v>14.333333333333334</v>
      </c>
      <c r="Q130" s="112">
        <v>250</v>
      </c>
      <c r="R130" s="43">
        <v>8</v>
      </c>
      <c r="S130" s="177">
        <f t="shared" si="5"/>
        <v>2</v>
      </c>
      <c r="T130" s="168">
        <f>INVENTARIO[[#This Row],[Costo Unitario (USD)]]+INVENTARIO[[#This Row],[Costo Envío (USD)]]</f>
        <v>16.333333333333336</v>
      </c>
      <c r="U130" s="168">
        <f>INVENTARIO[[#This Row],[Costo total]]*1.5</f>
        <v>24.500000000000004</v>
      </c>
      <c r="V130" s="43">
        <v>30</v>
      </c>
      <c r="W130" s="43">
        <f>INVENTARIO[[#This Row],[Precio Final]]-INVENTARIO[[#This Row],[Costo total]]</f>
        <v>13.666666666666664</v>
      </c>
      <c r="X130" s="172">
        <f>INVENTARIO[[#This Row],[Ganancia Unitaria]]*INVENTARIO[[#This Row],[Salidas]]</f>
        <v>13.666666666666664</v>
      </c>
      <c r="Y130" s="43" t="s">
        <v>926</v>
      </c>
      <c r="Z130" s="43"/>
      <c r="AA130" s="43">
        <f>INVENTARIO[[#This Row],[Costo total]]*INVENTARIO[[#This Row],[Entradas]]</f>
        <v>16.333333333333336</v>
      </c>
      <c r="AB130" s="172">
        <f>INVENTARIO[[#This Row],[Stock Actual]]*INVENTARIO[[#This Row],[Costo total]]</f>
        <v>0</v>
      </c>
    </row>
    <row r="131" spans="1:28" ht="55" customHeight="1" x14ac:dyDescent="0.15">
      <c r="A131" s="42" t="s">
        <v>1923</v>
      </c>
      <c r="B131" s="173"/>
      <c r="C131" s="174" t="s">
        <v>12</v>
      </c>
      <c r="D131" s="78" t="s">
        <v>1209</v>
      </c>
      <c r="E131" s="78" t="s">
        <v>872</v>
      </c>
      <c r="F131" s="78" t="s">
        <v>698</v>
      </c>
      <c r="G131" s="78" t="s">
        <v>164</v>
      </c>
      <c r="H131" s="175">
        <f>INVENTARIO[[#This Row],[Precio Final]]</f>
        <v>30</v>
      </c>
      <c r="I131" s="78">
        <f t="shared" si="4"/>
        <v>24.500000000000004</v>
      </c>
      <c r="J131" s="78">
        <v>1</v>
      </c>
      <c r="K131" s="110">
        <f>SUMIFS(VENTAS[Cantidad],VENTAS[Código del producto Vendido],INVENTARIO[[#This Row],[Code]])</f>
        <v>1</v>
      </c>
      <c r="L131" s="120">
        <f>INVENTARIO[[#This Row],[Entradas]]-INVENTARIO[[#This Row],[Salidas]]</f>
        <v>0</v>
      </c>
      <c r="M131" s="175">
        <f>INVENTARIO[[#This Row],[Precio Final]]*10%</f>
        <v>3</v>
      </c>
      <c r="N131" s="42">
        <v>258</v>
      </c>
      <c r="O131" s="42">
        <v>18</v>
      </c>
      <c r="P131" s="42">
        <v>14.333333333333334</v>
      </c>
      <c r="Q131" s="110">
        <v>250</v>
      </c>
      <c r="R131" s="42">
        <v>8</v>
      </c>
      <c r="S131" s="178">
        <f t="shared" si="5"/>
        <v>2</v>
      </c>
      <c r="T131" s="42">
        <f>INVENTARIO[[#This Row],[Costo Unitario (USD)]]+INVENTARIO[[#This Row],[Costo Envío (USD)]]</f>
        <v>16.333333333333336</v>
      </c>
      <c r="U131" s="42">
        <f>INVENTARIO[[#This Row],[Costo total]]*1.5</f>
        <v>24.500000000000004</v>
      </c>
      <c r="V131" s="42">
        <v>30</v>
      </c>
      <c r="W131" s="42">
        <f>INVENTARIO[[#This Row],[Precio Final]]-INVENTARIO[[#This Row],[Costo total]]</f>
        <v>13.666666666666664</v>
      </c>
      <c r="X131" s="176">
        <f>INVENTARIO[[#This Row],[Ganancia Unitaria]]*INVENTARIO[[#This Row],[Salidas]]</f>
        <v>13.666666666666664</v>
      </c>
      <c r="Y131" s="42" t="s">
        <v>926</v>
      </c>
      <c r="Z131" s="20"/>
      <c r="AA131" s="20">
        <f>INVENTARIO[[#This Row],[Costo total]]*INVENTARIO[[#This Row],[Entradas]]</f>
        <v>16.333333333333336</v>
      </c>
      <c r="AB131" s="172">
        <f>INVENTARIO[[#This Row],[Stock Actual]]*INVENTARIO[[#This Row],[Costo total]]</f>
        <v>0</v>
      </c>
    </row>
    <row r="132" spans="1:28" ht="55" customHeight="1" x14ac:dyDescent="0.15">
      <c r="A132" s="43" t="s">
        <v>1438</v>
      </c>
      <c r="B132" s="169"/>
      <c r="C132" s="170" t="s">
        <v>12</v>
      </c>
      <c r="D132" s="83" t="s">
        <v>53</v>
      </c>
      <c r="E132" s="83" t="s">
        <v>1232</v>
      </c>
      <c r="F132" s="83" t="s">
        <v>697</v>
      </c>
      <c r="G132" s="83" t="s">
        <v>164</v>
      </c>
      <c r="H132" s="171">
        <f>INVENTARIO[[#This Row],[Precio Final]]</f>
        <v>28</v>
      </c>
      <c r="I132" s="83">
        <f t="shared" si="4"/>
        <v>25.250000000000004</v>
      </c>
      <c r="J132" s="83">
        <v>1</v>
      </c>
      <c r="K132" s="112">
        <f>SUMIFS(VENTAS[Cantidad],VENTAS[Código del producto Vendido],INVENTARIO[[#This Row],[Code]])</f>
        <v>1</v>
      </c>
      <c r="L132" s="121">
        <f>INVENTARIO[[#This Row],[Entradas]]-INVENTARIO[[#This Row],[Salidas]]</f>
        <v>0</v>
      </c>
      <c r="M132" s="171">
        <f>INVENTARIO[[#This Row],[Precio Final]]*10%</f>
        <v>2.8000000000000003</v>
      </c>
      <c r="N132" s="43">
        <v>267</v>
      </c>
      <c r="O132" s="43">
        <v>18</v>
      </c>
      <c r="P132" s="43">
        <v>14.833333333333334</v>
      </c>
      <c r="Q132" s="112">
        <v>250</v>
      </c>
      <c r="R132" s="43">
        <v>8</v>
      </c>
      <c r="S132" s="177">
        <f t="shared" si="5"/>
        <v>2</v>
      </c>
      <c r="T132" s="168">
        <f>INVENTARIO[[#This Row],[Costo Unitario (USD)]]+INVENTARIO[[#This Row],[Costo Envío (USD)]]</f>
        <v>16.833333333333336</v>
      </c>
      <c r="U132" s="168">
        <f>INVENTARIO[[#This Row],[Costo total]]*1.5</f>
        <v>25.250000000000004</v>
      </c>
      <c r="V132" s="43">
        <v>28</v>
      </c>
      <c r="W132" s="43">
        <f>INVENTARIO[[#This Row],[Precio Final]]-INVENTARIO[[#This Row],[Costo total]]</f>
        <v>11.166666666666664</v>
      </c>
      <c r="X132" s="172">
        <f>INVENTARIO[[#This Row],[Ganancia Unitaria]]*INVENTARIO[[#This Row],[Salidas]]</f>
        <v>11.166666666666664</v>
      </c>
      <c r="Y132" s="43" t="s">
        <v>926</v>
      </c>
      <c r="Z132" s="43"/>
      <c r="AA132" s="43">
        <f>INVENTARIO[[#This Row],[Costo total]]*INVENTARIO[[#This Row],[Entradas]]</f>
        <v>16.833333333333336</v>
      </c>
      <c r="AB132" s="172">
        <f>INVENTARIO[[#This Row],[Stock Actual]]*INVENTARIO[[#This Row],[Costo total]]</f>
        <v>0</v>
      </c>
    </row>
    <row r="133" spans="1:28" ht="55" customHeight="1" x14ac:dyDescent="0.15">
      <c r="A133" s="42" t="s">
        <v>1439</v>
      </c>
      <c r="B133" s="173"/>
      <c r="C133" s="174" t="s">
        <v>12</v>
      </c>
      <c r="D133" s="78" t="s">
        <v>53</v>
      </c>
      <c r="E133" s="78" t="s">
        <v>1232</v>
      </c>
      <c r="F133" s="78" t="s">
        <v>692</v>
      </c>
      <c r="G133" s="78" t="s">
        <v>164</v>
      </c>
      <c r="H133" s="175">
        <f>INVENTARIO[[#This Row],[Precio Final]]</f>
        <v>28</v>
      </c>
      <c r="I133" s="78">
        <f t="shared" si="4"/>
        <v>25.250000000000004</v>
      </c>
      <c r="J133" s="78">
        <v>1</v>
      </c>
      <c r="K133" s="110">
        <f>SUMIFS(VENTAS[Cantidad],VENTAS[Código del producto Vendido],INVENTARIO[[#This Row],[Code]])</f>
        <v>1</v>
      </c>
      <c r="L133" s="120">
        <f>INVENTARIO[[#This Row],[Entradas]]-INVENTARIO[[#This Row],[Salidas]]</f>
        <v>0</v>
      </c>
      <c r="M133" s="175">
        <f>INVENTARIO[[#This Row],[Precio Final]]*10%</f>
        <v>2.8000000000000003</v>
      </c>
      <c r="N133" s="42">
        <v>267</v>
      </c>
      <c r="O133" s="42">
        <v>18</v>
      </c>
      <c r="P133" s="42">
        <v>14.833333333333334</v>
      </c>
      <c r="Q133" s="110">
        <v>250</v>
      </c>
      <c r="R133" s="42">
        <v>8</v>
      </c>
      <c r="S133" s="178">
        <f t="shared" si="5"/>
        <v>2</v>
      </c>
      <c r="T133" s="42">
        <f>INVENTARIO[[#This Row],[Costo Unitario (USD)]]+INVENTARIO[[#This Row],[Costo Envío (USD)]]</f>
        <v>16.833333333333336</v>
      </c>
      <c r="U133" s="42">
        <f>INVENTARIO[[#This Row],[Costo total]]*1.5</f>
        <v>25.250000000000004</v>
      </c>
      <c r="V133" s="42">
        <v>28</v>
      </c>
      <c r="W133" s="42">
        <f>INVENTARIO[[#This Row],[Precio Final]]-INVENTARIO[[#This Row],[Costo total]]</f>
        <v>11.166666666666664</v>
      </c>
      <c r="X133" s="176">
        <f>INVENTARIO[[#This Row],[Ganancia Unitaria]]*INVENTARIO[[#This Row],[Salidas]]</f>
        <v>11.166666666666664</v>
      </c>
      <c r="Y133" s="42" t="s">
        <v>926</v>
      </c>
      <c r="Z133" s="20"/>
      <c r="AA133" s="20">
        <f>INVENTARIO[[#This Row],[Costo total]]*INVENTARIO[[#This Row],[Entradas]]</f>
        <v>16.833333333333336</v>
      </c>
      <c r="AB133" s="172">
        <f>INVENTARIO[[#This Row],[Stock Actual]]*INVENTARIO[[#This Row],[Costo total]]</f>
        <v>0</v>
      </c>
    </row>
    <row r="134" spans="1:28" ht="55" customHeight="1" x14ac:dyDescent="0.15">
      <c r="A134" s="43" t="s">
        <v>1440</v>
      </c>
      <c r="B134" s="169"/>
      <c r="C134" s="170" t="s">
        <v>12</v>
      </c>
      <c r="D134" s="83" t="s">
        <v>2696</v>
      </c>
      <c r="E134" s="83" t="s">
        <v>1231</v>
      </c>
      <c r="F134" s="83" t="s">
        <v>697</v>
      </c>
      <c r="G134" s="83" t="s">
        <v>164</v>
      </c>
      <c r="H134" s="171">
        <f>INVENTARIO[[#This Row],[Precio Final]]</f>
        <v>28</v>
      </c>
      <c r="I134" s="83">
        <f t="shared" si="4"/>
        <v>26.45</v>
      </c>
      <c r="J134" s="83">
        <v>1</v>
      </c>
      <c r="K134" s="112">
        <f>SUMIFS(VENTAS[Cantidad],VENTAS[Código del producto Vendido],INVENTARIO[[#This Row],[Code]])</f>
        <v>0</v>
      </c>
      <c r="L134" s="121">
        <f>INVENTARIO[[#This Row],[Entradas]]-INVENTARIO[[#This Row],[Salidas]]</f>
        <v>1</v>
      </c>
      <c r="M134" s="171">
        <f>INVENTARIO[[#This Row],[Precio Final]]*10%</f>
        <v>2.8000000000000003</v>
      </c>
      <c r="N134" s="43">
        <v>267</v>
      </c>
      <c r="O134" s="43">
        <v>18</v>
      </c>
      <c r="P134" s="43">
        <v>14.833333333333334</v>
      </c>
      <c r="Q134" s="112">
        <v>350</v>
      </c>
      <c r="R134" s="43">
        <v>8</v>
      </c>
      <c r="S134" s="177">
        <f t="shared" si="5"/>
        <v>2.8</v>
      </c>
      <c r="T134" s="168">
        <f>INVENTARIO[[#This Row],[Costo Unitario (USD)]]+INVENTARIO[[#This Row],[Costo Envío (USD)]]</f>
        <v>17.633333333333333</v>
      </c>
      <c r="U134" s="168">
        <f>INVENTARIO[[#This Row],[Costo total]]*1.5</f>
        <v>26.45</v>
      </c>
      <c r="V134" s="43">
        <v>28</v>
      </c>
      <c r="W134" s="43">
        <f>INVENTARIO[[#This Row],[Precio Final]]-INVENTARIO[[#This Row],[Costo total]]</f>
        <v>10.366666666666667</v>
      </c>
      <c r="X134" s="172">
        <f>INVENTARIO[[#This Row],[Ganancia Unitaria]]*INVENTARIO[[#This Row],[Salidas]]</f>
        <v>0</v>
      </c>
      <c r="Y134" s="43" t="s">
        <v>926</v>
      </c>
      <c r="Z134" s="43"/>
      <c r="AA134" s="43">
        <f>INVENTARIO[[#This Row],[Costo total]]*INVENTARIO[[#This Row],[Entradas]]</f>
        <v>17.633333333333333</v>
      </c>
      <c r="AB134" s="172">
        <f>INVENTARIO[[#This Row],[Stock Actual]]*INVENTARIO[[#This Row],[Costo total]]</f>
        <v>17.633333333333333</v>
      </c>
    </row>
    <row r="135" spans="1:28" ht="55" customHeight="1" x14ac:dyDescent="0.15">
      <c r="A135" s="42" t="s">
        <v>1441</v>
      </c>
      <c r="B135" s="173"/>
      <c r="C135" s="174" t="s">
        <v>12</v>
      </c>
      <c r="D135" s="78" t="s">
        <v>50</v>
      </c>
      <c r="E135" s="78" t="s">
        <v>1234</v>
      </c>
      <c r="F135" s="78" t="s">
        <v>695</v>
      </c>
      <c r="G135" s="78" t="s">
        <v>164</v>
      </c>
      <c r="H135" s="175">
        <f>INVENTARIO[[#This Row],[Precio Final]]</f>
        <v>25</v>
      </c>
      <c r="I135" s="78">
        <f t="shared" si="4"/>
        <v>19.666666666666664</v>
      </c>
      <c r="J135" s="78">
        <v>1</v>
      </c>
      <c r="K135" s="110">
        <f>SUMIFS(VENTAS[Cantidad],VENTAS[Código del producto Vendido],INVENTARIO[[#This Row],[Code]])</f>
        <v>1</v>
      </c>
      <c r="L135" s="120">
        <f>INVENTARIO[[#This Row],[Entradas]]-INVENTARIO[[#This Row],[Salidas]]</f>
        <v>0</v>
      </c>
      <c r="M135" s="175">
        <f>INVENTARIO[[#This Row],[Precio Final]]*10%</f>
        <v>2.5</v>
      </c>
      <c r="N135" s="42">
        <v>200</v>
      </c>
      <c r="O135" s="42">
        <v>18</v>
      </c>
      <c r="P135" s="42">
        <v>11.111111111111111</v>
      </c>
      <c r="Q135" s="110">
        <v>250</v>
      </c>
      <c r="R135" s="42">
        <v>8</v>
      </c>
      <c r="S135" s="178">
        <f t="shared" si="5"/>
        <v>2</v>
      </c>
      <c r="T135" s="42">
        <f>INVENTARIO[[#This Row],[Costo Unitario (USD)]]+INVENTARIO[[#This Row],[Costo Envío (USD)]]</f>
        <v>13.111111111111111</v>
      </c>
      <c r="U135" s="42">
        <f>INVENTARIO[[#This Row],[Costo total]]*1.5</f>
        <v>19.666666666666664</v>
      </c>
      <c r="V135" s="42">
        <v>25</v>
      </c>
      <c r="W135" s="42">
        <f>INVENTARIO[[#This Row],[Precio Final]]-INVENTARIO[[#This Row],[Costo total]]</f>
        <v>11.888888888888889</v>
      </c>
      <c r="X135" s="176">
        <f>INVENTARIO[[#This Row],[Ganancia Unitaria]]*INVENTARIO[[#This Row],[Salidas]]</f>
        <v>11.888888888888889</v>
      </c>
      <c r="Y135" s="42" t="s">
        <v>926</v>
      </c>
      <c r="Z135" s="20"/>
      <c r="AA135" s="20">
        <f>INVENTARIO[[#This Row],[Costo total]]*INVENTARIO[[#This Row],[Entradas]]</f>
        <v>13.111111111111111</v>
      </c>
      <c r="AB135" s="172">
        <f>INVENTARIO[[#This Row],[Stock Actual]]*INVENTARIO[[#This Row],[Costo total]]</f>
        <v>0</v>
      </c>
    </row>
    <row r="136" spans="1:28" ht="55" customHeight="1" x14ac:dyDescent="0.15">
      <c r="A136" s="43" t="s">
        <v>1442</v>
      </c>
      <c r="B136" s="169"/>
      <c r="C136" s="170" t="s">
        <v>12</v>
      </c>
      <c r="D136" s="83" t="s">
        <v>2695</v>
      </c>
      <c r="E136" s="83" t="s">
        <v>1234</v>
      </c>
      <c r="F136" s="83" t="s">
        <v>692</v>
      </c>
      <c r="G136" s="83" t="s">
        <v>164</v>
      </c>
      <c r="H136" s="171">
        <f>INVENTARIO[[#This Row],[Precio Final]]</f>
        <v>22</v>
      </c>
      <c r="I136" s="83">
        <f t="shared" si="4"/>
        <v>19.666666666666664</v>
      </c>
      <c r="J136" s="83">
        <v>1</v>
      </c>
      <c r="K136" s="112">
        <f>SUMIFS(VENTAS[Cantidad],VENTAS[Código del producto Vendido],INVENTARIO[[#This Row],[Code]])</f>
        <v>0</v>
      </c>
      <c r="L136" s="121">
        <f>INVENTARIO[[#This Row],[Entradas]]-INVENTARIO[[#This Row],[Salidas]]</f>
        <v>1</v>
      </c>
      <c r="M136" s="171">
        <f>INVENTARIO[[#This Row],[Precio Final]]*10%</f>
        <v>2.2000000000000002</v>
      </c>
      <c r="N136" s="43">
        <v>200</v>
      </c>
      <c r="O136" s="43">
        <v>18</v>
      </c>
      <c r="P136" s="43">
        <v>11.111111111111111</v>
      </c>
      <c r="Q136" s="112">
        <v>250</v>
      </c>
      <c r="R136" s="43">
        <v>8</v>
      </c>
      <c r="S136" s="177">
        <f t="shared" si="5"/>
        <v>2</v>
      </c>
      <c r="T136" s="168">
        <f>INVENTARIO[[#This Row],[Costo Unitario (USD)]]+INVENTARIO[[#This Row],[Costo Envío (USD)]]</f>
        <v>13.111111111111111</v>
      </c>
      <c r="U136" s="168">
        <f>INVENTARIO[[#This Row],[Costo total]]*1.5</f>
        <v>19.666666666666664</v>
      </c>
      <c r="V136" s="43">
        <v>22</v>
      </c>
      <c r="W136" s="43">
        <f>INVENTARIO[[#This Row],[Precio Final]]-INVENTARIO[[#This Row],[Costo total]]</f>
        <v>8.8888888888888893</v>
      </c>
      <c r="X136" s="172">
        <f>INVENTARIO[[#This Row],[Ganancia Unitaria]]*INVENTARIO[[#This Row],[Salidas]]</f>
        <v>0</v>
      </c>
      <c r="Y136" s="43" t="s">
        <v>926</v>
      </c>
      <c r="Z136" s="43"/>
      <c r="AA136" s="43">
        <f>INVENTARIO[[#This Row],[Costo total]]*INVENTARIO[[#This Row],[Entradas]]</f>
        <v>13.111111111111111</v>
      </c>
      <c r="AB136" s="172">
        <f>INVENTARIO[[#This Row],[Stock Actual]]*INVENTARIO[[#This Row],[Costo total]]</f>
        <v>13.111111111111111</v>
      </c>
    </row>
    <row r="137" spans="1:28" ht="55" customHeight="1" x14ac:dyDescent="0.15">
      <c r="A137" s="42" t="s">
        <v>1443</v>
      </c>
      <c r="B137" s="173"/>
      <c r="C137" s="174" t="s">
        <v>12</v>
      </c>
      <c r="D137" s="78" t="s">
        <v>2694</v>
      </c>
      <c r="E137" s="78" t="s">
        <v>2437</v>
      </c>
      <c r="F137" s="78" t="s">
        <v>698</v>
      </c>
      <c r="G137" s="78" t="s">
        <v>164</v>
      </c>
      <c r="H137" s="175">
        <f>INVENTARIO[[#This Row],[Precio Final]]</f>
        <v>25</v>
      </c>
      <c r="I137" s="78">
        <f t="shared" si="4"/>
        <v>24.43333333333333</v>
      </c>
      <c r="J137" s="78">
        <v>1</v>
      </c>
      <c r="K137" s="110">
        <f>SUMIFS(VENTAS[Cantidad],VENTAS[Código del producto Vendido],INVENTARIO[[#This Row],[Code]])</f>
        <v>0</v>
      </c>
      <c r="L137" s="120">
        <f>INVENTARIO[[#This Row],[Entradas]]-INVENTARIO[[#This Row],[Salidas]]</f>
        <v>1</v>
      </c>
      <c r="M137" s="175">
        <f>INVENTARIO[[#This Row],[Precio Final]]*10%</f>
        <v>2.5</v>
      </c>
      <c r="N137" s="42">
        <v>250</v>
      </c>
      <c r="O137" s="42">
        <v>18</v>
      </c>
      <c r="P137" s="42">
        <v>13.888888888888889</v>
      </c>
      <c r="Q137" s="110">
        <v>300</v>
      </c>
      <c r="R137" s="42">
        <v>8</v>
      </c>
      <c r="S137" s="178">
        <f t="shared" si="5"/>
        <v>2.4</v>
      </c>
      <c r="T137" s="42">
        <f>INVENTARIO[[#This Row],[Costo Unitario (USD)]]+INVENTARIO[[#This Row],[Costo Envío (USD)]]</f>
        <v>16.288888888888888</v>
      </c>
      <c r="U137" s="42">
        <f>INVENTARIO[[#This Row],[Costo total]]*1.5</f>
        <v>24.43333333333333</v>
      </c>
      <c r="V137" s="42">
        <v>25</v>
      </c>
      <c r="W137" s="42">
        <f>INVENTARIO[[#This Row],[Precio Final]]-INVENTARIO[[#This Row],[Costo total]]</f>
        <v>8.7111111111111121</v>
      </c>
      <c r="X137" s="176">
        <f>INVENTARIO[[#This Row],[Ganancia Unitaria]]*INVENTARIO[[#This Row],[Salidas]]</f>
        <v>0</v>
      </c>
      <c r="Y137" s="42" t="s">
        <v>926</v>
      </c>
      <c r="Z137" s="20"/>
      <c r="AA137" s="20">
        <f>INVENTARIO[[#This Row],[Costo total]]*INVENTARIO[[#This Row],[Entradas]]</f>
        <v>16.288888888888888</v>
      </c>
      <c r="AB137" s="172">
        <f>INVENTARIO[[#This Row],[Stock Actual]]*INVENTARIO[[#This Row],[Costo total]]</f>
        <v>16.288888888888888</v>
      </c>
    </row>
    <row r="138" spans="1:28" ht="55" customHeight="1" x14ac:dyDescent="0.15">
      <c r="A138" s="43" t="s">
        <v>1444</v>
      </c>
      <c r="B138" s="169"/>
      <c r="C138" s="170" t="s">
        <v>12</v>
      </c>
      <c r="D138" s="83" t="s">
        <v>2695</v>
      </c>
      <c r="E138" s="83" t="s">
        <v>2437</v>
      </c>
      <c r="F138" s="83" t="s">
        <v>697</v>
      </c>
      <c r="G138" s="83" t="s">
        <v>164</v>
      </c>
      <c r="H138" s="171">
        <f>INVENTARIO[[#This Row],[Precio Final]]</f>
        <v>25</v>
      </c>
      <c r="I138" s="83">
        <f t="shared" si="4"/>
        <v>24.43333333333333</v>
      </c>
      <c r="J138" s="83">
        <v>1</v>
      </c>
      <c r="K138" s="112">
        <f>SUMIFS(VENTAS[Cantidad],VENTAS[Código del producto Vendido],INVENTARIO[[#This Row],[Code]])</f>
        <v>0</v>
      </c>
      <c r="L138" s="121">
        <f>INVENTARIO[[#This Row],[Entradas]]-INVENTARIO[[#This Row],[Salidas]]</f>
        <v>1</v>
      </c>
      <c r="M138" s="171">
        <f>INVENTARIO[[#This Row],[Precio Final]]*10%</f>
        <v>2.5</v>
      </c>
      <c r="N138" s="43">
        <v>250</v>
      </c>
      <c r="O138" s="43">
        <v>18</v>
      </c>
      <c r="P138" s="43">
        <v>13.888888888888889</v>
      </c>
      <c r="Q138" s="112">
        <v>300</v>
      </c>
      <c r="R138" s="43">
        <v>8</v>
      </c>
      <c r="S138" s="177">
        <f t="shared" si="5"/>
        <v>2.4</v>
      </c>
      <c r="T138" s="168">
        <f>INVENTARIO[[#This Row],[Costo Unitario (USD)]]+INVENTARIO[[#This Row],[Costo Envío (USD)]]</f>
        <v>16.288888888888888</v>
      </c>
      <c r="U138" s="168">
        <f>INVENTARIO[[#This Row],[Costo total]]*1.5</f>
        <v>24.43333333333333</v>
      </c>
      <c r="V138" s="43">
        <v>25</v>
      </c>
      <c r="W138" s="43">
        <f>INVENTARIO[[#This Row],[Precio Final]]-INVENTARIO[[#This Row],[Costo total]]</f>
        <v>8.7111111111111121</v>
      </c>
      <c r="X138" s="172">
        <f>INVENTARIO[[#This Row],[Ganancia Unitaria]]*INVENTARIO[[#This Row],[Salidas]]</f>
        <v>0</v>
      </c>
      <c r="Y138" s="43" t="s">
        <v>926</v>
      </c>
      <c r="Z138" s="43"/>
      <c r="AA138" s="43">
        <f>INVENTARIO[[#This Row],[Costo total]]*INVENTARIO[[#This Row],[Entradas]]</f>
        <v>16.288888888888888</v>
      </c>
      <c r="AB138" s="172">
        <f>INVENTARIO[[#This Row],[Stock Actual]]*INVENTARIO[[#This Row],[Costo total]]</f>
        <v>16.288888888888888</v>
      </c>
    </row>
    <row r="139" spans="1:28" ht="55" customHeight="1" x14ac:dyDescent="0.15">
      <c r="A139" s="42" t="s">
        <v>1445</v>
      </c>
      <c r="B139" s="173"/>
      <c r="C139" s="174" t="s">
        <v>12</v>
      </c>
      <c r="D139" s="78" t="s">
        <v>2696</v>
      </c>
      <c r="E139" s="78" t="s">
        <v>2438</v>
      </c>
      <c r="F139" s="78" t="s">
        <v>692</v>
      </c>
      <c r="G139" s="78" t="s">
        <v>164</v>
      </c>
      <c r="H139" s="175">
        <f>INVENTARIO[[#This Row],[Precio Final]]</f>
        <v>28</v>
      </c>
      <c r="I139" s="78">
        <f t="shared" si="4"/>
        <v>26.246666666666666</v>
      </c>
      <c r="J139" s="78">
        <v>1</v>
      </c>
      <c r="K139" s="110">
        <f>SUMIFS(VENTAS[Cantidad],VENTAS[Código del producto Vendido],INVENTARIO[[#This Row],[Code]])</f>
        <v>0</v>
      </c>
      <c r="L139" s="120">
        <f>INVENTARIO[[#This Row],[Entradas]]-INVENTARIO[[#This Row],[Salidas]]</f>
        <v>1</v>
      </c>
      <c r="M139" s="175">
        <f>INVENTARIO[[#This Row],[Precio Final]]*10%</f>
        <v>2.8000000000000003</v>
      </c>
      <c r="N139" s="42">
        <v>266</v>
      </c>
      <c r="O139" s="42">
        <v>18</v>
      </c>
      <c r="P139" s="42">
        <v>14.777777777777779</v>
      </c>
      <c r="Q139" s="110">
        <v>340</v>
      </c>
      <c r="R139" s="42">
        <v>8</v>
      </c>
      <c r="S139" s="178">
        <f t="shared" si="5"/>
        <v>2.72</v>
      </c>
      <c r="T139" s="42">
        <f>INVENTARIO[[#This Row],[Costo Unitario (USD)]]+INVENTARIO[[#This Row],[Costo Envío (USD)]]</f>
        <v>17.497777777777777</v>
      </c>
      <c r="U139" s="42">
        <f>INVENTARIO[[#This Row],[Costo total]]*1.5</f>
        <v>26.246666666666666</v>
      </c>
      <c r="V139" s="42">
        <v>28</v>
      </c>
      <c r="W139" s="42">
        <f>INVENTARIO[[#This Row],[Precio Final]]-INVENTARIO[[#This Row],[Costo total]]</f>
        <v>10.502222222222223</v>
      </c>
      <c r="X139" s="176">
        <f>INVENTARIO[[#This Row],[Ganancia Unitaria]]*INVENTARIO[[#This Row],[Salidas]]</f>
        <v>0</v>
      </c>
      <c r="Y139" s="42" t="s">
        <v>926</v>
      </c>
      <c r="Z139" s="20"/>
      <c r="AA139" s="20">
        <f>INVENTARIO[[#This Row],[Costo total]]*INVENTARIO[[#This Row],[Entradas]]</f>
        <v>17.497777777777777</v>
      </c>
      <c r="AB139" s="172">
        <f>INVENTARIO[[#This Row],[Stock Actual]]*INVENTARIO[[#This Row],[Costo total]]</f>
        <v>17.497777777777777</v>
      </c>
    </row>
    <row r="140" spans="1:28" ht="55" customHeight="1" x14ac:dyDescent="0.15">
      <c r="A140" s="43" t="s">
        <v>1446</v>
      </c>
      <c r="B140" s="169"/>
      <c r="C140" s="170" t="s">
        <v>12</v>
      </c>
      <c r="D140" s="83" t="s">
        <v>53</v>
      </c>
      <c r="E140" s="83" t="s">
        <v>1235</v>
      </c>
      <c r="F140" s="83" t="s">
        <v>695</v>
      </c>
      <c r="G140" s="83" t="s">
        <v>164</v>
      </c>
      <c r="H140" s="171">
        <f>INVENTARIO[[#This Row],[Precio Final]]</f>
        <v>35</v>
      </c>
      <c r="I140" s="83">
        <f t="shared" si="4"/>
        <v>27.553333333333335</v>
      </c>
      <c r="J140" s="83">
        <v>1</v>
      </c>
      <c r="K140" s="112">
        <f>SUMIFS(VENTAS[Cantidad],VENTAS[Código del producto Vendido],INVENTARIO[[#This Row],[Code]])</f>
        <v>1</v>
      </c>
      <c r="L140" s="121">
        <f>INVENTARIO[[#This Row],[Entradas]]-INVENTARIO[[#This Row],[Salidas]]</f>
        <v>0</v>
      </c>
      <c r="M140" s="171">
        <f>INVENTARIO[[#This Row],[Precio Final]]*10%</f>
        <v>3.5</v>
      </c>
      <c r="N140" s="43">
        <v>286</v>
      </c>
      <c r="O140" s="43">
        <v>18</v>
      </c>
      <c r="P140" s="43">
        <v>15.888888888888889</v>
      </c>
      <c r="Q140" s="112">
        <v>310</v>
      </c>
      <c r="R140" s="43">
        <v>8</v>
      </c>
      <c r="S140" s="177">
        <f t="shared" si="5"/>
        <v>2.48</v>
      </c>
      <c r="T140" s="168">
        <f>INVENTARIO[[#This Row],[Costo Unitario (USD)]]+INVENTARIO[[#This Row],[Costo Envío (USD)]]</f>
        <v>18.36888888888889</v>
      </c>
      <c r="U140" s="168">
        <f>INVENTARIO[[#This Row],[Costo total]]*1.5</f>
        <v>27.553333333333335</v>
      </c>
      <c r="V140" s="43">
        <v>35</v>
      </c>
      <c r="W140" s="43">
        <f>INVENTARIO[[#This Row],[Precio Final]]-INVENTARIO[[#This Row],[Costo total]]</f>
        <v>16.63111111111111</v>
      </c>
      <c r="X140" s="172">
        <f>INVENTARIO[[#This Row],[Ganancia Unitaria]]*INVENTARIO[[#This Row],[Salidas]]</f>
        <v>16.63111111111111</v>
      </c>
      <c r="Y140" s="43" t="s">
        <v>926</v>
      </c>
      <c r="Z140" s="43"/>
      <c r="AA140" s="43">
        <f>INVENTARIO[[#This Row],[Costo total]]*INVENTARIO[[#This Row],[Entradas]]</f>
        <v>18.36888888888889</v>
      </c>
      <c r="AB140" s="172">
        <f>INVENTARIO[[#This Row],[Stock Actual]]*INVENTARIO[[#This Row],[Costo total]]</f>
        <v>0</v>
      </c>
    </row>
    <row r="141" spans="1:28" ht="55" customHeight="1" x14ac:dyDescent="0.15">
      <c r="A141" s="42" t="s">
        <v>346</v>
      </c>
      <c r="B141" s="173"/>
      <c r="C141" s="174" t="s">
        <v>12</v>
      </c>
      <c r="D141" s="78" t="s">
        <v>2330</v>
      </c>
      <c r="E141" s="78" t="s">
        <v>876</v>
      </c>
      <c r="F141" s="78" t="s">
        <v>692</v>
      </c>
      <c r="G141" s="78" t="s">
        <v>164</v>
      </c>
      <c r="H141" s="175">
        <f>INVENTARIO[[#This Row],[Precio Final]]</f>
        <v>35</v>
      </c>
      <c r="I141" s="78">
        <f t="shared" si="4"/>
        <v>28.5</v>
      </c>
      <c r="J141" s="78">
        <v>1</v>
      </c>
      <c r="K141" s="110">
        <f>SUMIFS(VENTAS[Cantidad],VENTAS[Código del producto Vendido],INVENTARIO[[#This Row],[Code]])</f>
        <v>1</v>
      </c>
      <c r="L141" s="120">
        <f>INVENTARIO[[#This Row],[Entradas]]-INVENTARIO[[#This Row],[Salidas]]</f>
        <v>0</v>
      </c>
      <c r="M141" s="175">
        <f>INVENTARIO[[#This Row],[Precio Final]]*10%</f>
        <v>3.5</v>
      </c>
      <c r="N141" s="42">
        <v>270</v>
      </c>
      <c r="O141" s="42">
        <v>18</v>
      </c>
      <c r="P141" s="42">
        <v>15</v>
      </c>
      <c r="Q141" s="110">
        <v>500</v>
      </c>
      <c r="R141" s="42">
        <v>8</v>
      </c>
      <c r="S141" s="178">
        <f t="shared" si="5"/>
        <v>4</v>
      </c>
      <c r="T141" s="42">
        <f>INVENTARIO[[#This Row],[Costo Unitario (USD)]]+INVENTARIO[[#This Row],[Costo Envío (USD)]]</f>
        <v>19</v>
      </c>
      <c r="U141" s="42">
        <f>INVENTARIO[[#This Row],[Costo total]]*1.5</f>
        <v>28.5</v>
      </c>
      <c r="V141" s="42">
        <v>35</v>
      </c>
      <c r="W141" s="42">
        <f>INVENTARIO[[#This Row],[Precio Final]]-INVENTARIO[[#This Row],[Costo total]]</f>
        <v>16</v>
      </c>
      <c r="X141" s="176">
        <f>INVENTARIO[[#This Row],[Ganancia Unitaria]]*INVENTARIO[[#This Row],[Salidas]]</f>
        <v>16</v>
      </c>
      <c r="Y141" s="42" t="s">
        <v>926</v>
      </c>
      <c r="Z141" s="20"/>
      <c r="AA141" s="20">
        <f>INVENTARIO[[#This Row],[Costo total]]*INVENTARIO[[#This Row],[Entradas]]</f>
        <v>19</v>
      </c>
      <c r="AB141" s="172">
        <f>INVENTARIO[[#This Row],[Stock Actual]]*INVENTARIO[[#This Row],[Costo total]]</f>
        <v>0</v>
      </c>
    </row>
    <row r="142" spans="1:28" ht="55" customHeight="1" x14ac:dyDescent="0.15">
      <c r="A142" s="43" t="s">
        <v>1447</v>
      </c>
      <c r="B142" s="169"/>
      <c r="C142" s="170" t="s">
        <v>12</v>
      </c>
      <c r="D142" s="83" t="s">
        <v>2696</v>
      </c>
      <c r="E142" s="83" t="s">
        <v>2439</v>
      </c>
      <c r="F142" s="83" t="s">
        <v>697</v>
      </c>
      <c r="G142" s="83" t="s">
        <v>164</v>
      </c>
      <c r="H142" s="171">
        <f>INVENTARIO[[#This Row],[Precio Final]]</f>
        <v>28</v>
      </c>
      <c r="I142" s="83">
        <f t="shared" si="4"/>
        <v>27</v>
      </c>
      <c r="J142" s="83">
        <v>1</v>
      </c>
      <c r="K142" s="112">
        <f>SUMIFS(VENTAS[Cantidad],VENTAS[Código del producto Vendido],INVENTARIO[[#This Row],[Code]])</f>
        <v>0</v>
      </c>
      <c r="L142" s="121">
        <f>INVENTARIO[[#This Row],[Entradas]]-INVENTARIO[[#This Row],[Salidas]]</f>
        <v>1</v>
      </c>
      <c r="M142" s="171">
        <f>INVENTARIO[[#This Row],[Precio Final]]*10%</f>
        <v>2.8000000000000003</v>
      </c>
      <c r="N142" s="43">
        <v>270</v>
      </c>
      <c r="O142" s="43">
        <v>18</v>
      </c>
      <c r="P142" s="43">
        <v>15</v>
      </c>
      <c r="Q142" s="112">
        <v>375</v>
      </c>
      <c r="R142" s="43">
        <v>8</v>
      </c>
      <c r="S142" s="177">
        <f t="shared" si="5"/>
        <v>3</v>
      </c>
      <c r="T142" s="168">
        <f>INVENTARIO[[#This Row],[Costo Unitario (USD)]]+INVENTARIO[[#This Row],[Costo Envío (USD)]]</f>
        <v>18</v>
      </c>
      <c r="U142" s="168">
        <f>INVENTARIO[[#This Row],[Costo total]]*1.5</f>
        <v>27</v>
      </c>
      <c r="V142" s="43">
        <v>28</v>
      </c>
      <c r="W142" s="43">
        <f>INVENTARIO[[#This Row],[Precio Final]]-INVENTARIO[[#This Row],[Costo total]]</f>
        <v>10</v>
      </c>
      <c r="X142" s="172">
        <f>INVENTARIO[[#This Row],[Ganancia Unitaria]]*INVENTARIO[[#This Row],[Salidas]]</f>
        <v>0</v>
      </c>
      <c r="Y142" s="43" t="s">
        <v>926</v>
      </c>
      <c r="Z142" s="43"/>
      <c r="AA142" s="43">
        <f>INVENTARIO[[#This Row],[Costo total]]*INVENTARIO[[#This Row],[Entradas]]</f>
        <v>18</v>
      </c>
      <c r="AB142" s="172">
        <f>INVENTARIO[[#This Row],[Stock Actual]]*INVENTARIO[[#This Row],[Costo total]]</f>
        <v>18</v>
      </c>
    </row>
    <row r="143" spans="1:28" ht="55" customHeight="1" x14ac:dyDescent="0.15">
      <c r="A143" s="42" t="s">
        <v>183</v>
      </c>
      <c r="B143" s="173"/>
      <c r="C143" s="174" t="s">
        <v>12</v>
      </c>
      <c r="D143" s="78" t="s">
        <v>50</v>
      </c>
      <c r="E143" s="78" t="s">
        <v>878</v>
      </c>
      <c r="F143" s="78" t="s">
        <v>698</v>
      </c>
      <c r="G143" s="78" t="s">
        <v>164</v>
      </c>
      <c r="H143" s="175">
        <f>INVENTARIO[[#This Row],[Precio Final]]</f>
        <v>12</v>
      </c>
      <c r="I143" s="78">
        <f>U143</f>
        <v>10.868333333333334</v>
      </c>
      <c r="J143" s="78">
        <v>1</v>
      </c>
      <c r="K143" s="110">
        <f>SUMIFS(VENTAS[Cantidad],VENTAS[Código del producto Vendido],INVENTARIO[[#This Row],[Code]])</f>
        <v>1</v>
      </c>
      <c r="L143" s="120">
        <f>INVENTARIO[[#This Row],[Entradas]]-INVENTARIO[[#This Row],[Salidas]]</f>
        <v>0</v>
      </c>
      <c r="M143" s="175">
        <f>INVENTARIO[[#This Row],[Precio Final]]*10%</f>
        <v>1.2000000000000002</v>
      </c>
      <c r="N143" s="42">
        <v>99.82</v>
      </c>
      <c r="O143" s="42">
        <v>18</v>
      </c>
      <c r="P143" s="42">
        <v>5.5455555555555556</v>
      </c>
      <c r="Q143" s="110">
        <v>100</v>
      </c>
      <c r="R143" s="42">
        <v>17</v>
      </c>
      <c r="S143" s="178">
        <f>Q143*R143/1000</f>
        <v>1.7</v>
      </c>
      <c r="T143" s="42">
        <f>INVENTARIO[[#This Row],[Costo Unitario (USD)]]+INVENTARIO[[#This Row],[Costo Envío (USD)]]</f>
        <v>7.2455555555555557</v>
      </c>
      <c r="U143" s="42">
        <f>INVENTARIO[[#This Row],[Costo total]]*1.5</f>
        <v>10.868333333333334</v>
      </c>
      <c r="V143" s="42">
        <v>12</v>
      </c>
      <c r="W143" s="42">
        <f>INVENTARIO[[#This Row],[Precio Final]]-INVENTARIO[[#This Row],[Costo total]]</f>
        <v>4.7544444444444443</v>
      </c>
      <c r="X143" s="176">
        <f>INVENTARIO[[#This Row],[Ganancia Unitaria]]*INVENTARIO[[#This Row],[Salidas]]</f>
        <v>4.7544444444444443</v>
      </c>
      <c r="Y143" s="42"/>
      <c r="Z143" s="20"/>
      <c r="AA143" s="20">
        <f>INVENTARIO[[#This Row],[Costo total]]*INVENTARIO[[#This Row],[Entradas]]</f>
        <v>7.2455555555555557</v>
      </c>
      <c r="AB143" s="172">
        <f>INVENTARIO[[#This Row],[Stock Actual]]*INVENTARIO[[#This Row],[Costo total]]</f>
        <v>0</v>
      </c>
    </row>
    <row r="144" spans="1:28" ht="55" customHeight="1" x14ac:dyDescent="0.15">
      <c r="A144" s="43" t="s">
        <v>1448</v>
      </c>
      <c r="B144" s="169"/>
      <c r="C144" s="170" t="s">
        <v>12</v>
      </c>
      <c r="D144" s="83" t="s">
        <v>50</v>
      </c>
      <c r="E144" s="83" t="s">
        <v>879</v>
      </c>
      <c r="F144" s="83" t="s">
        <v>695</v>
      </c>
      <c r="G144" s="83" t="s">
        <v>164</v>
      </c>
      <c r="H144" s="171">
        <f>INVENTARIO[[#This Row],[Precio Final]]</f>
        <v>20</v>
      </c>
      <c r="I144" s="83">
        <f t="shared" ref="I144:I193" si="6">U144</f>
        <v>19.524999999999999</v>
      </c>
      <c r="J144" s="83">
        <v>1</v>
      </c>
      <c r="K144" s="112">
        <f>SUMIFS(VENTAS[Cantidad],VENTAS[Código del producto Vendido],INVENTARIO[[#This Row],[Code]])</f>
        <v>0</v>
      </c>
      <c r="L144" s="121">
        <f>INVENTARIO[[#This Row],[Entradas]]-INVENTARIO[[#This Row],[Salidas]]</f>
        <v>1</v>
      </c>
      <c r="M144" s="171">
        <f>INVENTARIO[[#This Row],[Precio Final]]*10%</f>
        <v>2</v>
      </c>
      <c r="N144" s="43">
        <v>180.75</v>
      </c>
      <c r="O144" s="43">
        <v>18</v>
      </c>
      <c r="P144" s="43">
        <v>10.041666666666666</v>
      </c>
      <c r="Q144" s="112">
        <v>175</v>
      </c>
      <c r="R144" s="43">
        <v>17</v>
      </c>
      <c r="S144" s="177">
        <f t="shared" ref="S144:S193" si="7">Q144*R144/1000</f>
        <v>2.9750000000000001</v>
      </c>
      <c r="T144" s="168">
        <f>INVENTARIO[[#This Row],[Costo Unitario (USD)]]+INVENTARIO[[#This Row],[Costo Envío (USD)]]</f>
        <v>13.016666666666666</v>
      </c>
      <c r="U144" s="168">
        <f>INVENTARIO[[#This Row],[Costo total]]*1.5</f>
        <v>19.524999999999999</v>
      </c>
      <c r="V144" s="43">
        <v>20</v>
      </c>
      <c r="W144" s="43">
        <f>INVENTARIO[[#This Row],[Precio Final]]-INVENTARIO[[#This Row],[Costo total]]</f>
        <v>6.9833333333333343</v>
      </c>
      <c r="X144" s="172">
        <f>INVENTARIO[[#This Row],[Ganancia Unitaria]]*INVENTARIO[[#This Row],[Salidas]]</f>
        <v>0</v>
      </c>
      <c r="Y144" s="43"/>
      <c r="Z144" s="43"/>
      <c r="AA144" s="43">
        <f>INVENTARIO[[#This Row],[Costo total]]*INVENTARIO[[#This Row],[Entradas]]</f>
        <v>13.016666666666666</v>
      </c>
      <c r="AB144" s="172">
        <f>INVENTARIO[[#This Row],[Stock Actual]]*INVENTARIO[[#This Row],[Costo total]]</f>
        <v>13.016666666666666</v>
      </c>
    </row>
    <row r="145" spans="1:28" ht="55" customHeight="1" x14ac:dyDescent="0.15">
      <c r="A145" s="42" t="s">
        <v>185</v>
      </c>
      <c r="B145" s="173"/>
      <c r="C145" s="174" t="s">
        <v>12</v>
      </c>
      <c r="D145" s="78" t="s">
        <v>50</v>
      </c>
      <c r="E145" s="78" t="s">
        <v>880</v>
      </c>
      <c r="F145" s="78" t="s">
        <v>698</v>
      </c>
      <c r="G145" s="78" t="s">
        <v>164</v>
      </c>
      <c r="H145" s="175">
        <f>INVENTARIO[[#This Row],[Precio Final]]</f>
        <v>16</v>
      </c>
      <c r="I145" s="78">
        <f t="shared" si="6"/>
        <v>18.21</v>
      </c>
      <c r="J145" s="78">
        <v>1</v>
      </c>
      <c r="K145" s="110">
        <f>SUMIFS(VENTAS[Cantidad],VENTAS[Código del producto Vendido],INVENTARIO[[#This Row],[Code]])</f>
        <v>1</v>
      </c>
      <c r="L145" s="120">
        <f>INVENTARIO[[#This Row],[Entradas]]-INVENTARIO[[#This Row],[Salidas]]</f>
        <v>0</v>
      </c>
      <c r="M145" s="175">
        <f>INVENTARIO[[#This Row],[Precio Final]]*10%</f>
        <v>1.6</v>
      </c>
      <c r="N145" s="42">
        <v>142.02000000000001</v>
      </c>
      <c r="O145" s="42">
        <v>18</v>
      </c>
      <c r="P145" s="42">
        <v>7.8900000000000006</v>
      </c>
      <c r="Q145" s="110">
        <v>250</v>
      </c>
      <c r="R145" s="42">
        <v>17</v>
      </c>
      <c r="S145" s="178">
        <f t="shared" si="7"/>
        <v>4.25</v>
      </c>
      <c r="T145" s="42">
        <f>INVENTARIO[[#This Row],[Costo Unitario (USD)]]+INVENTARIO[[#This Row],[Costo Envío (USD)]]</f>
        <v>12.14</v>
      </c>
      <c r="U145" s="42">
        <f>INVENTARIO[[#This Row],[Costo total]]*1.5</f>
        <v>18.21</v>
      </c>
      <c r="V145" s="42">
        <v>16</v>
      </c>
      <c r="W145" s="42">
        <f>INVENTARIO[[#This Row],[Precio Final]]-INVENTARIO[[#This Row],[Costo total]]</f>
        <v>3.8599999999999994</v>
      </c>
      <c r="X145" s="176">
        <f>INVENTARIO[[#This Row],[Ganancia Unitaria]]*INVENTARIO[[#This Row],[Salidas]]</f>
        <v>3.8599999999999994</v>
      </c>
      <c r="Y145" s="42"/>
      <c r="Z145" s="20"/>
      <c r="AA145" s="20">
        <f>INVENTARIO[[#This Row],[Costo total]]*INVENTARIO[[#This Row],[Entradas]]</f>
        <v>12.14</v>
      </c>
      <c r="AB145" s="172">
        <f>INVENTARIO[[#This Row],[Stock Actual]]*INVENTARIO[[#This Row],[Costo total]]</f>
        <v>0</v>
      </c>
    </row>
    <row r="146" spans="1:28" ht="55" customHeight="1" x14ac:dyDescent="0.15">
      <c r="A146" s="43" t="s">
        <v>1449</v>
      </c>
      <c r="B146" s="169"/>
      <c r="C146" s="170" t="s">
        <v>12</v>
      </c>
      <c r="D146" s="83" t="s">
        <v>2695</v>
      </c>
      <c r="E146" s="83" t="s">
        <v>2440</v>
      </c>
      <c r="F146" s="83" t="s">
        <v>697</v>
      </c>
      <c r="G146" s="83" t="s">
        <v>164</v>
      </c>
      <c r="H146" s="171">
        <f>INVENTARIO[[#This Row],[Precio Final]]</f>
        <v>18</v>
      </c>
      <c r="I146" s="83">
        <f t="shared" si="6"/>
        <v>18.21</v>
      </c>
      <c r="J146" s="83">
        <v>1</v>
      </c>
      <c r="K146" s="112">
        <f>SUMIFS(VENTAS[Cantidad],VENTAS[Código del producto Vendido],INVENTARIO[[#This Row],[Code]])</f>
        <v>0</v>
      </c>
      <c r="L146" s="121">
        <f>INVENTARIO[[#This Row],[Entradas]]-INVENTARIO[[#This Row],[Salidas]]</f>
        <v>1</v>
      </c>
      <c r="M146" s="171">
        <f>INVENTARIO[[#This Row],[Precio Final]]*10%</f>
        <v>1.8</v>
      </c>
      <c r="N146" s="43">
        <v>142.02000000000001</v>
      </c>
      <c r="O146" s="43">
        <v>18</v>
      </c>
      <c r="P146" s="43">
        <v>7.8900000000000006</v>
      </c>
      <c r="Q146" s="112">
        <v>250</v>
      </c>
      <c r="R146" s="43">
        <v>17</v>
      </c>
      <c r="S146" s="177">
        <f t="shared" si="7"/>
        <v>4.25</v>
      </c>
      <c r="T146" s="168">
        <f>INVENTARIO[[#This Row],[Costo Unitario (USD)]]+INVENTARIO[[#This Row],[Costo Envío (USD)]]</f>
        <v>12.14</v>
      </c>
      <c r="U146" s="168">
        <f>INVENTARIO[[#This Row],[Costo total]]*1.5</f>
        <v>18.21</v>
      </c>
      <c r="V146" s="43">
        <v>18</v>
      </c>
      <c r="W146" s="43">
        <f>INVENTARIO[[#This Row],[Precio Final]]-INVENTARIO[[#This Row],[Costo total]]</f>
        <v>5.8599999999999994</v>
      </c>
      <c r="X146" s="172">
        <f>INVENTARIO[[#This Row],[Ganancia Unitaria]]*INVENTARIO[[#This Row],[Salidas]]</f>
        <v>0</v>
      </c>
      <c r="Y146" s="43"/>
      <c r="Z146" s="43"/>
      <c r="AA146" s="43">
        <f>INVENTARIO[[#This Row],[Costo total]]*INVENTARIO[[#This Row],[Entradas]]</f>
        <v>12.14</v>
      </c>
      <c r="AB146" s="172">
        <f>INVENTARIO[[#This Row],[Stock Actual]]*INVENTARIO[[#This Row],[Costo total]]</f>
        <v>12.14</v>
      </c>
    </row>
    <row r="147" spans="1:28" ht="55" customHeight="1" x14ac:dyDescent="0.15">
      <c r="A147" s="42" t="s">
        <v>1450</v>
      </c>
      <c r="B147" s="173"/>
      <c r="C147" s="174" t="s">
        <v>12</v>
      </c>
      <c r="D147" s="78" t="s">
        <v>50</v>
      </c>
      <c r="E147" s="78" t="s">
        <v>1237</v>
      </c>
      <c r="F147" s="78" t="s">
        <v>789</v>
      </c>
      <c r="G147" s="78" t="s">
        <v>164</v>
      </c>
      <c r="H147" s="175">
        <f>INVENTARIO[[#This Row],[Precio Final]]</f>
        <v>16</v>
      </c>
      <c r="I147" s="78">
        <f t="shared" si="6"/>
        <v>14.342499999999998</v>
      </c>
      <c r="J147" s="78">
        <v>1</v>
      </c>
      <c r="K147" s="110">
        <f>SUMIFS(VENTAS[Cantidad],VENTAS[Código del producto Vendido],INVENTARIO[[#This Row],[Code]])</f>
        <v>1</v>
      </c>
      <c r="L147" s="120">
        <f>INVENTARIO[[#This Row],[Entradas]]-INVENTARIO[[#This Row],[Salidas]]</f>
        <v>0</v>
      </c>
      <c r="M147" s="175">
        <f>INVENTARIO[[#This Row],[Precio Final]]*10%</f>
        <v>1.6</v>
      </c>
      <c r="N147" s="42">
        <v>110.91</v>
      </c>
      <c r="O147" s="42">
        <v>18</v>
      </c>
      <c r="P147" s="42">
        <v>6.1616666666666662</v>
      </c>
      <c r="Q147" s="110">
        <v>200</v>
      </c>
      <c r="R147" s="42">
        <v>17</v>
      </c>
      <c r="S147" s="178">
        <f t="shared" si="7"/>
        <v>3.4</v>
      </c>
      <c r="T147" s="42">
        <f>INVENTARIO[[#This Row],[Costo Unitario (USD)]]+INVENTARIO[[#This Row],[Costo Envío (USD)]]</f>
        <v>9.5616666666666656</v>
      </c>
      <c r="U147" s="42">
        <f>INVENTARIO[[#This Row],[Costo total]]*1.5</f>
        <v>14.342499999999998</v>
      </c>
      <c r="V147" s="42">
        <v>16</v>
      </c>
      <c r="W147" s="42">
        <f>INVENTARIO[[#This Row],[Precio Final]]-INVENTARIO[[#This Row],[Costo total]]</f>
        <v>6.4383333333333344</v>
      </c>
      <c r="X147" s="176">
        <f>INVENTARIO[[#This Row],[Ganancia Unitaria]]*INVENTARIO[[#This Row],[Salidas]]</f>
        <v>6.4383333333333344</v>
      </c>
      <c r="Y147" s="42"/>
      <c r="Z147" s="20"/>
      <c r="AA147" s="20">
        <f>INVENTARIO[[#This Row],[Costo total]]*INVENTARIO[[#This Row],[Entradas]]</f>
        <v>9.5616666666666656</v>
      </c>
      <c r="AB147" s="172">
        <f>INVENTARIO[[#This Row],[Stock Actual]]*INVENTARIO[[#This Row],[Costo total]]</f>
        <v>0</v>
      </c>
    </row>
    <row r="148" spans="1:28" ht="55" customHeight="1" x14ac:dyDescent="0.15">
      <c r="A148" s="43" t="s">
        <v>188</v>
      </c>
      <c r="B148" s="169"/>
      <c r="C148" s="170" t="s">
        <v>12</v>
      </c>
      <c r="D148" s="83" t="s">
        <v>50</v>
      </c>
      <c r="E148" s="83" t="s">
        <v>881</v>
      </c>
      <c r="F148" s="83" t="s">
        <v>692</v>
      </c>
      <c r="G148" s="83" t="s">
        <v>164</v>
      </c>
      <c r="H148" s="171">
        <f>INVENTARIO[[#This Row],[Precio Final]]</f>
        <v>15</v>
      </c>
      <c r="I148" s="83">
        <f t="shared" si="6"/>
        <v>19.082500000000003</v>
      </c>
      <c r="J148" s="83">
        <v>1</v>
      </c>
      <c r="K148" s="112">
        <f>SUMIFS(VENTAS[Cantidad],VENTAS[Código del producto Vendido],INVENTARIO[[#This Row],[Code]])</f>
        <v>1</v>
      </c>
      <c r="L148" s="121">
        <f>INVENTARIO[[#This Row],[Entradas]]-INVENTARIO[[#This Row],[Salidas]]</f>
        <v>0</v>
      </c>
      <c r="M148" s="171">
        <f>INVENTARIO[[#This Row],[Precio Final]]*10%</f>
        <v>1.5</v>
      </c>
      <c r="N148" s="43">
        <v>152.49</v>
      </c>
      <c r="O148" s="43">
        <v>18</v>
      </c>
      <c r="P148" s="43">
        <v>8.4716666666666676</v>
      </c>
      <c r="Q148" s="112">
        <v>250</v>
      </c>
      <c r="R148" s="43">
        <v>17</v>
      </c>
      <c r="S148" s="177">
        <f t="shared" si="7"/>
        <v>4.25</v>
      </c>
      <c r="T148" s="168">
        <f>INVENTARIO[[#This Row],[Costo Unitario (USD)]]+INVENTARIO[[#This Row],[Costo Envío (USD)]]</f>
        <v>12.721666666666668</v>
      </c>
      <c r="U148" s="168">
        <f>INVENTARIO[[#This Row],[Costo total]]*1.5</f>
        <v>19.082500000000003</v>
      </c>
      <c r="V148" s="43">
        <v>15</v>
      </c>
      <c r="W148" s="43">
        <f>INVENTARIO[[#This Row],[Precio Final]]-INVENTARIO[[#This Row],[Costo total]]</f>
        <v>2.2783333333333324</v>
      </c>
      <c r="X148" s="172">
        <f>INVENTARIO[[#This Row],[Ganancia Unitaria]]*INVENTARIO[[#This Row],[Salidas]]</f>
        <v>2.2783333333333324</v>
      </c>
      <c r="Y148" s="43"/>
      <c r="Z148" s="43"/>
      <c r="AA148" s="43">
        <f>INVENTARIO[[#This Row],[Costo total]]*INVENTARIO[[#This Row],[Entradas]]</f>
        <v>12.721666666666668</v>
      </c>
      <c r="AB148" s="172">
        <f>INVENTARIO[[#This Row],[Stock Actual]]*INVENTARIO[[#This Row],[Costo total]]</f>
        <v>0</v>
      </c>
    </row>
    <row r="149" spans="1:28" ht="55" customHeight="1" x14ac:dyDescent="0.15">
      <c r="A149" s="42" t="s">
        <v>189</v>
      </c>
      <c r="B149" s="173"/>
      <c r="C149" s="174" t="s">
        <v>12</v>
      </c>
      <c r="D149" s="78" t="s">
        <v>50</v>
      </c>
      <c r="E149" s="78" t="s">
        <v>881</v>
      </c>
      <c r="F149" s="78" t="s">
        <v>695</v>
      </c>
      <c r="G149" s="78" t="s">
        <v>164</v>
      </c>
      <c r="H149" s="175">
        <f>INVENTARIO[[#This Row],[Precio Final]]</f>
        <v>25</v>
      </c>
      <c r="I149" s="78">
        <f t="shared" si="6"/>
        <v>19.082500000000003</v>
      </c>
      <c r="J149" s="78">
        <v>1</v>
      </c>
      <c r="K149" s="110">
        <f>SUMIFS(VENTAS[Cantidad],VENTAS[Código del producto Vendido],INVENTARIO[[#This Row],[Code]])</f>
        <v>1</v>
      </c>
      <c r="L149" s="120">
        <f>INVENTARIO[[#This Row],[Entradas]]-INVENTARIO[[#This Row],[Salidas]]</f>
        <v>0</v>
      </c>
      <c r="M149" s="175">
        <f>INVENTARIO[[#This Row],[Precio Final]]*10%</f>
        <v>2.5</v>
      </c>
      <c r="N149" s="42">
        <v>152.49</v>
      </c>
      <c r="O149" s="42">
        <v>18</v>
      </c>
      <c r="P149" s="42">
        <v>8.4716666666666676</v>
      </c>
      <c r="Q149" s="110">
        <v>250</v>
      </c>
      <c r="R149" s="42">
        <v>17</v>
      </c>
      <c r="S149" s="178">
        <f t="shared" si="7"/>
        <v>4.25</v>
      </c>
      <c r="T149" s="42">
        <f>INVENTARIO[[#This Row],[Costo Unitario (USD)]]+INVENTARIO[[#This Row],[Costo Envío (USD)]]</f>
        <v>12.721666666666668</v>
      </c>
      <c r="U149" s="42">
        <f>INVENTARIO[[#This Row],[Costo total]]*1.5</f>
        <v>19.082500000000003</v>
      </c>
      <c r="V149" s="42">
        <v>25</v>
      </c>
      <c r="W149" s="42">
        <f>INVENTARIO[[#This Row],[Precio Final]]-INVENTARIO[[#This Row],[Costo total]]</f>
        <v>12.278333333333332</v>
      </c>
      <c r="X149" s="176">
        <f>INVENTARIO[[#This Row],[Ganancia Unitaria]]*INVENTARIO[[#This Row],[Salidas]]</f>
        <v>12.278333333333332</v>
      </c>
      <c r="Y149" s="42"/>
      <c r="Z149" s="20"/>
      <c r="AA149" s="20">
        <f>INVENTARIO[[#This Row],[Costo total]]*INVENTARIO[[#This Row],[Entradas]]</f>
        <v>12.721666666666668</v>
      </c>
      <c r="AB149" s="172">
        <f>INVENTARIO[[#This Row],[Stock Actual]]*INVENTARIO[[#This Row],[Costo total]]</f>
        <v>0</v>
      </c>
    </row>
    <row r="150" spans="1:28" ht="55" customHeight="1" x14ac:dyDescent="0.15">
      <c r="A150" s="43" t="s">
        <v>1451</v>
      </c>
      <c r="B150" s="169"/>
      <c r="C150" s="170" t="s">
        <v>12</v>
      </c>
      <c r="D150" s="83" t="s">
        <v>50</v>
      </c>
      <c r="E150" s="83" t="s">
        <v>882</v>
      </c>
      <c r="F150" s="83" t="s">
        <v>692</v>
      </c>
      <c r="G150" s="83" t="s">
        <v>164</v>
      </c>
      <c r="H150" s="171">
        <f>INVENTARIO[[#This Row],[Precio Final]]</f>
        <v>22</v>
      </c>
      <c r="I150" s="83">
        <f t="shared" si="6"/>
        <v>21.710833333333333</v>
      </c>
      <c r="J150" s="83">
        <v>1</v>
      </c>
      <c r="K150" s="112">
        <f>SUMIFS(VENTAS[Cantidad],VENTAS[Código del producto Vendido],INVENTARIO[[#This Row],[Code]])</f>
        <v>0</v>
      </c>
      <c r="L150" s="121">
        <f>INVENTARIO[[#This Row],[Entradas]]-INVENTARIO[[#This Row],[Salidas]]</f>
        <v>1</v>
      </c>
      <c r="M150" s="171">
        <f>INVENTARIO[[#This Row],[Precio Final]]*10%</f>
        <v>2.2000000000000002</v>
      </c>
      <c r="N150" s="43">
        <v>191.68</v>
      </c>
      <c r="O150" s="43">
        <v>18</v>
      </c>
      <c r="P150" s="43">
        <v>10.648888888888889</v>
      </c>
      <c r="Q150" s="112">
        <v>225</v>
      </c>
      <c r="R150" s="43">
        <v>17</v>
      </c>
      <c r="S150" s="177">
        <f t="shared" si="7"/>
        <v>3.8250000000000002</v>
      </c>
      <c r="T150" s="168">
        <f>INVENTARIO[[#This Row],[Costo Unitario (USD)]]+INVENTARIO[[#This Row],[Costo Envío (USD)]]</f>
        <v>14.47388888888889</v>
      </c>
      <c r="U150" s="168">
        <f>INVENTARIO[[#This Row],[Costo total]]*1.5</f>
        <v>21.710833333333333</v>
      </c>
      <c r="V150" s="43">
        <v>22</v>
      </c>
      <c r="W150" s="43">
        <f>INVENTARIO[[#This Row],[Precio Final]]-INVENTARIO[[#This Row],[Costo total]]</f>
        <v>7.5261111111111099</v>
      </c>
      <c r="X150" s="172">
        <f>INVENTARIO[[#This Row],[Ganancia Unitaria]]*INVENTARIO[[#This Row],[Salidas]]</f>
        <v>0</v>
      </c>
      <c r="Y150" s="43"/>
      <c r="Z150" s="43"/>
      <c r="AA150" s="43">
        <f>INVENTARIO[[#This Row],[Costo total]]*INVENTARIO[[#This Row],[Entradas]]</f>
        <v>14.47388888888889</v>
      </c>
      <c r="AB150" s="172">
        <f>INVENTARIO[[#This Row],[Stock Actual]]*INVENTARIO[[#This Row],[Costo total]]</f>
        <v>14.47388888888889</v>
      </c>
    </row>
    <row r="151" spans="1:28" ht="55" customHeight="1" x14ac:dyDescent="0.15">
      <c r="A151" s="42" t="s">
        <v>1452</v>
      </c>
      <c r="B151" s="173"/>
      <c r="C151" s="174" t="s">
        <v>12</v>
      </c>
      <c r="D151" s="78" t="s">
        <v>50</v>
      </c>
      <c r="E151" s="78" t="s">
        <v>882</v>
      </c>
      <c r="F151" s="78" t="s">
        <v>695</v>
      </c>
      <c r="G151" s="78" t="s">
        <v>164</v>
      </c>
      <c r="H151" s="175">
        <f>INVENTARIO[[#This Row],[Precio Final]]</f>
        <v>22</v>
      </c>
      <c r="I151" s="78">
        <f t="shared" si="6"/>
        <v>21.710833333333333</v>
      </c>
      <c r="J151" s="78">
        <v>1</v>
      </c>
      <c r="K151" s="110">
        <f>SUMIFS(VENTAS[Cantidad],VENTAS[Código del producto Vendido],INVENTARIO[[#This Row],[Code]])</f>
        <v>0</v>
      </c>
      <c r="L151" s="120">
        <f>INVENTARIO[[#This Row],[Entradas]]-INVENTARIO[[#This Row],[Salidas]]</f>
        <v>1</v>
      </c>
      <c r="M151" s="175">
        <f>INVENTARIO[[#This Row],[Precio Final]]*10%</f>
        <v>2.2000000000000002</v>
      </c>
      <c r="N151" s="42">
        <v>191.68</v>
      </c>
      <c r="O151" s="42">
        <v>18</v>
      </c>
      <c r="P151" s="42">
        <v>10.648888888888889</v>
      </c>
      <c r="Q151" s="110">
        <v>225</v>
      </c>
      <c r="R151" s="42">
        <v>17</v>
      </c>
      <c r="S151" s="178">
        <f t="shared" si="7"/>
        <v>3.8250000000000002</v>
      </c>
      <c r="T151" s="42">
        <f>INVENTARIO[[#This Row],[Costo Unitario (USD)]]+INVENTARIO[[#This Row],[Costo Envío (USD)]]</f>
        <v>14.47388888888889</v>
      </c>
      <c r="U151" s="42">
        <f>INVENTARIO[[#This Row],[Costo total]]*1.5</f>
        <v>21.710833333333333</v>
      </c>
      <c r="V151" s="42">
        <v>22</v>
      </c>
      <c r="W151" s="42">
        <f>INVENTARIO[[#This Row],[Precio Final]]-INVENTARIO[[#This Row],[Costo total]]</f>
        <v>7.5261111111111099</v>
      </c>
      <c r="X151" s="176">
        <f>INVENTARIO[[#This Row],[Ganancia Unitaria]]*INVENTARIO[[#This Row],[Salidas]]</f>
        <v>0</v>
      </c>
      <c r="Y151" s="42"/>
      <c r="Z151" s="20"/>
      <c r="AA151" s="20">
        <f>INVENTARIO[[#This Row],[Costo total]]*INVENTARIO[[#This Row],[Entradas]]</f>
        <v>14.47388888888889</v>
      </c>
      <c r="AB151" s="172">
        <f>INVENTARIO[[#This Row],[Stock Actual]]*INVENTARIO[[#This Row],[Costo total]]</f>
        <v>14.47388888888889</v>
      </c>
    </row>
    <row r="152" spans="1:28" ht="55" customHeight="1" x14ac:dyDescent="0.15">
      <c r="A152" s="43" t="s">
        <v>1453</v>
      </c>
      <c r="B152" s="169"/>
      <c r="C152" s="170" t="s">
        <v>12</v>
      </c>
      <c r="D152" s="83" t="s">
        <v>50</v>
      </c>
      <c r="E152" s="83" t="s">
        <v>882</v>
      </c>
      <c r="F152" s="83" t="s">
        <v>697</v>
      </c>
      <c r="G152" s="83" t="s">
        <v>164</v>
      </c>
      <c r="H152" s="171">
        <f>INVENTARIO[[#This Row],[Precio Final]]</f>
        <v>22</v>
      </c>
      <c r="I152" s="83">
        <f t="shared" si="6"/>
        <v>21.710833333333333</v>
      </c>
      <c r="J152" s="83">
        <v>1</v>
      </c>
      <c r="K152" s="112">
        <f>SUMIFS(VENTAS[Cantidad],VENTAS[Código del producto Vendido],INVENTARIO[[#This Row],[Code]])</f>
        <v>0</v>
      </c>
      <c r="L152" s="121">
        <f>INVENTARIO[[#This Row],[Entradas]]-INVENTARIO[[#This Row],[Salidas]]</f>
        <v>1</v>
      </c>
      <c r="M152" s="171">
        <f>INVENTARIO[[#This Row],[Precio Final]]*10%</f>
        <v>2.2000000000000002</v>
      </c>
      <c r="N152" s="43">
        <v>191.68</v>
      </c>
      <c r="O152" s="43">
        <v>18</v>
      </c>
      <c r="P152" s="43">
        <v>10.648888888888889</v>
      </c>
      <c r="Q152" s="112">
        <v>225</v>
      </c>
      <c r="R152" s="43">
        <v>17</v>
      </c>
      <c r="S152" s="177">
        <f t="shared" si="7"/>
        <v>3.8250000000000002</v>
      </c>
      <c r="T152" s="168">
        <f>INVENTARIO[[#This Row],[Costo Unitario (USD)]]+INVENTARIO[[#This Row],[Costo Envío (USD)]]</f>
        <v>14.47388888888889</v>
      </c>
      <c r="U152" s="168">
        <f>INVENTARIO[[#This Row],[Costo total]]*1.5</f>
        <v>21.710833333333333</v>
      </c>
      <c r="V152" s="43">
        <v>22</v>
      </c>
      <c r="W152" s="43">
        <f>INVENTARIO[[#This Row],[Precio Final]]-INVENTARIO[[#This Row],[Costo total]]</f>
        <v>7.5261111111111099</v>
      </c>
      <c r="X152" s="172">
        <f>INVENTARIO[[#This Row],[Ganancia Unitaria]]*INVENTARIO[[#This Row],[Salidas]]</f>
        <v>0</v>
      </c>
      <c r="Y152" s="43"/>
      <c r="Z152" s="43"/>
      <c r="AA152" s="43">
        <f>INVENTARIO[[#This Row],[Costo total]]*INVENTARIO[[#This Row],[Entradas]]</f>
        <v>14.47388888888889</v>
      </c>
      <c r="AB152" s="172">
        <f>INVENTARIO[[#This Row],[Stock Actual]]*INVENTARIO[[#This Row],[Costo total]]</f>
        <v>14.47388888888889</v>
      </c>
    </row>
    <row r="153" spans="1:28" ht="55" customHeight="1" x14ac:dyDescent="0.15">
      <c r="A153" s="42" t="s">
        <v>1454</v>
      </c>
      <c r="B153" s="173"/>
      <c r="C153" s="174" t="s">
        <v>12</v>
      </c>
      <c r="D153" s="78" t="s">
        <v>2864</v>
      </c>
      <c r="E153" s="78" t="s">
        <v>883</v>
      </c>
      <c r="F153" s="78" t="s">
        <v>692</v>
      </c>
      <c r="G153" s="78" t="s">
        <v>164</v>
      </c>
      <c r="H153" s="175">
        <f>INVENTARIO[[#This Row],[Precio Final]]</f>
        <v>8</v>
      </c>
      <c r="I153" s="78">
        <f t="shared" si="6"/>
        <v>7.15</v>
      </c>
      <c r="J153" s="78">
        <v>2</v>
      </c>
      <c r="K153" s="110">
        <f>SUMIFS(VENTAS[Cantidad],VENTAS[Código del producto Vendido],INVENTARIO[[#This Row],[Code]])</f>
        <v>0</v>
      </c>
      <c r="L153" s="120">
        <f>INVENTARIO[[#This Row],[Entradas]]-INVENTARIO[[#This Row],[Salidas]]</f>
        <v>2</v>
      </c>
      <c r="M153" s="175">
        <f>INVENTARIO[[#This Row],[Precio Final]]*10%</f>
        <v>0.8</v>
      </c>
      <c r="N153" s="42">
        <v>71.400000000000006</v>
      </c>
      <c r="O153" s="42">
        <v>18</v>
      </c>
      <c r="P153" s="42">
        <v>3.9666666666666668</v>
      </c>
      <c r="Q153" s="110">
        <v>100</v>
      </c>
      <c r="R153" s="42">
        <v>8</v>
      </c>
      <c r="S153" s="178">
        <f t="shared" si="7"/>
        <v>0.8</v>
      </c>
      <c r="T153" s="42">
        <f>INVENTARIO[[#This Row],[Costo Unitario (USD)]]+INVENTARIO[[#This Row],[Costo Envío (USD)]]</f>
        <v>4.7666666666666666</v>
      </c>
      <c r="U153" s="42">
        <f>INVENTARIO[[#This Row],[Costo total]]*1.5</f>
        <v>7.15</v>
      </c>
      <c r="V153" s="42">
        <v>8</v>
      </c>
      <c r="W153" s="42">
        <f>INVENTARIO[[#This Row],[Precio Final]]-INVENTARIO[[#This Row],[Costo total]]</f>
        <v>3.2333333333333334</v>
      </c>
      <c r="X153" s="176">
        <f>INVENTARIO[[#This Row],[Ganancia Unitaria]]*INVENTARIO[[#This Row],[Salidas]]</f>
        <v>0</v>
      </c>
      <c r="Y153" s="42"/>
      <c r="Z153" s="20"/>
      <c r="AA153" s="20">
        <f>INVENTARIO[[#This Row],[Costo total]]*INVENTARIO[[#This Row],[Entradas]]</f>
        <v>9.5333333333333332</v>
      </c>
      <c r="AB153" s="172">
        <f>INVENTARIO[[#This Row],[Stock Actual]]*INVENTARIO[[#This Row],[Costo total]]</f>
        <v>9.5333333333333332</v>
      </c>
    </row>
    <row r="154" spans="1:28" ht="55" customHeight="1" x14ac:dyDescent="0.15">
      <c r="A154" s="43" t="s">
        <v>1455</v>
      </c>
      <c r="B154" s="169"/>
      <c r="C154" s="170" t="s">
        <v>12</v>
      </c>
      <c r="D154" s="83" t="s">
        <v>2695</v>
      </c>
      <c r="E154" s="83" t="s">
        <v>2441</v>
      </c>
      <c r="F154" s="83" t="s">
        <v>692</v>
      </c>
      <c r="G154" s="83" t="s">
        <v>164</v>
      </c>
      <c r="H154" s="171">
        <f>INVENTARIO[[#This Row],[Precio Final]]</f>
        <v>20</v>
      </c>
      <c r="I154" s="83">
        <f t="shared" si="6"/>
        <v>20.196666666666669</v>
      </c>
      <c r="J154" s="83">
        <v>1</v>
      </c>
      <c r="K154" s="112">
        <f>SUMIFS(VENTAS[Cantidad],VENTAS[Código del producto Vendido],INVENTARIO[[#This Row],[Code]])</f>
        <v>0</v>
      </c>
      <c r="L154" s="121">
        <f>INVENTARIO[[#This Row],[Entradas]]-INVENTARIO[[#This Row],[Salidas]]</f>
        <v>1</v>
      </c>
      <c r="M154" s="171">
        <f>INVENTARIO[[#This Row],[Precio Final]]*10%</f>
        <v>2</v>
      </c>
      <c r="N154" s="43">
        <v>165.86</v>
      </c>
      <c r="O154" s="43">
        <v>18</v>
      </c>
      <c r="P154" s="43">
        <v>9.214444444444446</v>
      </c>
      <c r="Q154" s="112">
        <v>250</v>
      </c>
      <c r="R154" s="43">
        <v>17</v>
      </c>
      <c r="S154" s="177">
        <f t="shared" si="7"/>
        <v>4.25</v>
      </c>
      <c r="T154" s="168">
        <f>INVENTARIO[[#This Row],[Costo Unitario (USD)]]+INVENTARIO[[#This Row],[Costo Envío (USD)]]</f>
        <v>13.464444444444446</v>
      </c>
      <c r="U154" s="168">
        <f>INVENTARIO[[#This Row],[Costo total]]*1.5</f>
        <v>20.196666666666669</v>
      </c>
      <c r="V154" s="43">
        <v>20</v>
      </c>
      <c r="W154" s="43">
        <f>INVENTARIO[[#This Row],[Precio Final]]-INVENTARIO[[#This Row],[Costo total]]</f>
        <v>6.535555555555554</v>
      </c>
      <c r="X154" s="172">
        <f>INVENTARIO[[#This Row],[Ganancia Unitaria]]*INVENTARIO[[#This Row],[Salidas]]</f>
        <v>0</v>
      </c>
      <c r="Y154" s="43"/>
      <c r="Z154" s="43"/>
      <c r="AA154" s="43">
        <f>INVENTARIO[[#This Row],[Costo total]]*INVENTARIO[[#This Row],[Entradas]]</f>
        <v>13.464444444444446</v>
      </c>
      <c r="AB154" s="172">
        <f>INVENTARIO[[#This Row],[Stock Actual]]*INVENTARIO[[#This Row],[Costo total]]</f>
        <v>13.464444444444446</v>
      </c>
    </row>
    <row r="155" spans="1:28" ht="55" customHeight="1" x14ac:dyDescent="0.15">
      <c r="A155" s="42" t="s">
        <v>195</v>
      </c>
      <c r="B155" s="173"/>
      <c r="C155" s="174" t="s">
        <v>12</v>
      </c>
      <c r="D155" s="78" t="s">
        <v>50</v>
      </c>
      <c r="E155" s="78" t="s">
        <v>885</v>
      </c>
      <c r="F155" s="78" t="s">
        <v>692</v>
      </c>
      <c r="G155" s="78" t="s">
        <v>164</v>
      </c>
      <c r="H155" s="175">
        <f>INVENTARIO[[#This Row],[Precio Final]]</f>
        <v>30</v>
      </c>
      <c r="I155" s="78">
        <f t="shared" si="6"/>
        <v>29.533333333333331</v>
      </c>
      <c r="J155" s="78">
        <v>1</v>
      </c>
      <c r="K155" s="110">
        <f>SUMIFS(VENTAS[Cantidad],VENTAS[Código del producto Vendido],INVENTARIO[[#This Row],[Code]])</f>
        <v>1</v>
      </c>
      <c r="L155" s="120">
        <f>INVENTARIO[[#This Row],[Entradas]]-INVENTARIO[[#This Row],[Salidas]]</f>
        <v>0</v>
      </c>
      <c r="M155" s="175">
        <f>INVENTARIO[[#This Row],[Precio Final]]*10%</f>
        <v>3</v>
      </c>
      <c r="N155" s="42">
        <v>293.2</v>
      </c>
      <c r="O155" s="42">
        <v>18</v>
      </c>
      <c r="P155" s="42">
        <v>16.288888888888888</v>
      </c>
      <c r="Q155" s="110">
        <v>200</v>
      </c>
      <c r="R155" s="42">
        <v>17</v>
      </c>
      <c r="S155" s="178">
        <f t="shared" si="7"/>
        <v>3.4</v>
      </c>
      <c r="T155" s="42">
        <f>INVENTARIO[[#This Row],[Costo Unitario (USD)]]+INVENTARIO[[#This Row],[Costo Envío (USD)]]</f>
        <v>19.688888888888886</v>
      </c>
      <c r="U155" s="42">
        <f>INVENTARIO[[#This Row],[Costo total]]*1.5</f>
        <v>29.533333333333331</v>
      </c>
      <c r="V155" s="42">
        <v>30</v>
      </c>
      <c r="W155" s="42">
        <f>INVENTARIO[[#This Row],[Precio Final]]-INVENTARIO[[#This Row],[Costo total]]</f>
        <v>10.311111111111114</v>
      </c>
      <c r="X155" s="176">
        <f>INVENTARIO[[#This Row],[Ganancia Unitaria]]*INVENTARIO[[#This Row],[Salidas]]</f>
        <v>10.311111111111114</v>
      </c>
      <c r="Y155" s="42"/>
      <c r="Z155" s="20"/>
      <c r="AA155" s="20">
        <f>INVENTARIO[[#This Row],[Costo total]]*INVENTARIO[[#This Row],[Entradas]]</f>
        <v>19.688888888888886</v>
      </c>
      <c r="AB155" s="172">
        <f>INVENTARIO[[#This Row],[Stock Actual]]*INVENTARIO[[#This Row],[Costo total]]</f>
        <v>0</v>
      </c>
    </row>
    <row r="156" spans="1:28" ht="55" customHeight="1" x14ac:dyDescent="0.15">
      <c r="A156" s="43" t="s">
        <v>1456</v>
      </c>
      <c r="B156" s="169"/>
      <c r="C156" s="170" t="s">
        <v>12</v>
      </c>
      <c r="D156" s="83" t="s">
        <v>50</v>
      </c>
      <c r="E156" s="83" t="s">
        <v>886</v>
      </c>
      <c r="F156" s="83" t="s">
        <v>695</v>
      </c>
      <c r="G156" s="83" t="s">
        <v>164</v>
      </c>
      <c r="H156" s="171">
        <f>INVENTARIO[[#This Row],[Precio Final]]</f>
        <v>16</v>
      </c>
      <c r="I156" s="83">
        <f t="shared" si="6"/>
        <v>16.305833333333332</v>
      </c>
      <c r="J156" s="83">
        <v>1</v>
      </c>
      <c r="K156" s="112">
        <f>SUMIFS(VENTAS[Cantidad],VENTAS[Código del producto Vendido],INVENTARIO[[#This Row],[Code]])</f>
        <v>1</v>
      </c>
      <c r="L156" s="121">
        <f>INVENTARIO[[#This Row],[Entradas]]-INVENTARIO[[#This Row],[Salidas]]</f>
        <v>0</v>
      </c>
      <c r="M156" s="171">
        <f>INVENTARIO[[#This Row],[Precio Final]]*10%</f>
        <v>1.6</v>
      </c>
      <c r="N156" s="43">
        <v>134.47</v>
      </c>
      <c r="O156" s="43">
        <v>18</v>
      </c>
      <c r="P156" s="43">
        <v>7.4705555555555554</v>
      </c>
      <c r="Q156" s="112">
        <v>200</v>
      </c>
      <c r="R156" s="43">
        <v>17</v>
      </c>
      <c r="S156" s="177">
        <f t="shared" si="7"/>
        <v>3.4</v>
      </c>
      <c r="T156" s="168">
        <f>INVENTARIO[[#This Row],[Costo Unitario (USD)]]+INVENTARIO[[#This Row],[Costo Envío (USD)]]</f>
        <v>10.870555555555555</v>
      </c>
      <c r="U156" s="168">
        <f>INVENTARIO[[#This Row],[Costo total]]*1.5</f>
        <v>16.305833333333332</v>
      </c>
      <c r="V156" s="43">
        <v>16</v>
      </c>
      <c r="W156" s="43">
        <f>INVENTARIO[[#This Row],[Precio Final]]-INVENTARIO[[#This Row],[Costo total]]</f>
        <v>5.1294444444444451</v>
      </c>
      <c r="X156" s="172">
        <f>INVENTARIO[[#This Row],[Ganancia Unitaria]]*INVENTARIO[[#This Row],[Salidas]]</f>
        <v>5.1294444444444451</v>
      </c>
      <c r="Y156" s="43"/>
      <c r="Z156" s="43"/>
      <c r="AA156" s="43">
        <f>INVENTARIO[[#This Row],[Costo total]]*INVENTARIO[[#This Row],[Entradas]]</f>
        <v>10.870555555555555</v>
      </c>
      <c r="AB156" s="172">
        <f>INVENTARIO[[#This Row],[Stock Actual]]*INVENTARIO[[#This Row],[Costo total]]</f>
        <v>0</v>
      </c>
    </row>
    <row r="157" spans="1:28" ht="55" customHeight="1" x14ac:dyDescent="0.15">
      <c r="A157" s="42" t="s">
        <v>1457</v>
      </c>
      <c r="B157" s="173"/>
      <c r="C157" s="174" t="s">
        <v>12</v>
      </c>
      <c r="D157" s="78" t="s">
        <v>192</v>
      </c>
      <c r="E157" s="78" t="s">
        <v>887</v>
      </c>
      <c r="F157" s="78" t="s">
        <v>1785</v>
      </c>
      <c r="G157" s="78" t="s">
        <v>164</v>
      </c>
      <c r="H157" s="175">
        <f>INVENTARIO[[#This Row],[Precio Final]]</f>
        <v>3</v>
      </c>
      <c r="I157" s="78">
        <f t="shared" si="6"/>
        <v>1.8041666666666667</v>
      </c>
      <c r="J157" s="78">
        <v>1</v>
      </c>
      <c r="K157" s="110">
        <f>SUMIFS(VENTAS[Cantidad],VENTAS[Código del producto Vendido],INVENTARIO[[#This Row],[Code]])</f>
        <v>0</v>
      </c>
      <c r="L157" s="120">
        <f>INVENTARIO[[#This Row],[Entradas]]-INVENTARIO[[#This Row],[Salidas]]</f>
        <v>1</v>
      </c>
      <c r="M157" s="175">
        <f>INVENTARIO[[#This Row],[Precio Final]]*10%</f>
        <v>0.30000000000000004</v>
      </c>
      <c r="N157" s="42">
        <v>17.329999999999998</v>
      </c>
      <c r="O157" s="42">
        <v>18</v>
      </c>
      <c r="P157" s="42">
        <v>0.96277777777777773</v>
      </c>
      <c r="Q157" s="110">
        <v>30</v>
      </c>
      <c r="R157" s="42">
        <v>8</v>
      </c>
      <c r="S157" s="178">
        <f t="shared" si="7"/>
        <v>0.24</v>
      </c>
      <c r="T157" s="42">
        <f>INVENTARIO[[#This Row],[Costo Unitario (USD)]]+INVENTARIO[[#This Row],[Costo Envío (USD)]]</f>
        <v>1.2027777777777777</v>
      </c>
      <c r="U157" s="42">
        <f>INVENTARIO[[#This Row],[Costo total]]*1.5</f>
        <v>1.8041666666666667</v>
      </c>
      <c r="V157" s="42">
        <v>3</v>
      </c>
      <c r="W157" s="42">
        <f>INVENTARIO[[#This Row],[Precio Final]]-INVENTARIO[[#This Row],[Costo total]]</f>
        <v>1.7972222222222223</v>
      </c>
      <c r="X157" s="176">
        <f>INVENTARIO[[#This Row],[Ganancia Unitaria]]*INVENTARIO[[#This Row],[Salidas]]</f>
        <v>0</v>
      </c>
      <c r="Y157" s="42"/>
      <c r="Z157" s="20"/>
      <c r="AA157" s="20">
        <f>INVENTARIO[[#This Row],[Costo total]]*INVENTARIO[[#This Row],[Entradas]]</f>
        <v>1.2027777777777777</v>
      </c>
      <c r="AB157" s="172">
        <f>INVENTARIO[[#This Row],[Stock Actual]]*INVENTARIO[[#This Row],[Costo total]]</f>
        <v>1.2027777777777777</v>
      </c>
    </row>
    <row r="158" spans="1:28" ht="55" customHeight="1" x14ac:dyDescent="0.15">
      <c r="A158" s="43" t="s">
        <v>1458</v>
      </c>
      <c r="B158" s="169"/>
      <c r="C158" s="170" t="s">
        <v>12</v>
      </c>
      <c r="D158" s="83" t="s">
        <v>50</v>
      </c>
      <c r="E158" s="83" t="s">
        <v>2442</v>
      </c>
      <c r="F158" s="83" t="s">
        <v>692</v>
      </c>
      <c r="G158" s="83" t="s">
        <v>164</v>
      </c>
      <c r="H158" s="171">
        <f>INVENTARIO[[#This Row],[Precio Final]]</f>
        <v>25</v>
      </c>
      <c r="I158" s="83">
        <f t="shared" si="6"/>
        <v>21.999166666666667</v>
      </c>
      <c r="J158" s="83">
        <v>1</v>
      </c>
      <c r="K158" s="112">
        <f>SUMIFS(VENTAS[Cantidad],VENTAS[Código del producto Vendido],INVENTARIO[[#This Row],[Code]])</f>
        <v>1</v>
      </c>
      <c r="L158" s="121">
        <f>INVENTARIO[[#This Row],[Entradas]]-INVENTARIO[[#This Row],[Salidas]]</f>
        <v>0</v>
      </c>
      <c r="M158" s="171">
        <f>INVENTARIO[[#This Row],[Precio Final]]*10%</f>
        <v>2.5</v>
      </c>
      <c r="N158" s="43">
        <v>176.78</v>
      </c>
      <c r="O158" s="43">
        <v>18</v>
      </c>
      <c r="P158" s="43">
        <v>9.8211111111111116</v>
      </c>
      <c r="Q158" s="112">
        <v>285</v>
      </c>
      <c r="R158" s="43">
        <v>17</v>
      </c>
      <c r="S158" s="177">
        <f t="shared" si="7"/>
        <v>4.8449999999999998</v>
      </c>
      <c r="T158" s="168">
        <f>INVENTARIO[[#This Row],[Costo Unitario (USD)]]+INVENTARIO[[#This Row],[Costo Envío (USD)]]</f>
        <v>14.66611111111111</v>
      </c>
      <c r="U158" s="168">
        <f>INVENTARIO[[#This Row],[Costo total]]*1.5</f>
        <v>21.999166666666667</v>
      </c>
      <c r="V158" s="43">
        <v>25</v>
      </c>
      <c r="W158" s="43">
        <f>INVENTARIO[[#This Row],[Precio Final]]-INVENTARIO[[#This Row],[Costo total]]</f>
        <v>10.33388888888889</v>
      </c>
      <c r="X158" s="172">
        <f>INVENTARIO[[#This Row],[Ganancia Unitaria]]*INVENTARIO[[#This Row],[Salidas]]</f>
        <v>10.33388888888889</v>
      </c>
      <c r="Y158" s="43"/>
      <c r="Z158" s="43"/>
      <c r="AA158" s="43">
        <f>INVENTARIO[[#This Row],[Costo total]]*INVENTARIO[[#This Row],[Entradas]]</f>
        <v>14.66611111111111</v>
      </c>
      <c r="AB158" s="172">
        <f>INVENTARIO[[#This Row],[Stock Actual]]*INVENTARIO[[#This Row],[Costo total]]</f>
        <v>0</v>
      </c>
    </row>
    <row r="159" spans="1:28" ht="55" customHeight="1" x14ac:dyDescent="0.15">
      <c r="A159" s="42" t="s">
        <v>199</v>
      </c>
      <c r="B159" s="173"/>
      <c r="C159" s="174" t="s">
        <v>12</v>
      </c>
      <c r="D159" s="78" t="s">
        <v>50</v>
      </c>
      <c r="E159" s="78" t="s">
        <v>888</v>
      </c>
      <c r="F159" s="78" t="s">
        <v>698</v>
      </c>
      <c r="G159" s="78" t="s">
        <v>164</v>
      </c>
      <c r="H159" s="175">
        <f>INVENTARIO[[#This Row],[Precio Final]]</f>
        <v>35</v>
      </c>
      <c r="I159" s="78">
        <f t="shared" si="6"/>
        <v>29.599166666666665</v>
      </c>
      <c r="J159" s="78">
        <v>1</v>
      </c>
      <c r="K159" s="110">
        <f>SUMIFS(VENTAS[Cantidad],VENTAS[Código del producto Vendido],INVENTARIO[[#This Row],[Code]])</f>
        <v>1</v>
      </c>
      <c r="L159" s="120">
        <f>INVENTARIO[[#This Row],[Entradas]]-INVENTARIO[[#This Row],[Salidas]]</f>
        <v>0</v>
      </c>
      <c r="M159" s="175">
        <f>INVENTARIO[[#This Row],[Precio Final]]*10%</f>
        <v>3.5</v>
      </c>
      <c r="N159" s="42">
        <v>263.39</v>
      </c>
      <c r="O159" s="42">
        <v>18</v>
      </c>
      <c r="P159" s="42">
        <v>14.632777777777777</v>
      </c>
      <c r="Q159" s="110">
        <v>300</v>
      </c>
      <c r="R159" s="42">
        <v>17</v>
      </c>
      <c r="S159" s="178">
        <f t="shared" si="7"/>
        <v>5.0999999999999996</v>
      </c>
      <c r="T159" s="42">
        <f>INVENTARIO[[#This Row],[Costo Unitario (USD)]]+INVENTARIO[[#This Row],[Costo Envío (USD)]]</f>
        <v>19.732777777777777</v>
      </c>
      <c r="U159" s="42">
        <f>INVENTARIO[[#This Row],[Costo total]]*1.5</f>
        <v>29.599166666666665</v>
      </c>
      <c r="V159" s="42">
        <v>35</v>
      </c>
      <c r="W159" s="42">
        <f>INVENTARIO[[#This Row],[Precio Final]]-INVENTARIO[[#This Row],[Costo total]]</f>
        <v>15.267222222222223</v>
      </c>
      <c r="X159" s="176">
        <f>INVENTARIO[[#This Row],[Ganancia Unitaria]]*INVENTARIO[[#This Row],[Salidas]]</f>
        <v>15.267222222222223</v>
      </c>
      <c r="Y159" s="42"/>
      <c r="Z159" s="20"/>
      <c r="AA159" s="20">
        <f>INVENTARIO[[#This Row],[Costo total]]*INVENTARIO[[#This Row],[Entradas]]</f>
        <v>19.732777777777777</v>
      </c>
      <c r="AB159" s="172">
        <f>INVENTARIO[[#This Row],[Stock Actual]]*INVENTARIO[[#This Row],[Costo total]]</f>
        <v>0</v>
      </c>
    </row>
    <row r="160" spans="1:28" ht="55" customHeight="1" x14ac:dyDescent="0.15">
      <c r="A160" s="43" t="s">
        <v>1459</v>
      </c>
      <c r="B160" s="169"/>
      <c r="C160" s="170" t="s">
        <v>12</v>
      </c>
      <c r="D160" s="83" t="s">
        <v>50</v>
      </c>
      <c r="E160" s="83" t="s">
        <v>2443</v>
      </c>
      <c r="F160" s="83" t="s">
        <v>692</v>
      </c>
      <c r="G160" s="83" t="s">
        <v>164</v>
      </c>
      <c r="H160" s="171">
        <f>INVENTARIO[[#This Row],[Precio Final]]</f>
        <v>22</v>
      </c>
      <c r="I160" s="83">
        <f t="shared" si="6"/>
        <v>21.256666666666664</v>
      </c>
      <c r="J160" s="83">
        <v>1</v>
      </c>
      <c r="K160" s="112">
        <f>SUMIFS(VENTAS[Cantidad],VENTAS[Código del producto Vendido],INVENTARIO[[#This Row],[Code]])</f>
        <v>0</v>
      </c>
      <c r="L160" s="121">
        <f>INVENTARIO[[#This Row],[Entradas]]-INVENTARIO[[#This Row],[Salidas]]</f>
        <v>1</v>
      </c>
      <c r="M160" s="171">
        <f>INVENTARIO[[#This Row],[Precio Final]]*10%</f>
        <v>2.2000000000000002</v>
      </c>
      <c r="N160" s="43">
        <v>147.97999999999999</v>
      </c>
      <c r="O160" s="43">
        <v>18</v>
      </c>
      <c r="P160" s="43">
        <v>8.2211111111111101</v>
      </c>
      <c r="Q160" s="112">
        <v>350</v>
      </c>
      <c r="R160" s="43">
        <v>17</v>
      </c>
      <c r="S160" s="177">
        <f t="shared" si="7"/>
        <v>5.95</v>
      </c>
      <c r="T160" s="168">
        <f>INVENTARIO[[#This Row],[Costo Unitario (USD)]]+INVENTARIO[[#This Row],[Costo Envío (USD)]]</f>
        <v>14.171111111111109</v>
      </c>
      <c r="U160" s="168">
        <f>INVENTARIO[[#This Row],[Costo total]]*1.5</f>
        <v>21.256666666666664</v>
      </c>
      <c r="V160" s="43">
        <v>22</v>
      </c>
      <c r="W160" s="43">
        <f>INVENTARIO[[#This Row],[Precio Final]]-INVENTARIO[[#This Row],[Costo total]]</f>
        <v>7.8288888888888906</v>
      </c>
      <c r="X160" s="172">
        <f>INVENTARIO[[#This Row],[Ganancia Unitaria]]*INVENTARIO[[#This Row],[Salidas]]</f>
        <v>0</v>
      </c>
      <c r="Y160" s="43"/>
      <c r="Z160" s="43"/>
      <c r="AA160" s="43">
        <f>INVENTARIO[[#This Row],[Costo total]]*INVENTARIO[[#This Row],[Entradas]]</f>
        <v>14.171111111111109</v>
      </c>
      <c r="AB160" s="172">
        <f>INVENTARIO[[#This Row],[Stock Actual]]*INVENTARIO[[#This Row],[Costo total]]</f>
        <v>14.171111111111109</v>
      </c>
    </row>
    <row r="161" spans="1:28" ht="55" customHeight="1" x14ac:dyDescent="0.15">
      <c r="A161" s="42" t="s">
        <v>1460</v>
      </c>
      <c r="B161" s="173"/>
      <c r="C161" s="174" t="s">
        <v>12</v>
      </c>
      <c r="D161" s="78" t="s">
        <v>2330</v>
      </c>
      <c r="E161" s="78" t="s">
        <v>2361</v>
      </c>
      <c r="F161" s="78" t="s">
        <v>692</v>
      </c>
      <c r="G161" s="78" t="s">
        <v>164</v>
      </c>
      <c r="H161" s="175">
        <f>INVENTARIO[[#This Row],[Precio Final]]</f>
        <v>20</v>
      </c>
      <c r="I161" s="78">
        <f t="shared" si="6"/>
        <v>19.324999999999999</v>
      </c>
      <c r="J161" s="78">
        <v>1</v>
      </c>
      <c r="K161" s="110">
        <f>SUMIFS(VENTAS[Cantidad],VENTAS[Código del producto Vendido],INVENTARIO[[#This Row],[Code]])</f>
        <v>1</v>
      </c>
      <c r="L161" s="120">
        <f>INVENTARIO[[#This Row],[Entradas]]-INVENTARIO[[#This Row],[Salidas]]</f>
        <v>0</v>
      </c>
      <c r="M161" s="175">
        <f>INVENTARIO[[#This Row],[Precio Final]]*10%</f>
        <v>2</v>
      </c>
      <c r="N161" s="42">
        <v>188.7</v>
      </c>
      <c r="O161" s="42">
        <v>18</v>
      </c>
      <c r="P161" s="42">
        <v>10.483333333333333</v>
      </c>
      <c r="Q161" s="110">
        <v>300</v>
      </c>
      <c r="R161" s="42">
        <v>8</v>
      </c>
      <c r="S161" s="178">
        <f t="shared" si="7"/>
        <v>2.4</v>
      </c>
      <c r="T161" s="42">
        <f>INVENTARIO[[#This Row],[Costo Unitario (USD)]]+INVENTARIO[[#This Row],[Costo Envío (USD)]]</f>
        <v>12.883333333333333</v>
      </c>
      <c r="U161" s="42">
        <f>INVENTARIO[[#This Row],[Costo total]]*1.5</f>
        <v>19.324999999999999</v>
      </c>
      <c r="V161" s="42">
        <v>20</v>
      </c>
      <c r="W161" s="42">
        <f>INVENTARIO[[#This Row],[Precio Final]]-INVENTARIO[[#This Row],[Costo total]]</f>
        <v>7.1166666666666671</v>
      </c>
      <c r="X161" s="176">
        <f>INVENTARIO[[#This Row],[Ganancia Unitaria]]*INVENTARIO[[#This Row],[Salidas]]</f>
        <v>7.1166666666666671</v>
      </c>
      <c r="Y161" s="42"/>
      <c r="Z161" s="20"/>
      <c r="AA161" s="20">
        <f>INVENTARIO[[#This Row],[Costo total]]*INVENTARIO[[#This Row],[Entradas]]</f>
        <v>12.883333333333333</v>
      </c>
      <c r="AB161" s="172">
        <f>INVENTARIO[[#This Row],[Stock Actual]]*INVENTARIO[[#This Row],[Costo total]]</f>
        <v>0</v>
      </c>
    </row>
    <row r="162" spans="1:28" ht="55" customHeight="1" x14ac:dyDescent="0.15">
      <c r="A162" s="43" t="s">
        <v>1461</v>
      </c>
      <c r="B162" s="169"/>
      <c r="C162" s="170" t="s">
        <v>12</v>
      </c>
      <c r="D162" s="83" t="s">
        <v>2330</v>
      </c>
      <c r="E162" s="83" t="s">
        <v>889</v>
      </c>
      <c r="F162" s="83" t="s">
        <v>697</v>
      </c>
      <c r="G162" s="83" t="s">
        <v>164</v>
      </c>
      <c r="H162" s="171">
        <f>INVENTARIO[[#This Row],[Precio Final]]</f>
        <v>20</v>
      </c>
      <c r="I162" s="83">
        <f t="shared" si="6"/>
        <v>19.324999999999999</v>
      </c>
      <c r="J162" s="83">
        <v>1</v>
      </c>
      <c r="K162" s="112">
        <f>SUMIFS(VENTAS[Cantidad],VENTAS[Código del producto Vendido],INVENTARIO[[#This Row],[Code]])</f>
        <v>1</v>
      </c>
      <c r="L162" s="121">
        <f>INVENTARIO[[#This Row],[Entradas]]-INVENTARIO[[#This Row],[Salidas]]</f>
        <v>0</v>
      </c>
      <c r="M162" s="171">
        <f>INVENTARIO[[#This Row],[Precio Final]]*10%</f>
        <v>2</v>
      </c>
      <c r="N162" s="43">
        <v>188.7</v>
      </c>
      <c r="O162" s="43">
        <v>18</v>
      </c>
      <c r="P162" s="43">
        <v>10.483333333333333</v>
      </c>
      <c r="Q162" s="112">
        <v>300</v>
      </c>
      <c r="R162" s="43">
        <v>8</v>
      </c>
      <c r="S162" s="177">
        <f t="shared" si="7"/>
        <v>2.4</v>
      </c>
      <c r="T162" s="168">
        <f>INVENTARIO[[#This Row],[Costo Unitario (USD)]]+INVENTARIO[[#This Row],[Costo Envío (USD)]]</f>
        <v>12.883333333333333</v>
      </c>
      <c r="U162" s="168">
        <f>INVENTARIO[[#This Row],[Costo total]]*1.5</f>
        <v>19.324999999999999</v>
      </c>
      <c r="V162" s="43">
        <v>20</v>
      </c>
      <c r="W162" s="43">
        <f>INVENTARIO[[#This Row],[Precio Final]]-INVENTARIO[[#This Row],[Costo total]]</f>
        <v>7.1166666666666671</v>
      </c>
      <c r="X162" s="172">
        <f>INVENTARIO[[#This Row],[Ganancia Unitaria]]*INVENTARIO[[#This Row],[Salidas]]</f>
        <v>7.1166666666666671</v>
      </c>
      <c r="Y162" s="43"/>
      <c r="Z162" s="43"/>
      <c r="AA162" s="43">
        <f>INVENTARIO[[#This Row],[Costo total]]*INVENTARIO[[#This Row],[Entradas]]</f>
        <v>12.883333333333333</v>
      </c>
      <c r="AB162" s="172">
        <f>INVENTARIO[[#This Row],[Stock Actual]]*INVENTARIO[[#This Row],[Costo total]]</f>
        <v>0</v>
      </c>
    </row>
    <row r="163" spans="1:28" ht="55" customHeight="1" x14ac:dyDescent="0.15">
      <c r="A163" s="42" t="s">
        <v>1462</v>
      </c>
      <c r="B163" s="173"/>
      <c r="C163" s="174" t="s">
        <v>12</v>
      </c>
      <c r="D163" s="78" t="s">
        <v>50</v>
      </c>
      <c r="E163" s="78" t="s">
        <v>2444</v>
      </c>
      <c r="F163" s="78" t="s">
        <v>692</v>
      </c>
      <c r="G163" s="78" t="s">
        <v>164</v>
      </c>
      <c r="H163" s="175">
        <f>INVENTARIO[[#This Row],[Precio Final]]</f>
        <v>20</v>
      </c>
      <c r="I163" s="78">
        <f t="shared" si="6"/>
        <v>18.342500000000001</v>
      </c>
      <c r="J163" s="78">
        <v>1</v>
      </c>
      <c r="K163" s="110">
        <f>SUMIFS(VENTAS[Cantidad],VENTAS[Código del producto Vendido],INVENTARIO[[#This Row],[Code]])</f>
        <v>0</v>
      </c>
      <c r="L163" s="120">
        <f>INVENTARIO[[#This Row],[Entradas]]-INVENTARIO[[#This Row],[Salidas]]</f>
        <v>1</v>
      </c>
      <c r="M163" s="175">
        <f>INVENTARIO[[#This Row],[Precio Final]]*10%</f>
        <v>2</v>
      </c>
      <c r="N163" s="42">
        <v>158.91</v>
      </c>
      <c r="O163" s="42">
        <v>18</v>
      </c>
      <c r="P163" s="42">
        <v>8.8283333333333331</v>
      </c>
      <c r="Q163" s="110">
        <v>200</v>
      </c>
      <c r="R163" s="42">
        <v>17</v>
      </c>
      <c r="S163" s="178">
        <f t="shared" si="7"/>
        <v>3.4</v>
      </c>
      <c r="T163" s="42">
        <f>INVENTARIO[[#This Row],[Costo Unitario (USD)]]+INVENTARIO[[#This Row],[Costo Envío (USD)]]</f>
        <v>12.228333333333333</v>
      </c>
      <c r="U163" s="42">
        <f>INVENTARIO[[#This Row],[Costo total]]*1.5</f>
        <v>18.342500000000001</v>
      </c>
      <c r="V163" s="42">
        <v>20</v>
      </c>
      <c r="W163" s="42">
        <f>INVENTARIO[[#This Row],[Precio Final]]-INVENTARIO[[#This Row],[Costo total]]</f>
        <v>7.7716666666666665</v>
      </c>
      <c r="X163" s="176">
        <f>INVENTARIO[[#This Row],[Ganancia Unitaria]]*INVENTARIO[[#This Row],[Salidas]]</f>
        <v>0</v>
      </c>
      <c r="Y163" s="42"/>
      <c r="Z163" s="20"/>
      <c r="AA163" s="20">
        <f>INVENTARIO[[#This Row],[Costo total]]*INVENTARIO[[#This Row],[Entradas]]</f>
        <v>12.228333333333333</v>
      </c>
      <c r="AB163" s="172">
        <f>INVENTARIO[[#This Row],[Stock Actual]]*INVENTARIO[[#This Row],[Costo total]]</f>
        <v>12.228333333333333</v>
      </c>
    </row>
    <row r="164" spans="1:28" ht="55" customHeight="1" x14ac:dyDescent="0.15">
      <c r="A164" s="43" t="s">
        <v>1463</v>
      </c>
      <c r="B164" s="169"/>
      <c r="C164" s="170" t="s">
        <v>12</v>
      </c>
      <c r="D164" s="83" t="s">
        <v>50</v>
      </c>
      <c r="E164" s="83" t="s">
        <v>1240</v>
      </c>
      <c r="F164" s="83" t="s">
        <v>692</v>
      </c>
      <c r="G164" s="83" t="s">
        <v>164</v>
      </c>
      <c r="H164" s="171">
        <f>INVENTARIO[[#This Row],[Precio Final]]</f>
        <v>16</v>
      </c>
      <c r="I164" s="83">
        <f t="shared" si="6"/>
        <v>18.755833333333335</v>
      </c>
      <c r="J164" s="83">
        <v>1</v>
      </c>
      <c r="K164" s="112">
        <f>SUMIFS(VENTAS[Cantidad],VENTAS[Código del producto Vendido],INVENTARIO[[#This Row],[Code]])</f>
        <v>1</v>
      </c>
      <c r="L164" s="121">
        <f>INVENTARIO[[#This Row],[Entradas]]-INVENTARIO[[#This Row],[Salidas]]</f>
        <v>0</v>
      </c>
      <c r="M164" s="171">
        <f>INVENTARIO[[#This Row],[Precio Final]]*10%</f>
        <v>1.6</v>
      </c>
      <c r="N164" s="43">
        <v>163.87</v>
      </c>
      <c r="O164" s="43">
        <v>18</v>
      </c>
      <c r="P164" s="43">
        <v>9.1038888888888891</v>
      </c>
      <c r="Q164" s="112">
        <v>200</v>
      </c>
      <c r="R164" s="43">
        <v>17</v>
      </c>
      <c r="S164" s="177">
        <f t="shared" si="7"/>
        <v>3.4</v>
      </c>
      <c r="T164" s="168">
        <f>INVENTARIO[[#This Row],[Costo Unitario (USD)]]+INVENTARIO[[#This Row],[Costo Envío (USD)]]</f>
        <v>12.503888888888889</v>
      </c>
      <c r="U164" s="168">
        <f>INVENTARIO[[#This Row],[Costo total]]*1.5</f>
        <v>18.755833333333335</v>
      </c>
      <c r="V164" s="43">
        <v>16</v>
      </c>
      <c r="W164" s="43">
        <f>INVENTARIO[[#This Row],[Precio Final]]-INVENTARIO[[#This Row],[Costo total]]</f>
        <v>3.4961111111111105</v>
      </c>
      <c r="X164" s="172">
        <f>INVENTARIO[[#This Row],[Ganancia Unitaria]]*INVENTARIO[[#This Row],[Salidas]]</f>
        <v>3.4961111111111105</v>
      </c>
      <c r="Y164" s="43"/>
      <c r="Z164" s="43"/>
      <c r="AA164" s="43">
        <f>INVENTARIO[[#This Row],[Costo total]]*INVENTARIO[[#This Row],[Entradas]]</f>
        <v>12.503888888888889</v>
      </c>
      <c r="AB164" s="172">
        <f>INVENTARIO[[#This Row],[Stock Actual]]*INVENTARIO[[#This Row],[Costo total]]</f>
        <v>0</v>
      </c>
    </row>
    <row r="165" spans="1:28" ht="55" customHeight="1" x14ac:dyDescent="0.15">
      <c r="A165" s="42" t="s">
        <v>203</v>
      </c>
      <c r="B165" s="173"/>
      <c r="C165" s="174" t="s">
        <v>12</v>
      </c>
      <c r="D165" s="78" t="s">
        <v>50</v>
      </c>
      <c r="E165" s="78" t="s">
        <v>894</v>
      </c>
      <c r="F165" s="78" t="s">
        <v>692</v>
      </c>
      <c r="G165" s="78" t="s">
        <v>164</v>
      </c>
      <c r="H165" s="175">
        <f>INVENTARIO[[#This Row],[Precio Final]]</f>
        <v>16</v>
      </c>
      <c r="I165" s="78">
        <f t="shared" si="6"/>
        <v>19.252500000000001</v>
      </c>
      <c r="J165" s="78">
        <v>1</v>
      </c>
      <c r="K165" s="110">
        <f>SUMIFS(VENTAS[Cantidad],VENTAS[Código del producto Vendido],INVENTARIO[[#This Row],[Code]])</f>
        <v>1</v>
      </c>
      <c r="L165" s="120">
        <f>INVENTARIO[[#This Row],[Entradas]]-INVENTARIO[[#This Row],[Salidas]]</f>
        <v>0</v>
      </c>
      <c r="M165" s="175">
        <f>INVENTARIO[[#This Row],[Precio Final]]*10%</f>
        <v>1.6</v>
      </c>
      <c r="N165" s="42">
        <v>169.83</v>
      </c>
      <c r="O165" s="42">
        <v>18</v>
      </c>
      <c r="P165" s="42">
        <v>9.4350000000000005</v>
      </c>
      <c r="Q165" s="110">
        <v>200</v>
      </c>
      <c r="R165" s="42">
        <v>17</v>
      </c>
      <c r="S165" s="178">
        <f t="shared" si="7"/>
        <v>3.4</v>
      </c>
      <c r="T165" s="42">
        <f>INVENTARIO[[#This Row],[Costo Unitario (USD)]]+INVENTARIO[[#This Row],[Costo Envío (USD)]]</f>
        <v>12.835000000000001</v>
      </c>
      <c r="U165" s="42">
        <f>INVENTARIO[[#This Row],[Costo total]]*1.5</f>
        <v>19.252500000000001</v>
      </c>
      <c r="V165" s="42">
        <v>16</v>
      </c>
      <c r="W165" s="42">
        <f>INVENTARIO[[#This Row],[Precio Final]]-INVENTARIO[[#This Row],[Costo total]]</f>
        <v>3.1649999999999991</v>
      </c>
      <c r="X165" s="176">
        <f>INVENTARIO[[#This Row],[Ganancia Unitaria]]*INVENTARIO[[#This Row],[Salidas]]</f>
        <v>3.1649999999999991</v>
      </c>
      <c r="Y165" s="42"/>
      <c r="Z165" s="20"/>
      <c r="AA165" s="20">
        <f>INVENTARIO[[#This Row],[Costo total]]*INVENTARIO[[#This Row],[Entradas]]</f>
        <v>12.835000000000001</v>
      </c>
      <c r="AB165" s="172">
        <f>INVENTARIO[[#This Row],[Stock Actual]]*INVENTARIO[[#This Row],[Costo total]]</f>
        <v>0</v>
      </c>
    </row>
    <row r="166" spans="1:28" ht="55" customHeight="1" x14ac:dyDescent="0.15">
      <c r="A166" s="43" t="s">
        <v>408</v>
      </c>
      <c r="B166" s="169"/>
      <c r="C166" s="170" t="s">
        <v>12</v>
      </c>
      <c r="D166" s="83" t="s">
        <v>198</v>
      </c>
      <c r="E166" s="83" t="s">
        <v>155</v>
      </c>
      <c r="F166" s="83" t="s">
        <v>698</v>
      </c>
      <c r="G166" s="83" t="s">
        <v>164</v>
      </c>
      <c r="H166" s="171">
        <f>INVENTARIO[[#This Row],[Precio Final]]</f>
        <v>30</v>
      </c>
      <c r="I166" s="83">
        <f t="shared" si="6"/>
        <v>18.68333333333333</v>
      </c>
      <c r="J166" s="83">
        <v>1</v>
      </c>
      <c r="K166" s="112">
        <f>SUMIFS(VENTAS[Cantidad],VENTAS[Código del producto Vendido],INVENTARIO[[#This Row],[Code]])</f>
        <v>1</v>
      </c>
      <c r="L166" s="121">
        <f>INVENTARIO[[#This Row],[Entradas]]-INVENTARIO[[#This Row],[Salidas]]</f>
        <v>0</v>
      </c>
      <c r="M166" s="171">
        <f>INVENTARIO[[#This Row],[Precio Final]]*10%</f>
        <v>3</v>
      </c>
      <c r="N166" s="43">
        <v>202.6</v>
      </c>
      <c r="O166" s="43">
        <v>18</v>
      </c>
      <c r="P166" s="43">
        <v>11.255555555555555</v>
      </c>
      <c r="Q166" s="112">
        <v>150</v>
      </c>
      <c r="R166" s="43">
        <v>8</v>
      </c>
      <c r="S166" s="177">
        <f t="shared" si="7"/>
        <v>1.2</v>
      </c>
      <c r="T166" s="168">
        <f>INVENTARIO[[#This Row],[Costo Unitario (USD)]]+INVENTARIO[[#This Row],[Costo Envío (USD)]]</f>
        <v>12.455555555555554</v>
      </c>
      <c r="U166" s="168">
        <f>INVENTARIO[[#This Row],[Costo total]]*1.5</f>
        <v>18.68333333333333</v>
      </c>
      <c r="V166" s="43">
        <v>30</v>
      </c>
      <c r="W166" s="43">
        <f>INVENTARIO[[#This Row],[Precio Final]]-INVENTARIO[[#This Row],[Costo total]]</f>
        <v>17.544444444444444</v>
      </c>
      <c r="X166" s="172">
        <f>INVENTARIO[[#This Row],[Ganancia Unitaria]]*INVENTARIO[[#This Row],[Salidas]]</f>
        <v>17.544444444444444</v>
      </c>
      <c r="Y166" s="43"/>
      <c r="Z166" s="43"/>
      <c r="AA166" s="43">
        <f>INVENTARIO[[#This Row],[Costo total]]*INVENTARIO[[#This Row],[Entradas]]</f>
        <v>12.455555555555554</v>
      </c>
      <c r="AB166" s="172">
        <f>INVENTARIO[[#This Row],[Stock Actual]]*INVENTARIO[[#This Row],[Costo total]]</f>
        <v>0</v>
      </c>
    </row>
    <row r="167" spans="1:28" ht="55" customHeight="1" x14ac:dyDescent="0.15">
      <c r="A167" s="42" t="s">
        <v>211</v>
      </c>
      <c r="B167" s="173"/>
      <c r="C167" s="174" t="s">
        <v>12</v>
      </c>
      <c r="D167" s="78" t="s">
        <v>50</v>
      </c>
      <c r="E167" s="78" t="s">
        <v>156</v>
      </c>
      <c r="F167" s="78" t="s">
        <v>698</v>
      </c>
      <c r="G167" s="78" t="s">
        <v>164</v>
      </c>
      <c r="H167" s="175">
        <f>INVENTARIO[[#This Row],[Precio Final]]</f>
        <v>12</v>
      </c>
      <c r="I167" s="78">
        <f t="shared" si="6"/>
        <v>12.561666666666667</v>
      </c>
      <c r="J167" s="78">
        <v>1</v>
      </c>
      <c r="K167" s="110">
        <f>SUMIFS(VENTAS[Cantidad],VENTAS[Código del producto Vendido],INVENTARIO[[#This Row],[Code]])</f>
        <v>1</v>
      </c>
      <c r="L167" s="120">
        <f>INVENTARIO[[#This Row],[Entradas]]-INVENTARIO[[#This Row],[Salidas]]</f>
        <v>0</v>
      </c>
      <c r="M167" s="175">
        <f>INVENTARIO[[#This Row],[Precio Final]]*10%</f>
        <v>1.2000000000000002</v>
      </c>
      <c r="N167" s="42">
        <v>95.66</v>
      </c>
      <c r="O167" s="42">
        <v>18</v>
      </c>
      <c r="P167" s="42">
        <v>5.3144444444444439</v>
      </c>
      <c r="Q167" s="110">
        <v>180</v>
      </c>
      <c r="R167" s="42">
        <v>17</v>
      </c>
      <c r="S167" s="178">
        <f t="shared" si="7"/>
        <v>3.06</v>
      </c>
      <c r="T167" s="42">
        <f>INVENTARIO[[#This Row],[Costo Unitario (USD)]]+INVENTARIO[[#This Row],[Costo Envío (USD)]]</f>
        <v>8.3744444444444444</v>
      </c>
      <c r="U167" s="42">
        <f>INVENTARIO[[#This Row],[Costo total]]*1.5</f>
        <v>12.561666666666667</v>
      </c>
      <c r="V167" s="42">
        <v>12</v>
      </c>
      <c r="W167" s="42">
        <f>INVENTARIO[[#This Row],[Precio Final]]-INVENTARIO[[#This Row],[Costo total]]</f>
        <v>3.6255555555555556</v>
      </c>
      <c r="X167" s="176">
        <f>INVENTARIO[[#This Row],[Ganancia Unitaria]]*INVENTARIO[[#This Row],[Salidas]]</f>
        <v>3.6255555555555556</v>
      </c>
      <c r="Y167" s="42"/>
      <c r="Z167" s="20"/>
      <c r="AA167" s="20">
        <f>INVENTARIO[[#This Row],[Costo total]]*INVENTARIO[[#This Row],[Entradas]]</f>
        <v>8.3744444444444444</v>
      </c>
      <c r="AB167" s="172">
        <f>INVENTARIO[[#This Row],[Stock Actual]]*INVENTARIO[[#This Row],[Costo total]]</f>
        <v>0</v>
      </c>
    </row>
    <row r="168" spans="1:28" ht="55" customHeight="1" x14ac:dyDescent="0.15">
      <c r="A168" s="43" t="s">
        <v>212</v>
      </c>
      <c r="B168" s="169"/>
      <c r="C168" s="170" t="s">
        <v>12</v>
      </c>
      <c r="D168" s="83" t="s">
        <v>50</v>
      </c>
      <c r="E168" s="83" t="s">
        <v>157</v>
      </c>
      <c r="F168" s="83" t="s">
        <v>698</v>
      </c>
      <c r="G168" s="83" t="s">
        <v>164</v>
      </c>
      <c r="H168" s="171">
        <f>INVENTARIO[[#This Row],[Precio Final]]</f>
        <v>30</v>
      </c>
      <c r="I168" s="83">
        <f t="shared" si="6"/>
        <v>29.186666666666667</v>
      </c>
      <c r="J168" s="83">
        <v>1</v>
      </c>
      <c r="K168" s="112">
        <f>SUMIFS(VENTAS[Cantidad],VENTAS[Código del producto Vendido],INVENTARIO[[#This Row],[Code]])</f>
        <v>1</v>
      </c>
      <c r="L168" s="121">
        <f>INVENTARIO[[#This Row],[Entradas]]-INVENTARIO[[#This Row],[Salidas]]</f>
        <v>0</v>
      </c>
      <c r="M168" s="171">
        <f>INVENTARIO[[#This Row],[Precio Final]]*10%</f>
        <v>3</v>
      </c>
      <c r="N168" s="43">
        <v>289.04000000000002</v>
      </c>
      <c r="O168" s="43">
        <v>18</v>
      </c>
      <c r="P168" s="43">
        <v>16.05777777777778</v>
      </c>
      <c r="Q168" s="112">
        <v>200</v>
      </c>
      <c r="R168" s="43">
        <v>17</v>
      </c>
      <c r="S168" s="177">
        <f t="shared" si="7"/>
        <v>3.4</v>
      </c>
      <c r="T168" s="168">
        <f>INVENTARIO[[#This Row],[Costo Unitario (USD)]]+INVENTARIO[[#This Row],[Costo Envío (USD)]]</f>
        <v>19.457777777777778</v>
      </c>
      <c r="U168" s="168">
        <f>INVENTARIO[[#This Row],[Costo total]]*1.5</f>
        <v>29.186666666666667</v>
      </c>
      <c r="V168" s="43">
        <v>30</v>
      </c>
      <c r="W168" s="43">
        <f>INVENTARIO[[#This Row],[Precio Final]]-INVENTARIO[[#This Row],[Costo total]]</f>
        <v>10.542222222222222</v>
      </c>
      <c r="X168" s="172">
        <f>INVENTARIO[[#This Row],[Ganancia Unitaria]]*INVENTARIO[[#This Row],[Salidas]]</f>
        <v>10.542222222222222</v>
      </c>
      <c r="Y168" s="43"/>
      <c r="Z168" s="43"/>
      <c r="AA168" s="43">
        <f>INVENTARIO[[#This Row],[Costo total]]*INVENTARIO[[#This Row],[Entradas]]</f>
        <v>19.457777777777778</v>
      </c>
      <c r="AB168" s="172">
        <f>INVENTARIO[[#This Row],[Stock Actual]]*INVENTARIO[[#This Row],[Costo total]]</f>
        <v>0</v>
      </c>
    </row>
    <row r="169" spans="1:28" ht="55" customHeight="1" x14ac:dyDescent="0.15">
      <c r="A169" s="42" t="s">
        <v>213</v>
      </c>
      <c r="B169" s="173"/>
      <c r="C169" s="174" t="s">
        <v>12</v>
      </c>
      <c r="D169" s="78" t="s">
        <v>50</v>
      </c>
      <c r="E169" s="78" t="s">
        <v>158</v>
      </c>
      <c r="F169" s="78" t="s">
        <v>698</v>
      </c>
      <c r="G169" s="78" t="s">
        <v>164</v>
      </c>
      <c r="H169" s="175">
        <f>INVENTARIO[[#This Row],[Precio Final]]</f>
        <v>12</v>
      </c>
      <c r="I169" s="78">
        <f t="shared" si="6"/>
        <v>10.872499999999999</v>
      </c>
      <c r="J169" s="78">
        <v>1</v>
      </c>
      <c r="K169" s="110">
        <f>SUMIFS(VENTAS[Cantidad],VENTAS[Código del producto Vendido],INVENTARIO[[#This Row],[Code]])</f>
        <v>1</v>
      </c>
      <c r="L169" s="120">
        <f>INVENTARIO[[#This Row],[Entradas]]-INVENTARIO[[#This Row],[Salidas]]</f>
        <v>0</v>
      </c>
      <c r="M169" s="175">
        <f>INVENTARIO[[#This Row],[Precio Final]]*10%</f>
        <v>1.2000000000000002</v>
      </c>
      <c r="N169" s="42">
        <v>84.57</v>
      </c>
      <c r="O169" s="42">
        <v>18</v>
      </c>
      <c r="P169" s="42">
        <v>4.6983333333333333</v>
      </c>
      <c r="Q169" s="110">
        <v>150</v>
      </c>
      <c r="R169" s="42">
        <v>17</v>
      </c>
      <c r="S169" s="178">
        <f t="shared" si="7"/>
        <v>2.5499999999999998</v>
      </c>
      <c r="T169" s="42">
        <f>INVENTARIO[[#This Row],[Costo Unitario (USD)]]+INVENTARIO[[#This Row],[Costo Envío (USD)]]</f>
        <v>7.2483333333333331</v>
      </c>
      <c r="U169" s="42">
        <f>INVENTARIO[[#This Row],[Costo total]]*1.5</f>
        <v>10.872499999999999</v>
      </c>
      <c r="V169" s="42">
        <v>12</v>
      </c>
      <c r="W169" s="42">
        <f>INVENTARIO[[#This Row],[Precio Final]]-INVENTARIO[[#This Row],[Costo total]]</f>
        <v>4.7516666666666669</v>
      </c>
      <c r="X169" s="176">
        <f>INVENTARIO[[#This Row],[Ganancia Unitaria]]*INVENTARIO[[#This Row],[Salidas]]</f>
        <v>4.7516666666666669</v>
      </c>
      <c r="Y169" s="42"/>
      <c r="Z169" s="20"/>
      <c r="AA169" s="20">
        <f>INVENTARIO[[#This Row],[Costo total]]*INVENTARIO[[#This Row],[Entradas]]</f>
        <v>7.2483333333333331</v>
      </c>
      <c r="AB169" s="172">
        <f>INVENTARIO[[#This Row],[Stock Actual]]*INVENTARIO[[#This Row],[Costo total]]</f>
        <v>0</v>
      </c>
    </row>
    <row r="170" spans="1:28" ht="55" customHeight="1" x14ac:dyDescent="0.15">
      <c r="A170" s="43" t="s">
        <v>214</v>
      </c>
      <c r="B170" s="169"/>
      <c r="C170" s="170" t="s">
        <v>12</v>
      </c>
      <c r="D170" s="83" t="s">
        <v>50</v>
      </c>
      <c r="E170" s="83" t="s">
        <v>895</v>
      </c>
      <c r="F170" s="83" t="s">
        <v>692</v>
      </c>
      <c r="G170" s="83" t="s">
        <v>164</v>
      </c>
      <c r="H170" s="171">
        <f>INVENTARIO[[#This Row],[Precio Final]]</f>
        <v>12</v>
      </c>
      <c r="I170" s="83">
        <f t="shared" si="6"/>
        <v>10.872499999999999</v>
      </c>
      <c r="J170" s="83">
        <v>1</v>
      </c>
      <c r="K170" s="112">
        <f>SUMIFS(VENTAS[Cantidad],VENTAS[Código del producto Vendido],INVENTARIO[[#This Row],[Code]])</f>
        <v>1</v>
      </c>
      <c r="L170" s="121">
        <f>INVENTARIO[[#This Row],[Entradas]]-INVENTARIO[[#This Row],[Salidas]]</f>
        <v>0</v>
      </c>
      <c r="M170" s="171">
        <f>INVENTARIO[[#This Row],[Precio Final]]*10%</f>
        <v>1.2000000000000002</v>
      </c>
      <c r="N170" s="43">
        <v>84.57</v>
      </c>
      <c r="O170" s="43">
        <v>18</v>
      </c>
      <c r="P170" s="43">
        <v>4.6983333333333333</v>
      </c>
      <c r="Q170" s="112">
        <v>150</v>
      </c>
      <c r="R170" s="43">
        <v>17</v>
      </c>
      <c r="S170" s="177">
        <f t="shared" si="7"/>
        <v>2.5499999999999998</v>
      </c>
      <c r="T170" s="168">
        <f>INVENTARIO[[#This Row],[Costo Unitario (USD)]]+INVENTARIO[[#This Row],[Costo Envío (USD)]]</f>
        <v>7.2483333333333331</v>
      </c>
      <c r="U170" s="168">
        <f>INVENTARIO[[#This Row],[Costo total]]*1.5</f>
        <v>10.872499999999999</v>
      </c>
      <c r="V170" s="43">
        <v>12</v>
      </c>
      <c r="W170" s="43">
        <f>INVENTARIO[[#This Row],[Precio Final]]-INVENTARIO[[#This Row],[Costo total]]</f>
        <v>4.7516666666666669</v>
      </c>
      <c r="X170" s="172">
        <f>INVENTARIO[[#This Row],[Ganancia Unitaria]]*INVENTARIO[[#This Row],[Salidas]]</f>
        <v>4.7516666666666669</v>
      </c>
      <c r="Y170" s="43"/>
      <c r="Z170" s="43"/>
      <c r="AA170" s="43">
        <f>INVENTARIO[[#This Row],[Costo total]]*INVENTARIO[[#This Row],[Entradas]]</f>
        <v>7.2483333333333331</v>
      </c>
      <c r="AB170" s="172">
        <f>INVENTARIO[[#This Row],[Stock Actual]]*INVENTARIO[[#This Row],[Costo total]]</f>
        <v>0</v>
      </c>
    </row>
    <row r="171" spans="1:28" ht="55" customHeight="1" x14ac:dyDescent="0.15">
      <c r="A171" s="42" t="s">
        <v>1464</v>
      </c>
      <c r="B171" s="173"/>
      <c r="C171" s="174" t="s">
        <v>12</v>
      </c>
      <c r="D171" s="78" t="s">
        <v>2695</v>
      </c>
      <c r="E171" s="78" t="s">
        <v>2445</v>
      </c>
      <c r="F171" s="78" t="s">
        <v>695</v>
      </c>
      <c r="G171" s="78" t="s">
        <v>164</v>
      </c>
      <c r="H171" s="175">
        <f>INVENTARIO[[#This Row],[Precio Final]]</f>
        <v>13</v>
      </c>
      <c r="I171" s="78">
        <f t="shared" si="6"/>
        <v>12.200833333333335</v>
      </c>
      <c r="J171" s="78">
        <v>1</v>
      </c>
      <c r="K171" s="110">
        <f>SUMIFS(VENTAS[Cantidad],VENTAS[Código del producto Vendido],INVENTARIO[[#This Row],[Code]])</f>
        <v>0</v>
      </c>
      <c r="L171" s="120">
        <f>INVENTARIO[[#This Row],[Entradas]]-INVENTARIO[[#This Row],[Salidas]]</f>
        <v>1</v>
      </c>
      <c r="M171" s="175">
        <f>INVENTARIO[[#This Row],[Precio Final]]*10%</f>
        <v>1.3</v>
      </c>
      <c r="N171" s="42">
        <v>100.51</v>
      </c>
      <c r="O171" s="42">
        <v>18</v>
      </c>
      <c r="P171" s="42">
        <v>5.5838888888888896</v>
      </c>
      <c r="Q171" s="110">
        <v>150</v>
      </c>
      <c r="R171" s="42">
        <v>17</v>
      </c>
      <c r="S171" s="178">
        <f t="shared" si="7"/>
        <v>2.5499999999999998</v>
      </c>
      <c r="T171" s="42">
        <f>INVENTARIO[[#This Row],[Costo Unitario (USD)]]+INVENTARIO[[#This Row],[Costo Envío (USD)]]</f>
        <v>8.1338888888888903</v>
      </c>
      <c r="U171" s="42">
        <f>INVENTARIO[[#This Row],[Costo total]]*1.5</f>
        <v>12.200833333333335</v>
      </c>
      <c r="V171" s="42">
        <v>13</v>
      </c>
      <c r="W171" s="42">
        <f>INVENTARIO[[#This Row],[Precio Final]]-INVENTARIO[[#This Row],[Costo total]]</f>
        <v>4.8661111111111097</v>
      </c>
      <c r="X171" s="176">
        <f>INVENTARIO[[#This Row],[Ganancia Unitaria]]*INVENTARIO[[#This Row],[Salidas]]</f>
        <v>0</v>
      </c>
      <c r="Y171" s="42"/>
      <c r="Z171" s="20"/>
      <c r="AA171" s="20">
        <f>INVENTARIO[[#This Row],[Costo total]]*INVENTARIO[[#This Row],[Entradas]]</f>
        <v>8.1338888888888903</v>
      </c>
      <c r="AB171" s="172">
        <f>INVENTARIO[[#This Row],[Stock Actual]]*INVENTARIO[[#This Row],[Costo total]]</f>
        <v>8.1338888888888903</v>
      </c>
    </row>
    <row r="172" spans="1:28" ht="55" customHeight="1" x14ac:dyDescent="0.15">
      <c r="A172" s="43" t="s">
        <v>207</v>
      </c>
      <c r="B172" s="169"/>
      <c r="C172" s="170" t="s">
        <v>12</v>
      </c>
      <c r="D172" s="83" t="s">
        <v>192</v>
      </c>
      <c r="E172" s="83" t="s">
        <v>159</v>
      </c>
      <c r="F172" s="83" t="s">
        <v>1785</v>
      </c>
      <c r="G172" s="83" t="s">
        <v>164</v>
      </c>
      <c r="H172" s="171">
        <f>INVENTARIO[[#This Row],[Precio Final]]</f>
        <v>10</v>
      </c>
      <c r="I172" s="83">
        <f t="shared" si="6"/>
        <v>8.5941666666666663</v>
      </c>
      <c r="J172" s="83">
        <v>1</v>
      </c>
      <c r="K172" s="112">
        <f>SUMIFS(VENTAS[Cantidad],VENTAS[Código del producto Vendido],INVENTARIO[[#This Row],[Code]])</f>
        <v>1</v>
      </c>
      <c r="L172" s="121">
        <f>INVENTARIO[[#This Row],[Entradas]]-INVENTARIO[[#This Row],[Salidas]]</f>
        <v>0</v>
      </c>
      <c r="M172" s="171">
        <f>INVENTARIO[[#This Row],[Precio Final]]*10%</f>
        <v>1</v>
      </c>
      <c r="N172" s="43">
        <v>88.73</v>
      </c>
      <c r="O172" s="43">
        <v>18</v>
      </c>
      <c r="P172" s="43">
        <v>4.929444444444445</v>
      </c>
      <c r="Q172" s="112">
        <v>100</v>
      </c>
      <c r="R172" s="43">
        <v>8</v>
      </c>
      <c r="S172" s="177">
        <f t="shared" si="7"/>
        <v>0.8</v>
      </c>
      <c r="T172" s="168">
        <f>INVENTARIO[[#This Row],[Costo Unitario (USD)]]+INVENTARIO[[#This Row],[Costo Envío (USD)]]</f>
        <v>5.7294444444444448</v>
      </c>
      <c r="U172" s="168">
        <f>INVENTARIO[[#This Row],[Costo total]]*1.5</f>
        <v>8.5941666666666663</v>
      </c>
      <c r="V172" s="43">
        <v>10</v>
      </c>
      <c r="W172" s="43">
        <f>INVENTARIO[[#This Row],[Precio Final]]-INVENTARIO[[#This Row],[Costo total]]</f>
        <v>4.2705555555555552</v>
      </c>
      <c r="X172" s="172">
        <f>INVENTARIO[[#This Row],[Ganancia Unitaria]]*INVENTARIO[[#This Row],[Salidas]]</f>
        <v>4.2705555555555552</v>
      </c>
      <c r="Y172" s="43"/>
      <c r="Z172" s="43"/>
      <c r="AA172" s="43">
        <f>INVENTARIO[[#This Row],[Costo total]]*INVENTARIO[[#This Row],[Entradas]]</f>
        <v>5.7294444444444448</v>
      </c>
      <c r="AB172" s="172">
        <f>INVENTARIO[[#This Row],[Stock Actual]]*INVENTARIO[[#This Row],[Costo total]]</f>
        <v>0</v>
      </c>
    </row>
    <row r="173" spans="1:28" ht="55" customHeight="1" x14ac:dyDescent="0.15">
      <c r="A173" s="42" t="s">
        <v>210</v>
      </c>
      <c r="B173" s="173"/>
      <c r="C173" s="174" t="s">
        <v>12</v>
      </c>
      <c r="D173" s="78" t="s">
        <v>192</v>
      </c>
      <c r="E173" s="78" t="s">
        <v>160</v>
      </c>
      <c r="F173" s="78" t="s">
        <v>2371</v>
      </c>
      <c r="G173" s="78" t="s">
        <v>164</v>
      </c>
      <c r="H173" s="175">
        <f>INVENTARIO[[#This Row],[Precio Final]]</f>
        <v>15</v>
      </c>
      <c r="I173" s="78">
        <f t="shared" si="6"/>
        <v>11.7</v>
      </c>
      <c r="J173" s="78">
        <v>2</v>
      </c>
      <c r="K173" s="110">
        <f>SUMIFS(VENTAS[Cantidad],VENTAS[Código del producto Vendido],INVENTARIO[[#This Row],[Code]])</f>
        <v>2</v>
      </c>
      <c r="L173" s="120">
        <f>INVENTARIO[[#This Row],[Entradas]]-INVENTARIO[[#This Row],[Salidas]]</f>
        <v>0</v>
      </c>
      <c r="M173" s="175">
        <f>INVENTARIO[[#This Row],[Precio Final]]*10%</f>
        <v>1.5</v>
      </c>
      <c r="N173" s="42">
        <v>111.6</v>
      </c>
      <c r="O173" s="42">
        <v>18</v>
      </c>
      <c r="P173" s="42">
        <v>6.1999999999999993</v>
      </c>
      <c r="Q173" s="110">
        <v>200</v>
      </c>
      <c r="R173" s="42">
        <v>8</v>
      </c>
      <c r="S173" s="178">
        <f t="shared" si="7"/>
        <v>1.6</v>
      </c>
      <c r="T173" s="42">
        <f>INVENTARIO[[#This Row],[Costo Unitario (USD)]]+INVENTARIO[[#This Row],[Costo Envío (USD)]]</f>
        <v>7.7999999999999989</v>
      </c>
      <c r="U173" s="42">
        <f>INVENTARIO[[#This Row],[Costo total]]*1.5</f>
        <v>11.7</v>
      </c>
      <c r="V173" s="42">
        <v>15</v>
      </c>
      <c r="W173" s="42">
        <f>INVENTARIO[[#This Row],[Precio Final]]-INVENTARIO[[#This Row],[Costo total]]</f>
        <v>7.2000000000000011</v>
      </c>
      <c r="X173" s="176">
        <f>INVENTARIO[[#This Row],[Ganancia Unitaria]]*INVENTARIO[[#This Row],[Salidas]]</f>
        <v>14.400000000000002</v>
      </c>
      <c r="Y173" s="42"/>
      <c r="Z173" s="20"/>
      <c r="AA173" s="20">
        <f>INVENTARIO[[#This Row],[Costo total]]*INVENTARIO[[#This Row],[Entradas]]</f>
        <v>15.599999999999998</v>
      </c>
      <c r="AB173" s="172">
        <f>INVENTARIO[[#This Row],[Stock Actual]]*INVENTARIO[[#This Row],[Costo total]]</f>
        <v>0</v>
      </c>
    </row>
    <row r="174" spans="1:28" ht="55" customHeight="1" x14ac:dyDescent="0.15">
      <c r="A174" s="43" t="s">
        <v>204</v>
      </c>
      <c r="B174" s="169"/>
      <c r="C174" s="170" t="s">
        <v>12</v>
      </c>
      <c r="D174" s="83" t="s">
        <v>192</v>
      </c>
      <c r="E174" s="83" t="s">
        <v>161</v>
      </c>
      <c r="F174" s="83" t="s">
        <v>2371</v>
      </c>
      <c r="G174" s="83" t="s">
        <v>164</v>
      </c>
      <c r="H174" s="171">
        <f>INVENTARIO[[#This Row],[Precio Final]]</f>
        <v>15</v>
      </c>
      <c r="I174" s="83">
        <f t="shared" si="6"/>
        <v>12.046666666666667</v>
      </c>
      <c r="J174" s="83">
        <v>2</v>
      </c>
      <c r="K174" s="112">
        <f>SUMIFS(VENTAS[Cantidad],VENTAS[Código del producto Vendido],INVENTARIO[[#This Row],[Code]])</f>
        <v>2</v>
      </c>
      <c r="L174" s="121">
        <f>INVENTARIO[[#This Row],[Entradas]]-INVENTARIO[[#This Row],[Salidas]]</f>
        <v>0</v>
      </c>
      <c r="M174" s="171">
        <f>INVENTARIO[[#This Row],[Precio Final]]*10%</f>
        <v>1.5</v>
      </c>
      <c r="N174" s="43">
        <v>115.76</v>
      </c>
      <c r="O174" s="43">
        <v>18</v>
      </c>
      <c r="P174" s="43">
        <v>6.431111111111111</v>
      </c>
      <c r="Q174" s="112">
        <v>200</v>
      </c>
      <c r="R174" s="43">
        <v>8</v>
      </c>
      <c r="S174" s="177">
        <f t="shared" si="7"/>
        <v>1.6</v>
      </c>
      <c r="T174" s="168">
        <f>INVENTARIO[[#This Row],[Costo Unitario (USD)]]+INVENTARIO[[#This Row],[Costo Envío (USD)]]</f>
        <v>8.0311111111111106</v>
      </c>
      <c r="U174" s="168">
        <f>INVENTARIO[[#This Row],[Costo total]]*1.5</f>
        <v>12.046666666666667</v>
      </c>
      <c r="V174" s="43">
        <v>15</v>
      </c>
      <c r="W174" s="43">
        <f>INVENTARIO[[#This Row],[Precio Final]]-INVENTARIO[[#This Row],[Costo total]]</f>
        <v>6.9688888888888894</v>
      </c>
      <c r="X174" s="172">
        <f>INVENTARIO[[#This Row],[Ganancia Unitaria]]*INVENTARIO[[#This Row],[Salidas]]</f>
        <v>13.937777777777779</v>
      </c>
      <c r="Y174" s="43"/>
      <c r="Z174" s="43"/>
      <c r="AA174" s="43">
        <f>INVENTARIO[[#This Row],[Costo total]]*INVENTARIO[[#This Row],[Entradas]]</f>
        <v>16.062222222222221</v>
      </c>
      <c r="AB174" s="172">
        <f>INVENTARIO[[#This Row],[Stock Actual]]*INVENTARIO[[#This Row],[Costo total]]</f>
        <v>0</v>
      </c>
    </row>
    <row r="175" spans="1:28" ht="55" customHeight="1" x14ac:dyDescent="0.15">
      <c r="A175" s="42" t="s">
        <v>1465</v>
      </c>
      <c r="B175" s="173"/>
      <c r="C175" s="174" t="s">
        <v>12</v>
      </c>
      <c r="D175" s="78" t="s">
        <v>208</v>
      </c>
      <c r="E175" s="78" t="s">
        <v>897</v>
      </c>
      <c r="F175" s="78" t="s">
        <v>711</v>
      </c>
      <c r="G175" s="78" t="s">
        <v>164</v>
      </c>
      <c r="H175" s="175">
        <f>INVENTARIO[[#This Row],[Precio Final]]</f>
        <v>0</v>
      </c>
      <c r="I175" s="78">
        <f t="shared" si="6"/>
        <v>2.8600000000000003</v>
      </c>
      <c r="J175" s="78">
        <v>0</v>
      </c>
      <c r="K175" s="110">
        <f>SUMIFS(VENTAS[Cantidad],VENTAS[Código del producto Vendido],INVENTARIO[[#This Row],[Code]])</f>
        <v>0</v>
      </c>
      <c r="L175" s="120">
        <f>INVENTARIO[[#This Row],[Entradas]]-INVENTARIO[[#This Row],[Salidas]]</f>
        <v>0</v>
      </c>
      <c r="M175" s="175">
        <f>INVENTARIO[[#This Row],[Precio Final]]*10%</f>
        <v>0</v>
      </c>
      <c r="N175" s="42">
        <v>30</v>
      </c>
      <c r="O175" s="42">
        <v>18</v>
      </c>
      <c r="P175" s="42">
        <v>1.6666666666666667</v>
      </c>
      <c r="Q175" s="110">
        <v>30</v>
      </c>
      <c r="R175" s="42">
        <v>8</v>
      </c>
      <c r="S175" s="178">
        <f t="shared" si="7"/>
        <v>0.24</v>
      </c>
      <c r="T175" s="42">
        <f>INVENTARIO[[#This Row],[Costo Unitario (USD)]]+INVENTARIO[[#This Row],[Costo Envío (USD)]]</f>
        <v>1.9066666666666667</v>
      </c>
      <c r="U175" s="42">
        <f>INVENTARIO[[#This Row],[Costo total]]*1.5</f>
        <v>2.8600000000000003</v>
      </c>
      <c r="V175" s="42">
        <v>0</v>
      </c>
      <c r="W175" s="42">
        <f>INVENTARIO[[#This Row],[Precio Final]]-INVENTARIO[[#This Row],[Costo total]]</f>
        <v>-1.9066666666666667</v>
      </c>
      <c r="X175" s="176">
        <f>INVENTARIO[[#This Row],[Ganancia Unitaria]]*INVENTARIO[[#This Row],[Salidas]]</f>
        <v>0</v>
      </c>
      <c r="Y175" s="42"/>
      <c r="Z175" s="20"/>
      <c r="AA175" s="20">
        <f>INVENTARIO[[#This Row],[Costo total]]*INVENTARIO[[#This Row],[Entradas]]</f>
        <v>0</v>
      </c>
      <c r="AB175" s="172">
        <f>INVENTARIO[[#This Row],[Stock Actual]]*INVENTARIO[[#This Row],[Costo total]]</f>
        <v>0</v>
      </c>
    </row>
    <row r="176" spans="1:28" ht="55" customHeight="1" x14ac:dyDescent="0.15">
      <c r="A176" s="43" t="s">
        <v>302</v>
      </c>
      <c r="B176" s="169"/>
      <c r="C176" s="170" t="s">
        <v>12</v>
      </c>
      <c r="D176" s="83" t="s">
        <v>192</v>
      </c>
      <c r="E176" s="83" t="s">
        <v>162</v>
      </c>
      <c r="F176" s="83" t="s">
        <v>2371</v>
      </c>
      <c r="G176" s="83" t="s">
        <v>164</v>
      </c>
      <c r="H176" s="171">
        <f>INVENTARIO[[#This Row],[Precio Final]]</f>
        <v>15</v>
      </c>
      <c r="I176" s="83">
        <f t="shared" si="6"/>
        <v>14.068333333333335</v>
      </c>
      <c r="J176" s="83">
        <v>2</v>
      </c>
      <c r="K176" s="112">
        <f>SUMIFS(VENTAS[Cantidad],VENTAS[Código del producto Vendido],INVENTARIO[[#This Row],[Code]])</f>
        <v>2</v>
      </c>
      <c r="L176" s="121">
        <f>INVENTARIO[[#This Row],[Entradas]]-INVENTARIO[[#This Row],[Salidas]]</f>
        <v>0</v>
      </c>
      <c r="M176" s="171">
        <f>INVENTARIO[[#This Row],[Precio Final]]*10%</f>
        <v>1.5</v>
      </c>
      <c r="N176" s="43">
        <v>140.02000000000001</v>
      </c>
      <c r="O176" s="43">
        <v>18</v>
      </c>
      <c r="P176" s="43">
        <v>7.7788888888888899</v>
      </c>
      <c r="Q176" s="112">
        <v>200</v>
      </c>
      <c r="R176" s="43">
        <v>8</v>
      </c>
      <c r="S176" s="177">
        <f t="shared" si="7"/>
        <v>1.6</v>
      </c>
      <c r="T176" s="168">
        <f>INVENTARIO[[#This Row],[Costo Unitario (USD)]]+INVENTARIO[[#This Row],[Costo Envío (USD)]]</f>
        <v>9.3788888888888895</v>
      </c>
      <c r="U176" s="168">
        <f>INVENTARIO[[#This Row],[Costo total]]*1.5</f>
        <v>14.068333333333335</v>
      </c>
      <c r="V176" s="43">
        <v>15</v>
      </c>
      <c r="W176" s="43">
        <f>INVENTARIO[[#This Row],[Precio Final]]-INVENTARIO[[#This Row],[Costo total]]</f>
        <v>5.6211111111111105</v>
      </c>
      <c r="X176" s="172">
        <f>INVENTARIO[[#This Row],[Ganancia Unitaria]]*INVENTARIO[[#This Row],[Salidas]]</f>
        <v>11.242222222222221</v>
      </c>
      <c r="Y176" s="43"/>
      <c r="Z176" s="43"/>
      <c r="AA176" s="43">
        <f>INVENTARIO[[#This Row],[Costo total]]*INVENTARIO[[#This Row],[Entradas]]</f>
        <v>18.757777777777779</v>
      </c>
      <c r="AB176" s="172">
        <f>INVENTARIO[[#This Row],[Stock Actual]]*INVENTARIO[[#This Row],[Costo total]]</f>
        <v>0</v>
      </c>
    </row>
    <row r="177" spans="1:28" ht="55" customHeight="1" x14ac:dyDescent="0.15">
      <c r="A177" s="42" t="s">
        <v>1466</v>
      </c>
      <c r="B177" s="173"/>
      <c r="C177" s="174" t="s">
        <v>12</v>
      </c>
      <c r="D177" s="78" t="s">
        <v>192</v>
      </c>
      <c r="E177" s="78" t="s">
        <v>898</v>
      </c>
      <c r="F177" s="78" t="s">
        <v>711</v>
      </c>
      <c r="G177" s="78" t="s">
        <v>164</v>
      </c>
      <c r="H177" s="175">
        <f>INVENTARIO[[#This Row],[Precio Final]]</f>
        <v>10</v>
      </c>
      <c r="I177" s="78">
        <f t="shared" si="6"/>
        <v>6.5724999999999998</v>
      </c>
      <c r="J177" s="78">
        <v>1</v>
      </c>
      <c r="K177" s="110">
        <f>SUMIFS(VENTAS[Cantidad],VENTAS[Código del producto Vendido],INVENTARIO[[#This Row],[Code]])</f>
        <v>1</v>
      </c>
      <c r="L177" s="120">
        <f>INVENTARIO[[#This Row],[Entradas]]-INVENTARIO[[#This Row],[Salidas]]</f>
        <v>0</v>
      </c>
      <c r="M177" s="175">
        <f>INVENTARIO[[#This Row],[Precio Final]]*10%</f>
        <v>1</v>
      </c>
      <c r="N177" s="42">
        <v>64.47</v>
      </c>
      <c r="O177" s="42">
        <v>18</v>
      </c>
      <c r="P177" s="42">
        <v>3.5816666666666666</v>
      </c>
      <c r="Q177" s="110">
        <v>100</v>
      </c>
      <c r="R177" s="42">
        <v>8</v>
      </c>
      <c r="S177" s="178">
        <f t="shared" si="7"/>
        <v>0.8</v>
      </c>
      <c r="T177" s="42">
        <f>INVENTARIO[[#This Row],[Costo Unitario (USD)]]+INVENTARIO[[#This Row],[Costo Envío (USD)]]</f>
        <v>4.3816666666666668</v>
      </c>
      <c r="U177" s="42">
        <f>INVENTARIO[[#This Row],[Costo total]]*1.5</f>
        <v>6.5724999999999998</v>
      </c>
      <c r="V177" s="42">
        <v>10</v>
      </c>
      <c r="W177" s="42">
        <f>INVENTARIO[[#This Row],[Precio Final]]-INVENTARIO[[#This Row],[Costo total]]</f>
        <v>5.6183333333333332</v>
      </c>
      <c r="X177" s="176">
        <f>INVENTARIO[[#This Row],[Ganancia Unitaria]]*INVENTARIO[[#This Row],[Salidas]]</f>
        <v>5.6183333333333332</v>
      </c>
      <c r="Y177" s="42"/>
      <c r="Z177" s="20"/>
      <c r="AA177" s="20">
        <f>INVENTARIO[[#This Row],[Costo total]]*INVENTARIO[[#This Row],[Entradas]]</f>
        <v>4.3816666666666668</v>
      </c>
      <c r="AB177" s="172">
        <f>INVENTARIO[[#This Row],[Stock Actual]]*INVENTARIO[[#This Row],[Costo total]]</f>
        <v>0</v>
      </c>
    </row>
    <row r="178" spans="1:28" ht="55" customHeight="1" x14ac:dyDescent="0.15">
      <c r="A178" s="43" t="s">
        <v>247</v>
      </c>
      <c r="B178" s="169"/>
      <c r="C178" s="170" t="s">
        <v>12</v>
      </c>
      <c r="D178" s="83" t="s">
        <v>50</v>
      </c>
      <c r="E178" s="83" t="s">
        <v>163</v>
      </c>
      <c r="F178" s="83" t="s">
        <v>698</v>
      </c>
      <c r="G178" s="83" t="s">
        <v>164</v>
      </c>
      <c r="H178" s="171">
        <f>INVENTARIO[[#This Row],[Precio Final]]</f>
        <v>30</v>
      </c>
      <c r="I178" s="83">
        <f t="shared" si="6"/>
        <v>28.815000000000001</v>
      </c>
      <c r="J178" s="83">
        <v>1</v>
      </c>
      <c r="K178" s="112">
        <f>SUMIFS(VENTAS[Cantidad],VENTAS[Código del producto Vendido],INVENTARIO[[#This Row],[Code]])</f>
        <v>1</v>
      </c>
      <c r="L178" s="121">
        <f>INVENTARIO[[#This Row],[Entradas]]-INVENTARIO[[#This Row],[Salidas]]</f>
        <v>0</v>
      </c>
      <c r="M178" s="171">
        <f>INVENTARIO[[#This Row],[Precio Final]]*10%</f>
        <v>3</v>
      </c>
      <c r="N178" s="43">
        <v>250.92</v>
      </c>
      <c r="O178" s="43">
        <v>18</v>
      </c>
      <c r="P178" s="43">
        <v>13.94</v>
      </c>
      <c r="Q178" s="112">
        <v>310</v>
      </c>
      <c r="R178" s="43">
        <v>17</v>
      </c>
      <c r="S178" s="177">
        <f t="shared" si="7"/>
        <v>5.27</v>
      </c>
      <c r="T178" s="168">
        <f>INVENTARIO[[#This Row],[Costo Unitario (USD)]]+INVENTARIO[[#This Row],[Costo Envío (USD)]]</f>
        <v>19.21</v>
      </c>
      <c r="U178" s="168">
        <f>INVENTARIO[[#This Row],[Costo total]]*1.5</f>
        <v>28.815000000000001</v>
      </c>
      <c r="V178" s="43">
        <v>30</v>
      </c>
      <c r="W178" s="43">
        <f>INVENTARIO[[#This Row],[Precio Final]]-INVENTARIO[[#This Row],[Costo total]]</f>
        <v>10.79</v>
      </c>
      <c r="X178" s="172">
        <f>INVENTARIO[[#This Row],[Ganancia Unitaria]]*INVENTARIO[[#This Row],[Salidas]]</f>
        <v>10.79</v>
      </c>
      <c r="Y178" s="43"/>
      <c r="Z178" s="43"/>
      <c r="AA178" s="43">
        <f>INVENTARIO[[#This Row],[Costo total]]*INVENTARIO[[#This Row],[Entradas]]</f>
        <v>19.21</v>
      </c>
      <c r="AB178" s="172">
        <f>INVENTARIO[[#This Row],[Stock Actual]]*INVENTARIO[[#This Row],[Costo total]]</f>
        <v>0</v>
      </c>
    </row>
    <row r="179" spans="1:28" ht="55" customHeight="1" x14ac:dyDescent="0.15">
      <c r="A179" s="42" t="s">
        <v>1467</v>
      </c>
      <c r="B179" s="173"/>
      <c r="C179" s="174" t="s">
        <v>12</v>
      </c>
      <c r="D179" s="78" t="s">
        <v>50</v>
      </c>
      <c r="E179" s="78" t="s">
        <v>900</v>
      </c>
      <c r="F179" s="78" t="s">
        <v>695</v>
      </c>
      <c r="G179" s="78" t="s">
        <v>164</v>
      </c>
      <c r="H179" s="175">
        <f>INVENTARIO[[#This Row],[Precio Final]]</f>
        <v>30</v>
      </c>
      <c r="I179" s="78">
        <f t="shared" si="6"/>
        <v>28.815000000000001</v>
      </c>
      <c r="J179" s="78">
        <v>2</v>
      </c>
      <c r="K179" s="110">
        <f>SUMIFS(VENTAS[Cantidad],VENTAS[Código del producto Vendido],INVENTARIO[[#This Row],[Code]])</f>
        <v>2</v>
      </c>
      <c r="L179" s="120">
        <f>INVENTARIO[[#This Row],[Entradas]]-INVENTARIO[[#This Row],[Salidas]]</f>
        <v>0</v>
      </c>
      <c r="M179" s="175">
        <f>INVENTARIO[[#This Row],[Precio Final]]*10%</f>
        <v>3</v>
      </c>
      <c r="N179" s="42">
        <v>250.92</v>
      </c>
      <c r="O179" s="42">
        <v>18</v>
      </c>
      <c r="P179" s="42">
        <v>13.94</v>
      </c>
      <c r="Q179" s="110">
        <v>310</v>
      </c>
      <c r="R179" s="42">
        <v>17</v>
      </c>
      <c r="S179" s="178">
        <f t="shared" si="7"/>
        <v>5.27</v>
      </c>
      <c r="T179" s="42">
        <f>INVENTARIO[[#This Row],[Costo Unitario (USD)]]+INVENTARIO[[#This Row],[Costo Envío (USD)]]</f>
        <v>19.21</v>
      </c>
      <c r="U179" s="42">
        <f>INVENTARIO[[#This Row],[Costo total]]*1.5</f>
        <v>28.815000000000001</v>
      </c>
      <c r="V179" s="42">
        <v>30</v>
      </c>
      <c r="W179" s="42">
        <f>INVENTARIO[[#This Row],[Precio Final]]-INVENTARIO[[#This Row],[Costo total]]</f>
        <v>10.79</v>
      </c>
      <c r="X179" s="176">
        <f>INVENTARIO[[#This Row],[Ganancia Unitaria]]*INVENTARIO[[#This Row],[Salidas]]</f>
        <v>21.58</v>
      </c>
      <c r="Y179" s="42"/>
      <c r="Z179" s="20"/>
      <c r="AA179" s="20">
        <f>INVENTARIO[[#This Row],[Costo total]]*INVENTARIO[[#This Row],[Entradas]]</f>
        <v>38.42</v>
      </c>
      <c r="AB179" s="172">
        <f>INVENTARIO[[#This Row],[Stock Actual]]*INVENTARIO[[#This Row],[Costo total]]</f>
        <v>0</v>
      </c>
    </row>
    <row r="180" spans="1:28" ht="55" customHeight="1" x14ac:dyDescent="0.15">
      <c r="A180" s="43" t="s">
        <v>1468</v>
      </c>
      <c r="B180" s="169"/>
      <c r="C180" s="170" t="s">
        <v>12</v>
      </c>
      <c r="D180" s="83" t="s">
        <v>50</v>
      </c>
      <c r="E180" s="83" t="s">
        <v>2446</v>
      </c>
      <c r="F180" s="83" t="s">
        <v>692</v>
      </c>
      <c r="G180" s="83" t="s">
        <v>164</v>
      </c>
      <c r="H180" s="171">
        <f>INVENTARIO[[#This Row],[Precio Final]]</f>
        <v>55</v>
      </c>
      <c r="I180" s="83">
        <f t="shared" si="6"/>
        <v>50.4375</v>
      </c>
      <c r="J180" s="83">
        <v>1</v>
      </c>
      <c r="K180" s="112">
        <f>SUMIFS(VENTAS[Cantidad],VENTAS[Código del producto Vendido],INVENTARIO[[#This Row],[Code]])</f>
        <v>0</v>
      </c>
      <c r="L180" s="121">
        <f>INVENTARIO[[#This Row],[Entradas]]-INVENTARIO[[#This Row],[Salidas]]</f>
        <v>1</v>
      </c>
      <c r="M180" s="171">
        <f>INVENTARIO[[#This Row],[Precio Final]]*10%</f>
        <v>5.5</v>
      </c>
      <c r="N180" s="43">
        <v>452.25</v>
      </c>
      <c r="O180" s="43">
        <v>18</v>
      </c>
      <c r="P180" s="43">
        <v>25.125</v>
      </c>
      <c r="Q180" s="112">
        <v>500</v>
      </c>
      <c r="R180" s="43">
        <v>17</v>
      </c>
      <c r="S180" s="177">
        <f t="shared" si="7"/>
        <v>8.5</v>
      </c>
      <c r="T180" s="168">
        <f>INVENTARIO[[#This Row],[Costo Unitario (USD)]]+INVENTARIO[[#This Row],[Costo Envío (USD)]]</f>
        <v>33.625</v>
      </c>
      <c r="U180" s="168">
        <f>INVENTARIO[[#This Row],[Costo total]]*1.5</f>
        <v>50.4375</v>
      </c>
      <c r="V180" s="43">
        <v>55</v>
      </c>
      <c r="W180" s="43">
        <f>INVENTARIO[[#This Row],[Precio Final]]-INVENTARIO[[#This Row],[Costo total]]</f>
        <v>21.375</v>
      </c>
      <c r="X180" s="172">
        <f>INVENTARIO[[#This Row],[Ganancia Unitaria]]*INVENTARIO[[#This Row],[Salidas]]</f>
        <v>0</v>
      </c>
      <c r="Y180" s="43"/>
      <c r="Z180" s="43"/>
      <c r="AA180" s="43">
        <f>INVENTARIO[[#This Row],[Costo total]]*INVENTARIO[[#This Row],[Entradas]]</f>
        <v>33.625</v>
      </c>
      <c r="AB180" s="172">
        <f>INVENTARIO[[#This Row],[Stock Actual]]*INVENTARIO[[#This Row],[Costo total]]</f>
        <v>33.625</v>
      </c>
    </row>
    <row r="181" spans="1:28" ht="55" customHeight="1" x14ac:dyDescent="0.15">
      <c r="A181" s="42" t="s">
        <v>1469</v>
      </c>
      <c r="B181" s="173"/>
      <c r="C181" s="174" t="s">
        <v>12</v>
      </c>
      <c r="D181" s="78" t="s">
        <v>2678</v>
      </c>
      <c r="E181" s="78" t="s">
        <v>2447</v>
      </c>
      <c r="F181" s="78" t="s">
        <v>789</v>
      </c>
      <c r="G181" s="78" t="s">
        <v>164</v>
      </c>
      <c r="H181" s="175">
        <f>INVENTARIO[[#This Row],[Precio Final]]</f>
        <v>20</v>
      </c>
      <c r="I181" s="78">
        <f t="shared" si="6"/>
        <v>18.855833333333329</v>
      </c>
      <c r="J181" s="78">
        <v>2</v>
      </c>
      <c r="K181" s="110">
        <f>SUMIFS(VENTAS[Cantidad],VENTAS[Código del producto Vendido],INVENTARIO[[#This Row],[Code]])</f>
        <v>0</v>
      </c>
      <c r="L181" s="120">
        <f>INVENTARIO[[#This Row],[Entradas]]-INVENTARIO[[#This Row],[Salidas]]</f>
        <v>2</v>
      </c>
      <c r="M181" s="175">
        <f>INVENTARIO[[#This Row],[Precio Final]]*10%</f>
        <v>2</v>
      </c>
      <c r="N181" s="42">
        <v>134.47</v>
      </c>
      <c r="O181" s="42">
        <v>18</v>
      </c>
      <c r="P181" s="42">
        <v>7.4705555555555554</v>
      </c>
      <c r="Q181" s="110">
        <v>300</v>
      </c>
      <c r="R181" s="42">
        <v>17</v>
      </c>
      <c r="S181" s="178">
        <f t="shared" si="7"/>
        <v>5.0999999999999996</v>
      </c>
      <c r="T181" s="42">
        <f>INVENTARIO[[#This Row],[Costo Unitario (USD)]]+INVENTARIO[[#This Row],[Costo Envío (USD)]]</f>
        <v>12.570555555555554</v>
      </c>
      <c r="U181" s="42">
        <f>INVENTARIO[[#This Row],[Costo total]]*1.5</f>
        <v>18.855833333333329</v>
      </c>
      <c r="V181" s="42">
        <v>20</v>
      </c>
      <c r="W181" s="42">
        <f>INVENTARIO[[#This Row],[Precio Final]]-INVENTARIO[[#This Row],[Costo total]]</f>
        <v>7.4294444444444458</v>
      </c>
      <c r="X181" s="176">
        <f>INVENTARIO[[#This Row],[Ganancia Unitaria]]*INVENTARIO[[#This Row],[Salidas]]</f>
        <v>0</v>
      </c>
      <c r="Y181" s="42"/>
      <c r="Z181" s="20"/>
      <c r="AA181" s="20">
        <f>INVENTARIO[[#This Row],[Costo total]]*INVENTARIO[[#This Row],[Entradas]]</f>
        <v>25.141111111111108</v>
      </c>
      <c r="AB181" s="172">
        <f>INVENTARIO[[#This Row],[Stock Actual]]*INVENTARIO[[#This Row],[Costo total]]</f>
        <v>25.141111111111108</v>
      </c>
    </row>
    <row r="182" spans="1:28" ht="55" customHeight="1" x14ac:dyDescent="0.15">
      <c r="A182" s="43" t="s">
        <v>1470</v>
      </c>
      <c r="B182" s="169"/>
      <c r="C182" s="170" t="s">
        <v>12</v>
      </c>
      <c r="D182" s="83" t="s">
        <v>415</v>
      </c>
      <c r="E182" s="83" t="s">
        <v>903</v>
      </c>
      <c r="F182" s="83" t="s">
        <v>695</v>
      </c>
      <c r="G182" s="83" t="s">
        <v>164</v>
      </c>
      <c r="H182" s="171">
        <f>INVENTARIO[[#This Row],[Precio Final]]</f>
        <v>18</v>
      </c>
      <c r="I182" s="83">
        <f t="shared" si="6"/>
        <v>14.500000000000002</v>
      </c>
      <c r="J182" s="83">
        <v>2</v>
      </c>
      <c r="K182" s="112">
        <f>SUMIFS(VENTAS[Cantidad],VENTAS[Código del producto Vendido],INVENTARIO[[#This Row],[Code]])</f>
        <v>1</v>
      </c>
      <c r="L182" s="121">
        <f>INVENTARIO[[#This Row],[Entradas]]-INVENTARIO[[#This Row],[Salidas]]</f>
        <v>1</v>
      </c>
      <c r="M182" s="171">
        <f>INVENTARIO[[#This Row],[Precio Final]]*10%</f>
        <v>1.8</v>
      </c>
      <c r="N182" s="43">
        <v>138</v>
      </c>
      <c r="O182" s="43">
        <v>18</v>
      </c>
      <c r="P182" s="43">
        <v>7.666666666666667</v>
      </c>
      <c r="Q182" s="112">
        <v>250</v>
      </c>
      <c r="R182" s="43">
        <v>8</v>
      </c>
      <c r="S182" s="177">
        <f t="shared" si="7"/>
        <v>2</v>
      </c>
      <c r="T182" s="168">
        <f>INVENTARIO[[#This Row],[Costo Unitario (USD)]]+INVENTARIO[[#This Row],[Costo Envío (USD)]]</f>
        <v>9.6666666666666679</v>
      </c>
      <c r="U182" s="168">
        <f>INVENTARIO[[#This Row],[Costo total]]*1.5</f>
        <v>14.500000000000002</v>
      </c>
      <c r="V182" s="43">
        <v>18</v>
      </c>
      <c r="W182" s="43">
        <f>INVENTARIO[[#This Row],[Precio Final]]-INVENTARIO[[#This Row],[Costo total]]</f>
        <v>8.3333333333333321</v>
      </c>
      <c r="X182" s="172">
        <f>INVENTARIO[[#This Row],[Ganancia Unitaria]]*INVENTARIO[[#This Row],[Salidas]]</f>
        <v>8.3333333333333321</v>
      </c>
      <c r="Y182" s="43"/>
      <c r="Z182" s="43"/>
      <c r="AA182" s="43">
        <f>INVENTARIO[[#This Row],[Costo total]]*INVENTARIO[[#This Row],[Entradas]]</f>
        <v>19.333333333333336</v>
      </c>
      <c r="AB182" s="172">
        <f>INVENTARIO[[#This Row],[Stock Actual]]*INVENTARIO[[#This Row],[Costo total]]</f>
        <v>9.6666666666666679</v>
      </c>
    </row>
    <row r="183" spans="1:28" ht="55" customHeight="1" x14ac:dyDescent="0.15">
      <c r="A183" s="42" t="s">
        <v>1471</v>
      </c>
      <c r="B183" s="173"/>
      <c r="C183" s="174" t="s">
        <v>12</v>
      </c>
      <c r="D183" s="78" t="s">
        <v>415</v>
      </c>
      <c r="E183" s="78" t="s">
        <v>903</v>
      </c>
      <c r="F183" s="78" t="s">
        <v>698</v>
      </c>
      <c r="G183" s="78" t="s">
        <v>164</v>
      </c>
      <c r="H183" s="175">
        <f>INVENTARIO[[#This Row],[Precio Final]]</f>
        <v>18</v>
      </c>
      <c r="I183" s="78">
        <f t="shared" si="6"/>
        <v>14.500000000000002</v>
      </c>
      <c r="J183" s="78">
        <v>3</v>
      </c>
      <c r="K183" s="110">
        <f>SUMIFS(VENTAS[Cantidad],VENTAS[Código del producto Vendido],INVENTARIO[[#This Row],[Code]])</f>
        <v>3</v>
      </c>
      <c r="L183" s="120">
        <f>INVENTARIO[[#This Row],[Entradas]]-INVENTARIO[[#This Row],[Salidas]]</f>
        <v>0</v>
      </c>
      <c r="M183" s="175">
        <f>INVENTARIO[[#This Row],[Precio Final]]*10%</f>
        <v>1.8</v>
      </c>
      <c r="N183" s="42">
        <v>138</v>
      </c>
      <c r="O183" s="42">
        <v>18</v>
      </c>
      <c r="P183" s="42">
        <v>7.666666666666667</v>
      </c>
      <c r="Q183" s="110">
        <v>250</v>
      </c>
      <c r="R183" s="42">
        <v>8</v>
      </c>
      <c r="S183" s="178">
        <f t="shared" si="7"/>
        <v>2</v>
      </c>
      <c r="T183" s="42">
        <f>INVENTARIO[[#This Row],[Costo Unitario (USD)]]+INVENTARIO[[#This Row],[Costo Envío (USD)]]</f>
        <v>9.6666666666666679</v>
      </c>
      <c r="U183" s="42">
        <f>INVENTARIO[[#This Row],[Costo total]]*1.5</f>
        <v>14.500000000000002</v>
      </c>
      <c r="V183" s="42">
        <v>18</v>
      </c>
      <c r="W183" s="42">
        <f>INVENTARIO[[#This Row],[Precio Final]]-INVENTARIO[[#This Row],[Costo total]]</f>
        <v>8.3333333333333321</v>
      </c>
      <c r="X183" s="176">
        <f>INVENTARIO[[#This Row],[Ganancia Unitaria]]*INVENTARIO[[#This Row],[Salidas]]</f>
        <v>24.999999999999996</v>
      </c>
      <c r="Y183" s="42"/>
      <c r="Z183" s="20"/>
      <c r="AA183" s="20">
        <f>INVENTARIO[[#This Row],[Costo total]]*INVENTARIO[[#This Row],[Entradas]]</f>
        <v>29.000000000000004</v>
      </c>
      <c r="AB183" s="172">
        <f>INVENTARIO[[#This Row],[Stock Actual]]*INVENTARIO[[#This Row],[Costo total]]</f>
        <v>0</v>
      </c>
    </row>
    <row r="184" spans="1:28" ht="55" customHeight="1" x14ac:dyDescent="0.15">
      <c r="A184" s="43" t="s">
        <v>1472</v>
      </c>
      <c r="B184" s="169"/>
      <c r="C184" s="170" t="s">
        <v>12</v>
      </c>
      <c r="D184" s="83" t="s">
        <v>415</v>
      </c>
      <c r="E184" s="83" t="s">
        <v>903</v>
      </c>
      <c r="F184" s="83" t="s">
        <v>697</v>
      </c>
      <c r="G184" s="83" t="s">
        <v>164</v>
      </c>
      <c r="H184" s="171">
        <f>INVENTARIO[[#This Row],[Precio Final]]</f>
        <v>18</v>
      </c>
      <c r="I184" s="83">
        <f t="shared" si="6"/>
        <v>14.500000000000002</v>
      </c>
      <c r="J184" s="83">
        <v>2</v>
      </c>
      <c r="K184" s="112">
        <f>SUMIFS(VENTAS[Cantidad],VENTAS[Código del producto Vendido],INVENTARIO[[#This Row],[Code]])</f>
        <v>2</v>
      </c>
      <c r="L184" s="121">
        <f>INVENTARIO[[#This Row],[Entradas]]-INVENTARIO[[#This Row],[Salidas]]</f>
        <v>0</v>
      </c>
      <c r="M184" s="171">
        <f>INVENTARIO[[#This Row],[Precio Final]]*10%</f>
        <v>1.8</v>
      </c>
      <c r="N184" s="43">
        <v>138</v>
      </c>
      <c r="O184" s="43">
        <v>18</v>
      </c>
      <c r="P184" s="43">
        <v>7.666666666666667</v>
      </c>
      <c r="Q184" s="112">
        <v>250</v>
      </c>
      <c r="R184" s="43">
        <v>8</v>
      </c>
      <c r="S184" s="177">
        <f t="shared" si="7"/>
        <v>2</v>
      </c>
      <c r="T184" s="168">
        <f>INVENTARIO[[#This Row],[Costo Unitario (USD)]]+INVENTARIO[[#This Row],[Costo Envío (USD)]]</f>
        <v>9.6666666666666679</v>
      </c>
      <c r="U184" s="168">
        <f>INVENTARIO[[#This Row],[Costo total]]*1.5</f>
        <v>14.500000000000002</v>
      </c>
      <c r="V184" s="43">
        <v>18</v>
      </c>
      <c r="W184" s="43">
        <f>INVENTARIO[[#This Row],[Precio Final]]-INVENTARIO[[#This Row],[Costo total]]</f>
        <v>8.3333333333333321</v>
      </c>
      <c r="X184" s="172">
        <f>INVENTARIO[[#This Row],[Ganancia Unitaria]]*INVENTARIO[[#This Row],[Salidas]]</f>
        <v>16.666666666666664</v>
      </c>
      <c r="Y184" s="43"/>
      <c r="Z184" s="43"/>
      <c r="AA184" s="43">
        <f>INVENTARIO[[#This Row],[Costo total]]*INVENTARIO[[#This Row],[Entradas]]</f>
        <v>19.333333333333336</v>
      </c>
      <c r="AB184" s="172">
        <f>INVENTARIO[[#This Row],[Stock Actual]]*INVENTARIO[[#This Row],[Costo total]]</f>
        <v>0</v>
      </c>
    </row>
    <row r="185" spans="1:28" ht="55" customHeight="1" x14ac:dyDescent="0.15">
      <c r="A185" s="42" t="s">
        <v>1473</v>
      </c>
      <c r="B185" s="173"/>
      <c r="C185" s="174" t="s">
        <v>12</v>
      </c>
      <c r="D185" s="78" t="s">
        <v>2850</v>
      </c>
      <c r="E185" s="78" t="s">
        <v>1073</v>
      </c>
      <c r="F185" s="78" t="s">
        <v>695</v>
      </c>
      <c r="G185" s="78" t="s">
        <v>164</v>
      </c>
      <c r="H185" s="175">
        <f>INVENTARIO[[#This Row],[Precio Final]]</f>
        <v>22</v>
      </c>
      <c r="I185" s="78">
        <f t="shared" si="6"/>
        <v>20.916666666666668</v>
      </c>
      <c r="J185" s="78">
        <v>1</v>
      </c>
      <c r="K185" s="110">
        <f>SUMIFS(VENTAS[Cantidad],VENTAS[Código del producto Vendido],INVENTARIO[[#This Row],[Code]])</f>
        <v>0</v>
      </c>
      <c r="L185" s="120">
        <f>INVENTARIO[[#This Row],[Entradas]]-INVENTARIO[[#This Row],[Salidas]]</f>
        <v>1</v>
      </c>
      <c r="M185" s="175">
        <f>INVENTARIO[[#This Row],[Precio Final]]*10%</f>
        <v>2.2000000000000002</v>
      </c>
      <c r="N185" s="42">
        <v>215</v>
      </c>
      <c r="O185" s="42">
        <v>18</v>
      </c>
      <c r="P185" s="42">
        <v>11.944444444444445</v>
      </c>
      <c r="Q185" s="110">
        <v>250</v>
      </c>
      <c r="R185" s="42">
        <v>8</v>
      </c>
      <c r="S185" s="178">
        <f t="shared" si="7"/>
        <v>2</v>
      </c>
      <c r="T185" s="42">
        <f>INVENTARIO[[#This Row],[Costo Unitario (USD)]]+INVENTARIO[[#This Row],[Costo Envío (USD)]]</f>
        <v>13.944444444444445</v>
      </c>
      <c r="U185" s="42">
        <f>INVENTARIO[[#This Row],[Costo total]]*1.5</f>
        <v>20.916666666666668</v>
      </c>
      <c r="V185" s="42">
        <v>22</v>
      </c>
      <c r="W185" s="42">
        <f>INVENTARIO[[#This Row],[Precio Final]]-INVENTARIO[[#This Row],[Costo total]]</f>
        <v>8.0555555555555554</v>
      </c>
      <c r="X185" s="176">
        <f>INVENTARIO[[#This Row],[Ganancia Unitaria]]*INVENTARIO[[#This Row],[Salidas]]</f>
        <v>0</v>
      </c>
      <c r="Y185" s="42"/>
      <c r="Z185" s="20"/>
      <c r="AA185" s="20">
        <f>INVENTARIO[[#This Row],[Costo total]]*INVENTARIO[[#This Row],[Entradas]]</f>
        <v>13.944444444444445</v>
      </c>
      <c r="AB185" s="172">
        <f>INVENTARIO[[#This Row],[Stock Actual]]*INVENTARIO[[#This Row],[Costo total]]</f>
        <v>13.944444444444445</v>
      </c>
    </row>
    <row r="186" spans="1:28" ht="55" customHeight="1" x14ac:dyDescent="0.15">
      <c r="A186" s="43" t="s">
        <v>1474</v>
      </c>
      <c r="B186" s="169"/>
      <c r="C186" s="170" t="s">
        <v>12</v>
      </c>
      <c r="D186" s="83" t="s">
        <v>2850</v>
      </c>
      <c r="E186" s="83" t="s">
        <v>1073</v>
      </c>
      <c r="F186" s="83" t="s">
        <v>697</v>
      </c>
      <c r="G186" s="83" t="s">
        <v>164</v>
      </c>
      <c r="H186" s="171">
        <f>INVENTARIO[[#This Row],[Precio Final]]</f>
        <v>22</v>
      </c>
      <c r="I186" s="83">
        <f t="shared" si="6"/>
        <v>20.916666666666668</v>
      </c>
      <c r="J186" s="83">
        <v>2</v>
      </c>
      <c r="K186" s="112">
        <f>SUMIFS(VENTAS[Cantidad],VENTAS[Código del producto Vendido],INVENTARIO[[#This Row],[Code]])</f>
        <v>1</v>
      </c>
      <c r="L186" s="121">
        <f>INVENTARIO[[#This Row],[Entradas]]-INVENTARIO[[#This Row],[Salidas]]</f>
        <v>1</v>
      </c>
      <c r="M186" s="171">
        <f>INVENTARIO[[#This Row],[Precio Final]]*10%</f>
        <v>2.2000000000000002</v>
      </c>
      <c r="N186" s="43">
        <v>215</v>
      </c>
      <c r="O186" s="43">
        <v>18</v>
      </c>
      <c r="P186" s="43">
        <v>11.944444444444445</v>
      </c>
      <c r="Q186" s="112">
        <v>250</v>
      </c>
      <c r="R186" s="43">
        <v>8</v>
      </c>
      <c r="S186" s="177">
        <f t="shared" si="7"/>
        <v>2</v>
      </c>
      <c r="T186" s="168">
        <f>INVENTARIO[[#This Row],[Costo Unitario (USD)]]+INVENTARIO[[#This Row],[Costo Envío (USD)]]</f>
        <v>13.944444444444445</v>
      </c>
      <c r="U186" s="168">
        <f>INVENTARIO[[#This Row],[Costo total]]*1.5</f>
        <v>20.916666666666668</v>
      </c>
      <c r="V186" s="43">
        <v>22</v>
      </c>
      <c r="W186" s="43">
        <f>INVENTARIO[[#This Row],[Precio Final]]-INVENTARIO[[#This Row],[Costo total]]</f>
        <v>8.0555555555555554</v>
      </c>
      <c r="X186" s="172">
        <f>INVENTARIO[[#This Row],[Ganancia Unitaria]]*INVENTARIO[[#This Row],[Salidas]]</f>
        <v>8.0555555555555554</v>
      </c>
      <c r="Y186" s="43"/>
      <c r="Z186" s="43"/>
      <c r="AA186" s="43">
        <f>INVENTARIO[[#This Row],[Costo total]]*INVENTARIO[[#This Row],[Entradas]]</f>
        <v>27.888888888888889</v>
      </c>
      <c r="AB186" s="172">
        <f>INVENTARIO[[#This Row],[Stock Actual]]*INVENTARIO[[#This Row],[Costo total]]</f>
        <v>13.944444444444445</v>
      </c>
    </row>
    <row r="187" spans="1:28" ht="55" customHeight="1" x14ac:dyDescent="0.15">
      <c r="A187" s="42" t="s">
        <v>1475</v>
      </c>
      <c r="B187" s="173"/>
      <c r="C187" s="174" t="s">
        <v>12</v>
      </c>
      <c r="D187" s="78" t="s">
        <v>415</v>
      </c>
      <c r="E187" s="78" t="s">
        <v>1073</v>
      </c>
      <c r="F187" s="78" t="s">
        <v>698</v>
      </c>
      <c r="G187" s="78" t="s">
        <v>164</v>
      </c>
      <c r="H187" s="175">
        <f>INVENTARIO[[#This Row],[Precio Final]]</f>
        <v>22</v>
      </c>
      <c r="I187" s="78">
        <f t="shared" si="6"/>
        <v>20.916666666666668</v>
      </c>
      <c r="J187" s="78">
        <v>2</v>
      </c>
      <c r="K187" s="110">
        <f>SUMIFS(VENTAS[Cantidad],VENTAS[Código del producto Vendido],INVENTARIO[[#This Row],[Code]])</f>
        <v>2</v>
      </c>
      <c r="L187" s="120">
        <f>INVENTARIO[[#This Row],[Entradas]]-INVENTARIO[[#This Row],[Salidas]]</f>
        <v>0</v>
      </c>
      <c r="M187" s="175">
        <f>INVENTARIO[[#This Row],[Precio Final]]*10%</f>
        <v>2.2000000000000002</v>
      </c>
      <c r="N187" s="42">
        <v>215</v>
      </c>
      <c r="O187" s="42">
        <v>18</v>
      </c>
      <c r="P187" s="42">
        <v>11.944444444444445</v>
      </c>
      <c r="Q187" s="110">
        <v>250</v>
      </c>
      <c r="R187" s="42">
        <v>8</v>
      </c>
      <c r="S187" s="178">
        <f t="shared" si="7"/>
        <v>2</v>
      </c>
      <c r="T187" s="42">
        <f>INVENTARIO[[#This Row],[Costo Unitario (USD)]]+INVENTARIO[[#This Row],[Costo Envío (USD)]]</f>
        <v>13.944444444444445</v>
      </c>
      <c r="U187" s="42">
        <f>INVENTARIO[[#This Row],[Costo total]]*1.5</f>
        <v>20.916666666666668</v>
      </c>
      <c r="V187" s="42">
        <v>22</v>
      </c>
      <c r="W187" s="42">
        <f>INVENTARIO[[#This Row],[Precio Final]]-INVENTARIO[[#This Row],[Costo total]]</f>
        <v>8.0555555555555554</v>
      </c>
      <c r="X187" s="176">
        <f>INVENTARIO[[#This Row],[Ganancia Unitaria]]*INVENTARIO[[#This Row],[Salidas]]</f>
        <v>16.111111111111111</v>
      </c>
      <c r="Y187" s="42"/>
      <c r="Z187" s="20"/>
      <c r="AA187" s="20">
        <f>INVENTARIO[[#This Row],[Costo total]]*INVENTARIO[[#This Row],[Entradas]]</f>
        <v>27.888888888888889</v>
      </c>
      <c r="AB187" s="172">
        <f>INVENTARIO[[#This Row],[Stock Actual]]*INVENTARIO[[#This Row],[Costo total]]</f>
        <v>0</v>
      </c>
    </row>
    <row r="188" spans="1:28" ht="55" customHeight="1" x14ac:dyDescent="0.15">
      <c r="A188" s="43" t="s">
        <v>369</v>
      </c>
      <c r="B188" s="169"/>
      <c r="C188" s="170" t="s">
        <v>12</v>
      </c>
      <c r="D188" s="83" t="s">
        <v>415</v>
      </c>
      <c r="E188" s="83" t="s">
        <v>168</v>
      </c>
      <c r="F188" s="83" t="s">
        <v>698</v>
      </c>
      <c r="G188" s="83" t="s">
        <v>164</v>
      </c>
      <c r="H188" s="171">
        <f>INVENTARIO[[#This Row],[Precio Final]]</f>
        <v>22</v>
      </c>
      <c r="I188" s="83">
        <f t="shared" si="6"/>
        <v>20.083333333333336</v>
      </c>
      <c r="J188" s="83">
        <v>2</v>
      </c>
      <c r="K188" s="112">
        <f>SUMIFS(VENTAS[Cantidad],VENTAS[Código del producto Vendido],INVENTARIO[[#This Row],[Code]])</f>
        <v>2</v>
      </c>
      <c r="L188" s="121">
        <f>INVENTARIO[[#This Row],[Entradas]]-INVENTARIO[[#This Row],[Salidas]]</f>
        <v>0</v>
      </c>
      <c r="M188" s="171">
        <f>INVENTARIO[[#This Row],[Precio Final]]*10%</f>
        <v>2.2000000000000002</v>
      </c>
      <c r="N188" s="43">
        <v>205</v>
      </c>
      <c r="O188" s="43">
        <v>18</v>
      </c>
      <c r="P188" s="43">
        <v>11.388888888888889</v>
      </c>
      <c r="Q188" s="112">
        <v>250</v>
      </c>
      <c r="R188" s="43">
        <v>8</v>
      </c>
      <c r="S188" s="177">
        <f t="shared" si="7"/>
        <v>2</v>
      </c>
      <c r="T188" s="168">
        <f>INVENTARIO[[#This Row],[Costo Unitario (USD)]]+INVENTARIO[[#This Row],[Costo Envío (USD)]]</f>
        <v>13.388888888888889</v>
      </c>
      <c r="U188" s="168">
        <f>INVENTARIO[[#This Row],[Costo total]]*1.5</f>
        <v>20.083333333333336</v>
      </c>
      <c r="V188" s="43">
        <v>22</v>
      </c>
      <c r="W188" s="43">
        <f>INVENTARIO[[#This Row],[Precio Final]]-INVENTARIO[[#This Row],[Costo total]]</f>
        <v>8.6111111111111107</v>
      </c>
      <c r="X188" s="172">
        <f>INVENTARIO[[#This Row],[Ganancia Unitaria]]*INVENTARIO[[#This Row],[Salidas]]</f>
        <v>17.222222222222221</v>
      </c>
      <c r="Y188" s="43"/>
      <c r="Z188" s="43"/>
      <c r="AA188" s="43">
        <f>INVENTARIO[[#This Row],[Costo total]]*INVENTARIO[[#This Row],[Entradas]]</f>
        <v>26.777777777777779</v>
      </c>
      <c r="AB188" s="172">
        <f>INVENTARIO[[#This Row],[Stock Actual]]*INVENTARIO[[#This Row],[Costo total]]</f>
        <v>0</v>
      </c>
    </row>
    <row r="189" spans="1:28" ht="55" customHeight="1" x14ac:dyDescent="0.15">
      <c r="A189" s="42" t="s">
        <v>370</v>
      </c>
      <c r="B189" s="173"/>
      <c r="C189" s="174" t="s">
        <v>12</v>
      </c>
      <c r="D189" s="78" t="s">
        <v>415</v>
      </c>
      <c r="E189" s="78" t="s">
        <v>169</v>
      </c>
      <c r="F189" s="78" t="s">
        <v>698</v>
      </c>
      <c r="G189" s="78" t="s">
        <v>164</v>
      </c>
      <c r="H189" s="175">
        <f>INVENTARIO[[#This Row],[Precio Final]]</f>
        <v>22</v>
      </c>
      <c r="I189" s="78">
        <f t="shared" si="6"/>
        <v>20.083333333333336</v>
      </c>
      <c r="J189" s="78">
        <v>2</v>
      </c>
      <c r="K189" s="110">
        <f>SUMIFS(VENTAS[Cantidad],VENTAS[Código del producto Vendido],INVENTARIO[[#This Row],[Code]])</f>
        <v>2</v>
      </c>
      <c r="L189" s="120">
        <f>INVENTARIO[[#This Row],[Entradas]]-INVENTARIO[[#This Row],[Salidas]]</f>
        <v>0</v>
      </c>
      <c r="M189" s="175">
        <f>INVENTARIO[[#This Row],[Precio Final]]*10%</f>
        <v>2.2000000000000002</v>
      </c>
      <c r="N189" s="42">
        <v>205</v>
      </c>
      <c r="O189" s="42">
        <v>18</v>
      </c>
      <c r="P189" s="42">
        <v>11.388888888888889</v>
      </c>
      <c r="Q189" s="110">
        <v>250</v>
      </c>
      <c r="R189" s="42">
        <v>8</v>
      </c>
      <c r="S189" s="178">
        <f t="shared" si="7"/>
        <v>2</v>
      </c>
      <c r="T189" s="42">
        <f>INVENTARIO[[#This Row],[Costo Unitario (USD)]]+INVENTARIO[[#This Row],[Costo Envío (USD)]]</f>
        <v>13.388888888888889</v>
      </c>
      <c r="U189" s="42">
        <f>INVENTARIO[[#This Row],[Costo total]]*1.5</f>
        <v>20.083333333333336</v>
      </c>
      <c r="V189" s="42">
        <v>22</v>
      </c>
      <c r="W189" s="42">
        <f>INVENTARIO[[#This Row],[Precio Final]]-INVENTARIO[[#This Row],[Costo total]]</f>
        <v>8.6111111111111107</v>
      </c>
      <c r="X189" s="176">
        <f>INVENTARIO[[#This Row],[Ganancia Unitaria]]*INVENTARIO[[#This Row],[Salidas]]</f>
        <v>17.222222222222221</v>
      </c>
      <c r="Y189" s="42"/>
      <c r="Z189" s="20"/>
      <c r="AA189" s="20">
        <f>INVENTARIO[[#This Row],[Costo total]]*INVENTARIO[[#This Row],[Entradas]]</f>
        <v>26.777777777777779</v>
      </c>
      <c r="AB189" s="172">
        <f>INVENTARIO[[#This Row],[Stock Actual]]*INVENTARIO[[#This Row],[Costo total]]</f>
        <v>0</v>
      </c>
    </row>
    <row r="190" spans="1:28" ht="55" customHeight="1" x14ac:dyDescent="0.15">
      <c r="A190" s="43" t="s">
        <v>1476</v>
      </c>
      <c r="B190" s="169"/>
      <c r="C190" s="170" t="s">
        <v>12</v>
      </c>
      <c r="D190" s="83" t="s">
        <v>415</v>
      </c>
      <c r="E190" s="83" t="s">
        <v>1242</v>
      </c>
      <c r="F190" s="83" t="s">
        <v>695</v>
      </c>
      <c r="G190" s="83" t="s">
        <v>164</v>
      </c>
      <c r="H190" s="171">
        <f>INVENTARIO[[#This Row],[Precio Final]]</f>
        <v>22</v>
      </c>
      <c r="I190" s="83">
        <f t="shared" si="6"/>
        <v>20.083333333333336</v>
      </c>
      <c r="J190" s="83">
        <v>2</v>
      </c>
      <c r="K190" s="112">
        <f>SUMIFS(VENTAS[Cantidad],VENTAS[Código del producto Vendido],INVENTARIO[[#This Row],[Code]])</f>
        <v>2</v>
      </c>
      <c r="L190" s="121">
        <f>INVENTARIO[[#This Row],[Entradas]]-INVENTARIO[[#This Row],[Salidas]]</f>
        <v>0</v>
      </c>
      <c r="M190" s="171">
        <f>INVENTARIO[[#This Row],[Precio Final]]*10%</f>
        <v>2.2000000000000002</v>
      </c>
      <c r="N190" s="43">
        <v>205</v>
      </c>
      <c r="O190" s="43">
        <v>18</v>
      </c>
      <c r="P190" s="43">
        <v>11.388888888888889</v>
      </c>
      <c r="Q190" s="112">
        <v>250</v>
      </c>
      <c r="R190" s="43">
        <v>8</v>
      </c>
      <c r="S190" s="177">
        <f t="shared" si="7"/>
        <v>2</v>
      </c>
      <c r="T190" s="168">
        <f>INVENTARIO[[#This Row],[Costo Unitario (USD)]]+INVENTARIO[[#This Row],[Costo Envío (USD)]]</f>
        <v>13.388888888888889</v>
      </c>
      <c r="U190" s="168">
        <f>INVENTARIO[[#This Row],[Costo total]]*1.5</f>
        <v>20.083333333333336</v>
      </c>
      <c r="V190" s="43">
        <v>22</v>
      </c>
      <c r="W190" s="43">
        <f>INVENTARIO[[#This Row],[Precio Final]]-INVENTARIO[[#This Row],[Costo total]]</f>
        <v>8.6111111111111107</v>
      </c>
      <c r="X190" s="172">
        <f>INVENTARIO[[#This Row],[Ganancia Unitaria]]*INVENTARIO[[#This Row],[Salidas]]</f>
        <v>17.222222222222221</v>
      </c>
      <c r="Y190" s="43"/>
      <c r="Z190" s="43"/>
      <c r="AA190" s="43">
        <f>INVENTARIO[[#This Row],[Costo total]]*INVENTARIO[[#This Row],[Entradas]]</f>
        <v>26.777777777777779</v>
      </c>
      <c r="AB190" s="172">
        <f>INVENTARIO[[#This Row],[Stock Actual]]*INVENTARIO[[#This Row],[Costo total]]</f>
        <v>0</v>
      </c>
    </row>
    <row r="191" spans="1:28" ht="55" customHeight="1" x14ac:dyDescent="0.15">
      <c r="A191" s="42" t="s">
        <v>76</v>
      </c>
      <c r="B191" s="173"/>
      <c r="C191" s="174" t="s">
        <v>12</v>
      </c>
      <c r="D191" s="78" t="s">
        <v>415</v>
      </c>
      <c r="E191" s="78" t="s">
        <v>165</v>
      </c>
      <c r="F191" s="78" t="s">
        <v>698</v>
      </c>
      <c r="G191" s="78" t="s">
        <v>164</v>
      </c>
      <c r="H191" s="175">
        <f>INVENTARIO[[#This Row],[Precio Final]]</f>
        <v>25</v>
      </c>
      <c r="I191" s="78">
        <f t="shared" si="6"/>
        <v>20.75</v>
      </c>
      <c r="J191" s="78">
        <v>2</v>
      </c>
      <c r="K191" s="110">
        <f>SUMIFS(VENTAS[Cantidad],VENTAS[Código del producto Vendido],INVENTARIO[[#This Row],[Code]])</f>
        <v>2</v>
      </c>
      <c r="L191" s="120">
        <f>INVENTARIO[[#This Row],[Entradas]]-INVENTARIO[[#This Row],[Salidas]]</f>
        <v>0</v>
      </c>
      <c r="M191" s="175">
        <f>INVENTARIO[[#This Row],[Precio Final]]*10%</f>
        <v>2.5</v>
      </c>
      <c r="N191" s="42">
        <v>213</v>
      </c>
      <c r="O191" s="42">
        <v>18</v>
      </c>
      <c r="P191" s="42">
        <v>11.833333333333334</v>
      </c>
      <c r="Q191" s="110">
        <v>250</v>
      </c>
      <c r="R191" s="42">
        <v>8</v>
      </c>
      <c r="S191" s="178">
        <f t="shared" si="7"/>
        <v>2</v>
      </c>
      <c r="T191" s="42">
        <f>INVENTARIO[[#This Row],[Costo Unitario (USD)]]+INVENTARIO[[#This Row],[Costo Envío (USD)]]</f>
        <v>13.833333333333334</v>
      </c>
      <c r="U191" s="42">
        <f>INVENTARIO[[#This Row],[Costo total]]*1.5</f>
        <v>20.75</v>
      </c>
      <c r="V191" s="42">
        <v>25</v>
      </c>
      <c r="W191" s="42">
        <f>INVENTARIO[[#This Row],[Precio Final]]-INVENTARIO[[#This Row],[Costo total]]</f>
        <v>11.166666666666666</v>
      </c>
      <c r="X191" s="176">
        <f>INVENTARIO[[#This Row],[Ganancia Unitaria]]*INVENTARIO[[#This Row],[Salidas]]</f>
        <v>22.333333333333332</v>
      </c>
      <c r="Y191" s="42"/>
      <c r="Z191" s="20"/>
      <c r="AA191" s="20">
        <f>INVENTARIO[[#This Row],[Costo total]]*INVENTARIO[[#This Row],[Entradas]]</f>
        <v>27.666666666666668</v>
      </c>
      <c r="AB191" s="172">
        <f>INVENTARIO[[#This Row],[Stock Actual]]*INVENTARIO[[#This Row],[Costo total]]</f>
        <v>0</v>
      </c>
    </row>
    <row r="192" spans="1:28" ht="55" customHeight="1" x14ac:dyDescent="0.15">
      <c r="A192" s="43" t="s">
        <v>77</v>
      </c>
      <c r="B192" s="169"/>
      <c r="C192" s="170" t="s">
        <v>12</v>
      </c>
      <c r="D192" s="83" t="s">
        <v>415</v>
      </c>
      <c r="E192" s="83" t="s">
        <v>167</v>
      </c>
      <c r="F192" s="83" t="s">
        <v>698</v>
      </c>
      <c r="G192" s="83" t="s">
        <v>164</v>
      </c>
      <c r="H192" s="171">
        <f>INVENTARIO[[#This Row],[Precio Final]]</f>
        <v>25</v>
      </c>
      <c r="I192" s="83">
        <f t="shared" si="6"/>
        <v>20.75</v>
      </c>
      <c r="J192" s="83">
        <v>3</v>
      </c>
      <c r="K192" s="112">
        <f>SUMIFS(VENTAS[Cantidad],VENTAS[Código del producto Vendido],INVENTARIO[[#This Row],[Code]])</f>
        <v>3</v>
      </c>
      <c r="L192" s="121">
        <f>INVENTARIO[[#This Row],[Entradas]]-INVENTARIO[[#This Row],[Salidas]]</f>
        <v>0</v>
      </c>
      <c r="M192" s="171">
        <f>INVENTARIO[[#This Row],[Precio Final]]*10%</f>
        <v>2.5</v>
      </c>
      <c r="N192" s="43">
        <v>213</v>
      </c>
      <c r="O192" s="43">
        <v>18</v>
      </c>
      <c r="P192" s="43">
        <v>11.833333333333334</v>
      </c>
      <c r="Q192" s="112">
        <v>250</v>
      </c>
      <c r="R192" s="43">
        <v>8</v>
      </c>
      <c r="S192" s="177">
        <f t="shared" si="7"/>
        <v>2</v>
      </c>
      <c r="T192" s="168">
        <f>INVENTARIO[[#This Row],[Costo Unitario (USD)]]+INVENTARIO[[#This Row],[Costo Envío (USD)]]</f>
        <v>13.833333333333334</v>
      </c>
      <c r="U192" s="168">
        <f>INVENTARIO[[#This Row],[Costo total]]*1.5</f>
        <v>20.75</v>
      </c>
      <c r="V192" s="43">
        <v>25</v>
      </c>
      <c r="W192" s="43">
        <f>INVENTARIO[[#This Row],[Precio Final]]-INVENTARIO[[#This Row],[Costo total]]</f>
        <v>11.166666666666666</v>
      </c>
      <c r="X192" s="172">
        <f>INVENTARIO[[#This Row],[Ganancia Unitaria]]*INVENTARIO[[#This Row],[Salidas]]</f>
        <v>33.5</v>
      </c>
      <c r="Y192" s="43"/>
      <c r="Z192" s="43"/>
      <c r="AA192" s="43">
        <f>INVENTARIO[[#This Row],[Costo total]]*INVENTARIO[[#This Row],[Entradas]]</f>
        <v>41.5</v>
      </c>
      <c r="AB192" s="172">
        <f>INVENTARIO[[#This Row],[Stock Actual]]*INVENTARIO[[#This Row],[Costo total]]</f>
        <v>0</v>
      </c>
    </row>
    <row r="193" spans="1:28" ht="55" customHeight="1" x14ac:dyDescent="0.15">
      <c r="A193" s="42" t="s">
        <v>78</v>
      </c>
      <c r="B193" s="173"/>
      <c r="C193" s="174" t="s">
        <v>12</v>
      </c>
      <c r="D193" s="78" t="s">
        <v>415</v>
      </c>
      <c r="E193" s="78" t="s">
        <v>166</v>
      </c>
      <c r="F193" s="78" t="s">
        <v>698</v>
      </c>
      <c r="G193" s="78" t="s">
        <v>164</v>
      </c>
      <c r="H193" s="175">
        <f>INVENTARIO[[#This Row],[Precio Final]]</f>
        <v>25</v>
      </c>
      <c r="I193" s="78">
        <f t="shared" si="6"/>
        <v>20.75</v>
      </c>
      <c r="J193" s="78">
        <v>3</v>
      </c>
      <c r="K193" s="110">
        <f>SUMIFS(VENTAS[Cantidad],VENTAS[Código del producto Vendido],INVENTARIO[[#This Row],[Code]])</f>
        <v>3</v>
      </c>
      <c r="L193" s="120">
        <f>INVENTARIO[[#This Row],[Entradas]]-INVENTARIO[[#This Row],[Salidas]]</f>
        <v>0</v>
      </c>
      <c r="M193" s="175">
        <f>INVENTARIO[[#This Row],[Precio Final]]*10%</f>
        <v>2.5</v>
      </c>
      <c r="N193" s="42">
        <v>213</v>
      </c>
      <c r="O193" s="42">
        <v>18</v>
      </c>
      <c r="P193" s="42">
        <v>11.833333333333334</v>
      </c>
      <c r="Q193" s="110">
        <v>250</v>
      </c>
      <c r="R193" s="42">
        <v>8</v>
      </c>
      <c r="S193" s="178">
        <f t="shared" si="7"/>
        <v>2</v>
      </c>
      <c r="T193" s="42">
        <f>INVENTARIO[[#This Row],[Costo Unitario (USD)]]+INVENTARIO[[#This Row],[Costo Envío (USD)]]</f>
        <v>13.833333333333334</v>
      </c>
      <c r="U193" s="42">
        <f>INVENTARIO[[#This Row],[Costo total]]*1.5</f>
        <v>20.75</v>
      </c>
      <c r="V193" s="42">
        <v>25</v>
      </c>
      <c r="W193" s="42">
        <f>INVENTARIO[[#This Row],[Precio Final]]-INVENTARIO[[#This Row],[Costo total]]</f>
        <v>11.166666666666666</v>
      </c>
      <c r="X193" s="176">
        <f>INVENTARIO[[#This Row],[Ganancia Unitaria]]*INVENTARIO[[#This Row],[Salidas]]</f>
        <v>33.5</v>
      </c>
      <c r="Y193" s="42"/>
      <c r="Z193" s="20"/>
      <c r="AA193" s="20">
        <f>INVENTARIO[[#This Row],[Costo total]]*INVENTARIO[[#This Row],[Entradas]]</f>
        <v>41.5</v>
      </c>
      <c r="AB193" s="172">
        <f>INVENTARIO[[#This Row],[Stock Actual]]*INVENTARIO[[#This Row],[Costo total]]</f>
        <v>0</v>
      </c>
    </row>
    <row r="194" spans="1:28" ht="55" customHeight="1" x14ac:dyDescent="0.15">
      <c r="A194" s="43" t="s">
        <v>1477</v>
      </c>
      <c r="B194" s="169"/>
      <c r="C194" s="170" t="s">
        <v>12</v>
      </c>
      <c r="D194" s="83" t="s">
        <v>1209</v>
      </c>
      <c r="E194" s="83" t="s">
        <v>1243</v>
      </c>
      <c r="F194" s="83" t="s">
        <v>695</v>
      </c>
      <c r="G194" s="83" t="s">
        <v>164</v>
      </c>
      <c r="H194" s="171">
        <f>INVENTARIO[[#This Row],[Precio Final]]</f>
        <v>23</v>
      </c>
      <c r="I194" s="83">
        <f t="shared" ref="I194:I204" si="8">U194</f>
        <v>22.053333333333335</v>
      </c>
      <c r="J194" s="83">
        <v>1</v>
      </c>
      <c r="K194" s="112">
        <f>SUMIFS(VENTAS[Cantidad],VENTAS[Código del producto Vendido],INVENTARIO[[#This Row],[Code]])</f>
        <v>1</v>
      </c>
      <c r="L194" s="121">
        <f>INVENTARIO[[#This Row],[Entradas]]-INVENTARIO[[#This Row],[Salidas]]</f>
        <v>0</v>
      </c>
      <c r="M194" s="171">
        <f>INVENTARIO[[#This Row],[Precio Final]]*10%</f>
        <v>2.3000000000000003</v>
      </c>
      <c r="N194" s="43">
        <v>238</v>
      </c>
      <c r="O194" s="43">
        <v>18</v>
      </c>
      <c r="P194" s="43">
        <v>13.222222222222221</v>
      </c>
      <c r="Q194" s="112">
        <v>185</v>
      </c>
      <c r="R194" s="43">
        <v>8</v>
      </c>
      <c r="S194" s="177">
        <f t="shared" ref="S194:S204" si="9">Q194*R194/1000</f>
        <v>1.48</v>
      </c>
      <c r="T194" s="168">
        <f>INVENTARIO[[#This Row],[Costo Unitario (USD)]]+INVENTARIO[[#This Row],[Costo Envío (USD)]]</f>
        <v>14.702222222222222</v>
      </c>
      <c r="U194" s="168">
        <f>INVENTARIO[[#This Row],[Costo total]]*1.5</f>
        <v>22.053333333333335</v>
      </c>
      <c r="V194" s="43">
        <v>23</v>
      </c>
      <c r="W194" s="43">
        <f>INVENTARIO[[#This Row],[Precio Final]]-INVENTARIO[[#This Row],[Costo total]]</f>
        <v>8.2977777777777781</v>
      </c>
      <c r="X194" s="172">
        <f>INVENTARIO[[#This Row],[Ganancia Unitaria]]*INVENTARIO[[#This Row],[Salidas]]</f>
        <v>8.2977777777777781</v>
      </c>
      <c r="Y194" s="43"/>
      <c r="Z194" s="43"/>
      <c r="AA194" s="43">
        <f>INVENTARIO[[#This Row],[Costo total]]*INVENTARIO[[#This Row],[Entradas]]</f>
        <v>14.702222222222222</v>
      </c>
      <c r="AB194" s="172">
        <f>INVENTARIO[[#This Row],[Stock Actual]]*INVENTARIO[[#This Row],[Costo total]]</f>
        <v>0</v>
      </c>
    </row>
    <row r="195" spans="1:28" ht="55" customHeight="1" x14ac:dyDescent="0.15">
      <c r="A195" s="42" t="s">
        <v>1478</v>
      </c>
      <c r="B195" s="173"/>
      <c r="C195" s="174" t="s">
        <v>12</v>
      </c>
      <c r="D195" s="78" t="s">
        <v>1209</v>
      </c>
      <c r="E195" s="78" t="s">
        <v>2448</v>
      </c>
      <c r="F195" s="78" t="s">
        <v>697</v>
      </c>
      <c r="G195" s="78" t="s">
        <v>164</v>
      </c>
      <c r="H195" s="175">
        <f>INVENTARIO[[#This Row],[Precio Final]]</f>
        <v>23</v>
      </c>
      <c r="I195" s="78">
        <f t="shared" si="8"/>
        <v>22.053333333333335</v>
      </c>
      <c r="J195" s="78">
        <v>1</v>
      </c>
      <c r="K195" s="110">
        <v>0</v>
      </c>
      <c r="L195" s="120">
        <f>INVENTARIO[[#This Row],[Entradas]]-INVENTARIO[[#This Row],[Salidas]]</f>
        <v>1</v>
      </c>
      <c r="M195" s="175">
        <f>INVENTARIO[[#This Row],[Precio Final]]*10%</f>
        <v>2.3000000000000003</v>
      </c>
      <c r="N195" s="42">
        <v>238</v>
      </c>
      <c r="O195" s="42">
        <v>18</v>
      </c>
      <c r="P195" s="42">
        <v>13.222222222222221</v>
      </c>
      <c r="Q195" s="110">
        <v>185</v>
      </c>
      <c r="R195" s="42">
        <v>8</v>
      </c>
      <c r="S195" s="178">
        <f t="shared" si="9"/>
        <v>1.48</v>
      </c>
      <c r="T195" s="42">
        <f>INVENTARIO[[#This Row],[Costo Unitario (USD)]]+INVENTARIO[[#This Row],[Costo Envío (USD)]]</f>
        <v>14.702222222222222</v>
      </c>
      <c r="U195" s="42">
        <f>INVENTARIO[[#This Row],[Costo total]]*1.5</f>
        <v>22.053333333333335</v>
      </c>
      <c r="V195" s="42">
        <v>23</v>
      </c>
      <c r="W195" s="42">
        <f>INVENTARIO[[#This Row],[Precio Final]]-INVENTARIO[[#This Row],[Costo total]]</f>
        <v>8.2977777777777781</v>
      </c>
      <c r="X195" s="176">
        <f>INVENTARIO[[#This Row],[Ganancia Unitaria]]*INVENTARIO[[#This Row],[Salidas]]</f>
        <v>0</v>
      </c>
      <c r="Y195" s="42"/>
      <c r="Z195" s="20"/>
      <c r="AA195" s="20">
        <f>INVENTARIO[[#This Row],[Costo total]]*INVENTARIO[[#This Row],[Entradas]]</f>
        <v>14.702222222222222</v>
      </c>
      <c r="AB195" s="172">
        <f>INVENTARIO[[#This Row],[Stock Actual]]*INVENTARIO[[#This Row],[Costo total]]</f>
        <v>14.702222222222222</v>
      </c>
    </row>
    <row r="196" spans="1:28" ht="55" customHeight="1" x14ac:dyDescent="0.15">
      <c r="A196" s="43" t="s">
        <v>251</v>
      </c>
      <c r="B196" s="169"/>
      <c r="C196" s="170" t="s">
        <v>12</v>
      </c>
      <c r="D196" s="83" t="s">
        <v>50</v>
      </c>
      <c r="E196" s="83" t="s">
        <v>1244</v>
      </c>
      <c r="F196" s="83" t="s">
        <v>697</v>
      </c>
      <c r="G196" s="83" t="s">
        <v>164</v>
      </c>
      <c r="H196" s="171">
        <f>INVENTARIO[[#This Row],[Precio Final]]</f>
        <v>28</v>
      </c>
      <c r="I196" s="83">
        <f t="shared" si="8"/>
        <v>23.861666666666665</v>
      </c>
      <c r="J196" s="83">
        <v>1</v>
      </c>
      <c r="K196" s="112">
        <f>SUMIFS(VENTAS[Cantidad],VENTAS[Código del producto Vendido],INVENTARIO[[#This Row],[Code]])</f>
        <v>1</v>
      </c>
      <c r="L196" s="121">
        <f>INVENTARIO[[#This Row],[Entradas]]-INVENTARIO[[#This Row],[Salidas]]</f>
        <v>0</v>
      </c>
      <c r="M196" s="171">
        <f>INVENTARIO[[#This Row],[Precio Final]]*10%</f>
        <v>2.8000000000000003</v>
      </c>
      <c r="N196" s="43">
        <v>259.7</v>
      </c>
      <c r="O196" s="43">
        <v>18</v>
      </c>
      <c r="P196" s="43">
        <v>14.427777777777777</v>
      </c>
      <c r="Q196" s="112">
        <v>185</v>
      </c>
      <c r="R196" s="43">
        <v>8</v>
      </c>
      <c r="S196" s="177">
        <f t="shared" si="9"/>
        <v>1.48</v>
      </c>
      <c r="T196" s="168">
        <f>INVENTARIO[[#This Row],[Costo Unitario (USD)]]+INVENTARIO[[#This Row],[Costo Envío (USD)]]</f>
        <v>15.907777777777778</v>
      </c>
      <c r="U196" s="168">
        <f>INVENTARIO[[#This Row],[Costo total]]*1.5</f>
        <v>23.861666666666665</v>
      </c>
      <c r="V196" s="43">
        <v>28</v>
      </c>
      <c r="W196" s="43">
        <f>INVENTARIO[[#This Row],[Precio Final]]-INVENTARIO[[#This Row],[Costo total]]</f>
        <v>12.092222222222222</v>
      </c>
      <c r="X196" s="172">
        <f>INVENTARIO[[#This Row],[Ganancia Unitaria]]*INVENTARIO[[#This Row],[Salidas]]</f>
        <v>12.092222222222222</v>
      </c>
      <c r="Y196" s="43"/>
      <c r="Z196" s="43"/>
      <c r="AA196" s="43">
        <f>INVENTARIO[[#This Row],[Costo total]]*INVENTARIO[[#This Row],[Entradas]]</f>
        <v>15.907777777777778</v>
      </c>
      <c r="AB196" s="172">
        <f>INVENTARIO[[#This Row],[Stock Actual]]*INVENTARIO[[#This Row],[Costo total]]</f>
        <v>0</v>
      </c>
    </row>
    <row r="197" spans="1:28" ht="55" customHeight="1" x14ac:dyDescent="0.15">
      <c r="A197" s="42" t="s">
        <v>1479</v>
      </c>
      <c r="B197" s="173"/>
      <c r="C197" s="174" t="s">
        <v>12</v>
      </c>
      <c r="D197" s="78" t="s">
        <v>50</v>
      </c>
      <c r="E197" s="78" t="s">
        <v>1244</v>
      </c>
      <c r="F197" s="78" t="s">
        <v>695</v>
      </c>
      <c r="G197" s="78" t="s">
        <v>164</v>
      </c>
      <c r="H197" s="175">
        <f>INVENTARIO[[#This Row],[Precio Final]]</f>
        <v>28</v>
      </c>
      <c r="I197" s="78">
        <f t="shared" si="8"/>
        <v>23.861666666666665</v>
      </c>
      <c r="J197" s="78">
        <v>1</v>
      </c>
      <c r="K197" s="110">
        <f>SUMIFS(VENTAS[Cantidad],VENTAS[Código del producto Vendido],INVENTARIO[[#This Row],[Code]])</f>
        <v>1</v>
      </c>
      <c r="L197" s="120">
        <f>INVENTARIO[[#This Row],[Entradas]]-INVENTARIO[[#This Row],[Salidas]]</f>
        <v>0</v>
      </c>
      <c r="M197" s="175">
        <f>INVENTARIO[[#This Row],[Precio Final]]*10%</f>
        <v>2.8000000000000003</v>
      </c>
      <c r="N197" s="42">
        <v>259.7</v>
      </c>
      <c r="O197" s="42">
        <v>18</v>
      </c>
      <c r="P197" s="42">
        <v>14.427777777777777</v>
      </c>
      <c r="Q197" s="110">
        <v>185</v>
      </c>
      <c r="R197" s="42">
        <v>8</v>
      </c>
      <c r="S197" s="178">
        <f t="shared" si="9"/>
        <v>1.48</v>
      </c>
      <c r="T197" s="42">
        <f>INVENTARIO[[#This Row],[Costo Unitario (USD)]]+INVENTARIO[[#This Row],[Costo Envío (USD)]]</f>
        <v>15.907777777777778</v>
      </c>
      <c r="U197" s="42">
        <f>INVENTARIO[[#This Row],[Costo total]]*1.5</f>
        <v>23.861666666666665</v>
      </c>
      <c r="V197" s="42">
        <v>28</v>
      </c>
      <c r="W197" s="42">
        <f>INVENTARIO[[#This Row],[Precio Final]]-INVENTARIO[[#This Row],[Costo total]]</f>
        <v>12.092222222222222</v>
      </c>
      <c r="X197" s="176">
        <f>INVENTARIO[[#This Row],[Ganancia Unitaria]]*INVENTARIO[[#This Row],[Salidas]]</f>
        <v>12.092222222222222</v>
      </c>
      <c r="Y197" s="42"/>
      <c r="Z197" s="20"/>
      <c r="AA197" s="20">
        <f>INVENTARIO[[#This Row],[Costo total]]*INVENTARIO[[#This Row],[Entradas]]</f>
        <v>15.907777777777778</v>
      </c>
      <c r="AB197" s="172">
        <f>INVENTARIO[[#This Row],[Stock Actual]]*INVENTARIO[[#This Row],[Costo total]]</f>
        <v>0</v>
      </c>
    </row>
    <row r="198" spans="1:28" ht="55" customHeight="1" x14ac:dyDescent="0.15">
      <c r="A198" s="43" t="s">
        <v>254</v>
      </c>
      <c r="B198" s="169"/>
      <c r="C198" s="170" t="s">
        <v>12</v>
      </c>
      <c r="D198" s="83" t="s">
        <v>50</v>
      </c>
      <c r="E198" s="83" t="s">
        <v>904</v>
      </c>
      <c r="F198" s="83" t="s">
        <v>692</v>
      </c>
      <c r="G198" s="83" t="s">
        <v>164</v>
      </c>
      <c r="H198" s="171">
        <f>INVENTARIO[[#This Row],[Precio Final]]</f>
        <v>28</v>
      </c>
      <c r="I198" s="83">
        <f t="shared" si="8"/>
        <v>23.861666666666665</v>
      </c>
      <c r="J198" s="83">
        <v>1</v>
      </c>
      <c r="K198" s="112">
        <f>SUMIFS(VENTAS[Cantidad],VENTAS[Código del producto Vendido],INVENTARIO[[#This Row],[Code]])</f>
        <v>1</v>
      </c>
      <c r="L198" s="121">
        <f>INVENTARIO[[#This Row],[Entradas]]-INVENTARIO[[#This Row],[Salidas]]</f>
        <v>0</v>
      </c>
      <c r="M198" s="171">
        <f>INVENTARIO[[#This Row],[Precio Final]]*10%</f>
        <v>2.8000000000000003</v>
      </c>
      <c r="N198" s="43">
        <v>259.7</v>
      </c>
      <c r="O198" s="43">
        <v>18</v>
      </c>
      <c r="P198" s="43">
        <v>14.427777777777777</v>
      </c>
      <c r="Q198" s="112">
        <v>185</v>
      </c>
      <c r="R198" s="43">
        <v>8</v>
      </c>
      <c r="S198" s="177">
        <f t="shared" si="9"/>
        <v>1.48</v>
      </c>
      <c r="T198" s="168">
        <f>INVENTARIO[[#This Row],[Costo Unitario (USD)]]+INVENTARIO[[#This Row],[Costo Envío (USD)]]</f>
        <v>15.907777777777778</v>
      </c>
      <c r="U198" s="168">
        <f>INVENTARIO[[#This Row],[Costo total]]*1.5</f>
        <v>23.861666666666665</v>
      </c>
      <c r="V198" s="43">
        <v>28</v>
      </c>
      <c r="W198" s="43">
        <f>INVENTARIO[[#This Row],[Precio Final]]-INVENTARIO[[#This Row],[Costo total]]</f>
        <v>12.092222222222222</v>
      </c>
      <c r="X198" s="172">
        <f>INVENTARIO[[#This Row],[Ganancia Unitaria]]*INVENTARIO[[#This Row],[Salidas]]</f>
        <v>12.092222222222222</v>
      </c>
      <c r="Y198" s="43"/>
      <c r="Z198" s="43"/>
      <c r="AA198" s="43">
        <f>INVENTARIO[[#This Row],[Costo total]]*INVENTARIO[[#This Row],[Entradas]]</f>
        <v>15.907777777777778</v>
      </c>
      <c r="AB198" s="172">
        <f>INVENTARIO[[#This Row],[Stock Actual]]*INVENTARIO[[#This Row],[Costo total]]</f>
        <v>0</v>
      </c>
    </row>
    <row r="199" spans="1:28" ht="55" customHeight="1" x14ac:dyDescent="0.15">
      <c r="A199" s="42" t="s">
        <v>1480</v>
      </c>
      <c r="B199" s="173"/>
      <c r="C199" s="174" t="s">
        <v>12</v>
      </c>
      <c r="D199" s="78" t="s">
        <v>2862</v>
      </c>
      <c r="E199" s="78" t="s">
        <v>2449</v>
      </c>
      <c r="F199" s="78" t="s">
        <v>692</v>
      </c>
      <c r="G199" s="78" t="s">
        <v>164</v>
      </c>
      <c r="H199" s="175">
        <f>INVENTARIO[[#This Row],[Precio Final]]</f>
        <v>25</v>
      </c>
      <c r="I199" s="78">
        <f t="shared" si="8"/>
        <v>24.385000000000002</v>
      </c>
      <c r="J199" s="78">
        <v>1</v>
      </c>
      <c r="K199" s="110">
        <f>SUMIFS(VENTAS[Cantidad],VENTAS[Código del producto Vendido],INVENTARIO[[#This Row],[Code]])</f>
        <v>0</v>
      </c>
      <c r="L199" s="120">
        <f>INVENTARIO[[#This Row],[Entradas]]-INVENTARIO[[#This Row],[Salidas]]</f>
        <v>1</v>
      </c>
      <c r="M199" s="175">
        <f>INVENTARIO[[#This Row],[Precio Final]]*10%</f>
        <v>2.5</v>
      </c>
      <c r="N199" s="42">
        <v>266.7</v>
      </c>
      <c r="O199" s="42">
        <v>18</v>
      </c>
      <c r="P199" s="42">
        <v>14.816666666666666</v>
      </c>
      <c r="Q199" s="110">
        <v>180</v>
      </c>
      <c r="R199" s="42">
        <v>8</v>
      </c>
      <c r="S199" s="178">
        <f t="shared" si="9"/>
        <v>1.44</v>
      </c>
      <c r="T199" s="42">
        <f>INVENTARIO[[#This Row],[Costo Unitario (USD)]]+INVENTARIO[[#This Row],[Costo Envío (USD)]]</f>
        <v>16.256666666666668</v>
      </c>
      <c r="U199" s="42">
        <f>INVENTARIO[[#This Row],[Costo total]]*1.5</f>
        <v>24.385000000000002</v>
      </c>
      <c r="V199" s="42">
        <v>25</v>
      </c>
      <c r="W199" s="42">
        <f>INVENTARIO[[#This Row],[Precio Final]]-INVENTARIO[[#This Row],[Costo total]]</f>
        <v>8.7433333333333323</v>
      </c>
      <c r="X199" s="176">
        <f>INVENTARIO[[#This Row],[Ganancia Unitaria]]*INVENTARIO[[#This Row],[Salidas]]</f>
        <v>0</v>
      </c>
      <c r="Y199" s="42"/>
      <c r="Z199" s="20"/>
      <c r="AA199" s="20">
        <f>INVENTARIO[[#This Row],[Costo total]]*INVENTARIO[[#This Row],[Entradas]]</f>
        <v>16.256666666666668</v>
      </c>
      <c r="AB199" s="172">
        <f>INVENTARIO[[#This Row],[Stock Actual]]*INVENTARIO[[#This Row],[Costo total]]</f>
        <v>16.256666666666668</v>
      </c>
    </row>
    <row r="200" spans="1:28" ht="55" customHeight="1" x14ac:dyDescent="0.15">
      <c r="A200" s="43" t="s">
        <v>1481</v>
      </c>
      <c r="B200" s="169"/>
      <c r="C200" s="170" t="s">
        <v>12</v>
      </c>
      <c r="D200" s="83" t="s">
        <v>415</v>
      </c>
      <c r="E200" s="83" t="s">
        <v>694</v>
      </c>
      <c r="F200" s="83" t="s">
        <v>693</v>
      </c>
      <c r="G200" s="83" t="s">
        <v>164</v>
      </c>
      <c r="H200" s="171">
        <f>INVENTARIO[[#This Row],[Precio Final]]</f>
        <v>25</v>
      </c>
      <c r="I200" s="83">
        <f t="shared" si="8"/>
        <v>24.906666666666666</v>
      </c>
      <c r="J200" s="83">
        <v>2</v>
      </c>
      <c r="K200" s="112">
        <f>SUMIFS(VENTAS[Cantidad],VENTAS[Código del producto Vendido],INVENTARIO[[#This Row],[Code]])</f>
        <v>2</v>
      </c>
      <c r="L200" s="121">
        <f>INVENTARIO[[#This Row],[Entradas]]-INVENTARIO[[#This Row],[Salidas]]</f>
        <v>0</v>
      </c>
      <c r="M200" s="171">
        <f>INVENTARIO[[#This Row],[Precio Final]]*10%</f>
        <v>2.5</v>
      </c>
      <c r="N200" s="43">
        <v>249.2</v>
      </c>
      <c r="O200" s="43">
        <v>18</v>
      </c>
      <c r="P200" s="43">
        <v>13.844444444444443</v>
      </c>
      <c r="Q200" s="112">
        <v>345</v>
      </c>
      <c r="R200" s="43">
        <v>8</v>
      </c>
      <c r="S200" s="177">
        <f t="shared" si="9"/>
        <v>2.76</v>
      </c>
      <c r="T200" s="168">
        <f>INVENTARIO[[#This Row],[Costo Unitario (USD)]]+INVENTARIO[[#This Row],[Costo Envío (USD)]]</f>
        <v>16.604444444444443</v>
      </c>
      <c r="U200" s="168">
        <f>INVENTARIO[[#This Row],[Costo total]]*1.5</f>
        <v>24.906666666666666</v>
      </c>
      <c r="V200" s="43">
        <v>25</v>
      </c>
      <c r="W200" s="43">
        <f>INVENTARIO[[#This Row],[Precio Final]]-INVENTARIO[[#This Row],[Costo total]]</f>
        <v>8.395555555555557</v>
      </c>
      <c r="X200" s="172">
        <f>INVENTARIO[[#This Row],[Ganancia Unitaria]]*INVENTARIO[[#This Row],[Salidas]]</f>
        <v>16.791111111111114</v>
      </c>
      <c r="Y200" s="43"/>
      <c r="Z200" s="43"/>
      <c r="AA200" s="43">
        <f>INVENTARIO[[#This Row],[Costo total]]*INVENTARIO[[#This Row],[Entradas]]</f>
        <v>33.208888888888886</v>
      </c>
      <c r="AB200" s="172">
        <f>INVENTARIO[[#This Row],[Stock Actual]]*INVENTARIO[[#This Row],[Costo total]]</f>
        <v>0</v>
      </c>
    </row>
    <row r="201" spans="1:28" ht="55" customHeight="1" x14ac:dyDescent="0.15">
      <c r="A201" s="42" t="s">
        <v>79</v>
      </c>
      <c r="B201" s="173"/>
      <c r="C201" s="174" t="s">
        <v>12</v>
      </c>
      <c r="D201" s="78" t="s">
        <v>415</v>
      </c>
      <c r="E201" s="78" t="s">
        <v>744</v>
      </c>
      <c r="F201" s="78" t="s">
        <v>693</v>
      </c>
      <c r="G201" s="78" t="s">
        <v>164</v>
      </c>
      <c r="H201" s="175">
        <f>INVENTARIO[[#This Row],[Precio Final]]</f>
        <v>28</v>
      </c>
      <c r="I201" s="78">
        <f t="shared" si="8"/>
        <v>23.725000000000001</v>
      </c>
      <c r="J201" s="78">
        <v>0</v>
      </c>
      <c r="K201" s="110">
        <f>SUMIFS(VENTAS[Cantidad],VENTAS[Código del producto Vendido],INVENTARIO[[#This Row],[Code]])</f>
        <v>0</v>
      </c>
      <c r="L201" s="120">
        <f>INVENTARIO[[#This Row],[Entradas]]-INVENTARIO[[#This Row],[Salidas]]</f>
        <v>0</v>
      </c>
      <c r="M201" s="175">
        <f>INVENTARIO[[#This Row],[Precio Final]]*10%</f>
        <v>2.8000000000000003</v>
      </c>
      <c r="N201" s="42">
        <v>241.5</v>
      </c>
      <c r="O201" s="42">
        <v>18</v>
      </c>
      <c r="P201" s="42">
        <v>13.416666666666666</v>
      </c>
      <c r="Q201" s="110">
        <v>300</v>
      </c>
      <c r="R201" s="42">
        <v>8</v>
      </c>
      <c r="S201" s="178">
        <f t="shared" si="9"/>
        <v>2.4</v>
      </c>
      <c r="T201" s="42">
        <f>INVENTARIO[[#This Row],[Costo Unitario (USD)]]+INVENTARIO[[#This Row],[Costo Envío (USD)]]</f>
        <v>15.816666666666666</v>
      </c>
      <c r="U201" s="42">
        <f>INVENTARIO[[#This Row],[Costo total]]*1.5</f>
        <v>23.725000000000001</v>
      </c>
      <c r="V201" s="42">
        <v>28</v>
      </c>
      <c r="W201" s="42">
        <f>INVENTARIO[[#This Row],[Precio Final]]-INVENTARIO[[#This Row],[Costo total]]</f>
        <v>12.183333333333334</v>
      </c>
      <c r="X201" s="176">
        <f>INVENTARIO[[#This Row],[Ganancia Unitaria]]*INVENTARIO[[#This Row],[Salidas]]</f>
        <v>0</v>
      </c>
      <c r="Y201" s="42"/>
      <c r="Z201" s="20"/>
      <c r="AA201" s="20">
        <f>INVENTARIO[[#This Row],[Costo total]]*INVENTARIO[[#This Row],[Entradas]]</f>
        <v>0</v>
      </c>
      <c r="AB201" s="172">
        <f>INVENTARIO[[#This Row],[Stock Actual]]*INVENTARIO[[#This Row],[Costo total]]</f>
        <v>0</v>
      </c>
    </row>
    <row r="202" spans="1:28" ht="55" customHeight="1" x14ac:dyDescent="0.15">
      <c r="A202" s="43" t="s">
        <v>1482</v>
      </c>
      <c r="B202" s="169"/>
      <c r="C202" s="170" t="s">
        <v>12</v>
      </c>
      <c r="D202" s="83" t="s">
        <v>2862</v>
      </c>
      <c r="E202" s="83" t="s">
        <v>1246</v>
      </c>
      <c r="F202" s="83" t="s">
        <v>695</v>
      </c>
      <c r="G202" s="83" t="s">
        <v>164</v>
      </c>
      <c r="H202" s="171">
        <f>INVENTARIO[[#This Row],[Precio Final]]</f>
        <v>12</v>
      </c>
      <c r="I202" s="83">
        <f t="shared" si="8"/>
        <v>9.9850000000000012</v>
      </c>
      <c r="J202" s="83">
        <v>1</v>
      </c>
      <c r="K202" s="112">
        <f>SUMIFS(VENTAS[Cantidad],VENTAS[Código del producto Vendido],INVENTARIO[[#This Row],[Code]])</f>
        <v>0</v>
      </c>
      <c r="L202" s="121">
        <f>INVENTARIO[[#This Row],[Entradas]]-INVENTARIO[[#This Row],[Salidas]]</f>
        <v>1</v>
      </c>
      <c r="M202" s="171">
        <f>INVENTARIO[[#This Row],[Precio Final]]*10%</f>
        <v>1.2000000000000002</v>
      </c>
      <c r="N202" s="43">
        <v>115.5</v>
      </c>
      <c r="O202" s="43">
        <v>18</v>
      </c>
      <c r="P202" s="43">
        <v>6.416666666666667</v>
      </c>
      <c r="Q202" s="112">
        <v>30</v>
      </c>
      <c r="R202" s="43">
        <v>8</v>
      </c>
      <c r="S202" s="177">
        <f t="shared" si="9"/>
        <v>0.24</v>
      </c>
      <c r="T202" s="168">
        <f>INVENTARIO[[#This Row],[Costo Unitario (USD)]]+INVENTARIO[[#This Row],[Costo Envío (USD)]]</f>
        <v>6.6566666666666672</v>
      </c>
      <c r="U202" s="168">
        <f>INVENTARIO[[#This Row],[Costo total]]*1.5</f>
        <v>9.9850000000000012</v>
      </c>
      <c r="V202" s="43">
        <v>12</v>
      </c>
      <c r="W202" s="43">
        <f>INVENTARIO[[#This Row],[Precio Final]]-INVENTARIO[[#This Row],[Costo total]]</f>
        <v>5.3433333333333328</v>
      </c>
      <c r="X202" s="172">
        <f>INVENTARIO[[#This Row],[Ganancia Unitaria]]*INVENTARIO[[#This Row],[Salidas]]</f>
        <v>0</v>
      </c>
      <c r="Y202" s="43"/>
      <c r="Z202" s="43"/>
      <c r="AA202" s="43">
        <f>INVENTARIO[[#This Row],[Costo total]]*INVENTARIO[[#This Row],[Entradas]]</f>
        <v>6.6566666666666672</v>
      </c>
      <c r="AB202" s="172">
        <f>INVENTARIO[[#This Row],[Stock Actual]]*INVENTARIO[[#This Row],[Costo total]]</f>
        <v>6.6566666666666672</v>
      </c>
    </row>
    <row r="203" spans="1:28" ht="55" customHeight="1" x14ac:dyDescent="0.15">
      <c r="A203" s="42" t="s">
        <v>1483</v>
      </c>
      <c r="B203" s="173"/>
      <c r="C203" s="174" t="s">
        <v>12</v>
      </c>
      <c r="D203" s="78" t="s">
        <v>2862</v>
      </c>
      <c r="E203" s="78" t="s">
        <v>1247</v>
      </c>
      <c r="F203" s="78" t="s">
        <v>1208</v>
      </c>
      <c r="G203" s="78" t="s">
        <v>164</v>
      </c>
      <c r="H203" s="175">
        <f>INVENTARIO[[#This Row],[Precio Final]]</f>
        <v>12</v>
      </c>
      <c r="I203" s="78">
        <f t="shared" si="8"/>
        <v>11.151666666666667</v>
      </c>
      <c r="J203" s="78">
        <v>1</v>
      </c>
      <c r="K203" s="110">
        <f>SUMIFS(VENTAS[Cantidad],VENTAS[Código del producto Vendido],INVENTARIO[[#This Row],[Code]])</f>
        <v>1</v>
      </c>
      <c r="L203" s="120">
        <f>INVENTARIO[[#This Row],[Entradas]]-INVENTARIO[[#This Row],[Salidas]]</f>
        <v>0</v>
      </c>
      <c r="M203" s="175">
        <f>INVENTARIO[[#This Row],[Precio Final]]*10%</f>
        <v>1.2000000000000002</v>
      </c>
      <c r="N203" s="42">
        <v>129.5</v>
      </c>
      <c r="O203" s="42">
        <v>18</v>
      </c>
      <c r="P203" s="42">
        <v>7.1944444444444446</v>
      </c>
      <c r="Q203" s="110">
        <v>30</v>
      </c>
      <c r="R203" s="42">
        <v>8</v>
      </c>
      <c r="S203" s="178">
        <f t="shared" si="9"/>
        <v>0.24</v>
      </c>
      <c r="T203" s="42">
        <f>INVENTARIO[[#This Row],[Costo Unitario (USD)]]+INVENTARIO[[#This Row],[Costo Envío (USD)]]</f>
        <v>7.4344444444444449</v>
      </c>
      <c r="U203" s="42">
        <f>INVENTARIO[[#This Row],[Costo total]]*1.5</f>
        <v>11.151666666666667</v>
      </c>
      <c r="V203" s="42">
        <v>12</v>
      </c>
      <c r="W203" s="42">
        <f>INVENTARIO[[#This Row],[Precio Final]]-INVENTARIO[[#This Row],[Costo total]]</f>
        <v>4.5655555555555551</v>
      </c>
      <c r="X203" s="176">
        <f>INVENTARIO[[#This Row],[Ganancia Unitaria]]*INVENTARIO[[#This Row],[Salidas]]</f>
        <v>4.5655555555555551</v>
      </c>
      <c r="Y203" s="42"/>
      <c r="Z203" s="20"/>
      <c r="AA203" s="20">
        <f>INVENTARIO[[#This Row],[Costo total]]*INVENTARIO[[#This Row],[Entradas]]</f>
        <v>7.4344444444444449</v>
      </c>
      <c r="AB203" s="172">
        <f>INVENTARIO[[#This Row],[Stock Actual]]*INVENTARIO[[#This Row],[Costo total]]</f>
        <v>0</v>
      </c>
    </row>
    <row r="204" spans="1:28" ht="55" customHeight="1" x14ac:dyDescent="0.15">
      <c r="A204" s="43" t="s">
        <v>1484</v>
      </c>
      <c r="B204" s="169"/>
      <c r="C204" s="170" t="s">
        <v>12</v>
      </c>
      <c r="D204" s="83" t="s">
        <v>50</v>
      </c>
      <c r="E204" s="83" t="s">
        <v>925</v>
      </c>
      <c r="F204" s="83" t="s">
        <v>692</v>
      </c>
      <c r="G204" s="83" t="s">
        <v>164</v>
      </c>
      <c r="H204" s="171">
        <f>INVENTARIO[[#This Row],[Precio Final]]</f>
        <v>16</v>
      </c>
      <c r="I204" s="83">
        <f t="shared" si="8"/>
        <v>22.97</v>
      </c>
      <c r="J204" s="83">
        <v>1</v>
      </c>
      <c r="K204" s="112">
        <f>SUMIFS(VENTAS[Cantidad],VENTAS[Código del producto Vendido],INVENTARIO[[#This Row],[Code]])</f>
        <v>1</v>
      </c>
      <c r="L204" s="121">
        <f>INVENTARIO[[#This Row],[Entradas]]-INVENTARIO[[#This Row],[Salidas]]</f>
        <v>0</v>
      </c>
      <c r="M204" s="171">
        <f>INVENTARIO[[#This Row],[Precio Final]]*10%</f>
        <v>1.6</v>
      </c>
      <c r="N204" s="43">
        <v>256.2</v>
      </c>
      <c r="O204" s="43">
        <v>18</v>
      </c>
      <c r="P204" s="43">
        <v>14.233333333333333</v>
      </c>
      <c r="Q204" s="112">
        <v>135</v>
      </c>
      <c r="R204" s="43">
        <v>8</v>
      </c>
      <c r="S204" s="177">
        <f t="shared" si="9"/>
        <v>1.08</v>
      </c>
      <c r="T204" s="168">
        <f>INVENTARIO[[#This Row],[Costo Unitario (USD)]]+INVENTARIO[[#This Row],[Costo Envío (USD)]]</f>
        <v>15.313333333333333</v>
      </c>
      <c r="U204" s="168">
        <f>INVENTARIO[[#This Row],[Costo total]]*1.5</f>
        <v>22.97</v>
      </c>
      <c r="V204" s="43">
        <v>16</v>
      </c>
      <c r="W204" s="43">
        <f>INVENTARIO[[#This Row],[Precio Final]]-INVENTARIO[[#This Row],[Costo total]]</f>
        <v>0.68666666666666742</v>
      </c>
      <c r="X204" s="172">
        <f>INVENTARIO[[#This Row],[Ganancia Unitaria]]*INVENTARIO[[#This Row],[Salidas]]</f>
        <v>0.68666666666666742</v>
      </c>
      <c r="Y204" s="43"/>
      <c r="Z204" s="43"/>
      <c r="AA204" s="43">
        <f>INVENTARIO[[#This Row],[Costo total]]*INVENTARIO[[#This Row],[Entradas]]</f>
        <v>15.313333333333333</v>
      </c>
      <c r="AB204" s="172">
        <f>INVENTARIO[[#This Row],[Stock Actual]]*INVENTARIO[[#This Row],[Costo total]]</f>
        <v>0</v>
      </c>
    </row>
    <row r="205" spans="1:28" ht="55" customHeight="1" x14ac:dyDescent="0.15">
      <c r="A205" s="42" t="s">
        <v>1485</v>
      </c>
      <c r="B205" s="173"/>
      <c r="C205" s="174" t="s">
        <v>12</v>
      </c>
      <c r="D205" s="78" t="s">
        <v>2330</v>
      </c>
      <c r="E205" s="78" t="s">
        <v>1248</v>
      </c>
      <c r="F205" s="78" t="s">
        <v>695</v>
      </c>
      <c r="G205" s="78" t="s">
        <v>164</v>
      </c>
      <c r="H205" s="175">
        <f>INVENTARIO[[#This Row],[Precio Final]]</f>
        <v>15</v>
      </c>
      <c r="I205" s="78">
        <f t="shared" ref="I205:I211" si="10">U205</f>
        <v>13.391666666666669</v>
      </c>
      <c r="J205" s="78">
        <v>1</v>
      </c>
      <c r="K205" s="110">
        <f>SUMIFS(VENTAS[Cantidad],VENTAS[Código del producto Vendido],INVENTARIO[[#This Row],[Code]])</f>
        <v>1</v>
      </c>
      <c r="L205" s="120">
        <f>INVENTARIO[[#This Row],[Entradas]]-INVENTARIO[[#This Row],[Salidas]]</f>
        <v>0</v>
      </c>
      <c r="M205" s="175">
        <f>INVENTARIO[[#This Row],[Precio Final]]*10%</f>
        <v>1.5</v>
      </c>
      <c r="N205" s="42">
        <v>146.30000000000001</v>
      </c>
      <c r="O205" s="42">
        <v>18</v>
      </c>
      <c r="P205" s="42">
        <v>8.1277777777777782</v>
      </c>
      <c r="Q205" s="110">
        <v>100</v>
      </c>
      <c r="R205" s="42">
        <v>8</v>
      </c>
      <c r="S205" s="178">
        <f t="shared" ref="S205:S211" si="11">Q205*R205/1000</f>
        <v>0.8</v>
      </c>
      <c r="T205" s="42">
        <f>INVENTARIO[[#This Row],[Costo Unitario (USD)]]+INVENTARIO[[#This Row],[Costo Envío (USD)]]</f>
        <v>8.9277777777777789</v>
      </c>
      <c r="U205" s="42">
        <f>INVENTARIO[[#This Row],[Costo total]]*1.5</f>
        <v>13.391666666666669</v>
      </c>
      <c r="V205" s="42">
        <v>15</v>
      </c>
      <c r="W205" s="42">
        <f>INVENTARIO[[#This Row],[Precio Final]]-INVENTARIO[[#This Row],[Costo total]]</f>
        <v>6.0722222222222211</v>
      </c>
      <c r="X205" s="176">
        <f>INVENTARIO[[#This Row],[Ganancia Unitaria]]*INVENTARIO[[#This Row],[Salidas]]</f>
        <v>6.0722222222222211</v>
      </c>
      <c r="Y205" s="42"/>
      <c r="Z205" s="20"/>
      <c r="AA205" s="20">
        <f>INVENTARIO[[#This Row],[Costo total]]*INVENTARIO[[#This Row],[Entradas]]</f>
        <v>8.9277777777777789</v>
      </c>
      <c r="AB205" s="172">
        <f>INVENTARIO[[#This Row],[Stock Actual]]*INVENTARIO[[#This Row],[Costo total]]</f>
        <v>0</v>
      </c>
    </row>
    <row r="206" spans="1:28" ht="55" customHeight="1" x14ac:dyDescent="0.15">
      <c r="A206" s="43" t="s">
        <v>80</v>
      </c>
      <c r="B206" s="169"/>
      <c r="C206" s="170" t="s">
        <v>12</v>
      </c>
      <c r="D206" s="83" t="s">
        <v>415</v>
      </c>
      <c r="E206" s="83" t="s">
        <v>744</v>
      </c>
      <c r="F206" s="83" t="s">
        <v>695</v>
      </c>
      <c r="G206" s="83" t="s">
        <v>164</v>
      </c>
      <c r="H206" s="171">
        <f>INVENTARIO[[#This Row],[Precio Final]]</f>
        <v>25</v>
      </c>
      <c r="I206" s="83">
        <f t="shared" si="10"/>
        <v>20.125</v>
      </c>
      <c r="J206" s="83">
        <v>2</v>
      </c>
      <c r="K206" s="112">
        <f>SUMIFS(VENTAS[Cantidad],VENTAS[Código del producto Vendido],INVENTARIO[[#This Row],[Code]])</f>
        <v>2</v>
      </c>
      <c r="L206" s="121">
        <f>INVENTARIO[[#This Row],[Entradas]]-INVENTARIO[[#This Row],[Salidas]]</f>
        <v>0</v>
      </c>
      <c r="M206" s="171">
        <f>INVENTARIO[[#This Row],[Precio Final]]*10%</f>
        <v>2.5</v>
      </c>
      <c r="N206" s="43">
        <v>241.5</v>
      </c>
      <c r="O206" s="43">
        <v>18</v>
      </c>
      <c r="P206" s="43">
        <v>13.416666666666666</v>
      </c>
      <c r="Q206" s="112"/>
      <c r="R206" s="43">
        <v>8</v>
      </c>
      <c r="S206" s="177">
        <f t="shared" si="11"/>
        <v>0</v>
      </c>
      <c r="T206" s="168">
        <f>INVENTARIO[[#This Row],[Costo Unitario (USD)]]+INVENTARIO[[#This Row],[Costo Envío (USD)]]</f>
        <v>13.416666666666666</v>
      </c>
      <c r="U206" s="168">
        <f>INVENTARIO[[#This Row],[Costo total]]*1.5</f>
        <v>20.125</v>
      </c>
      <c r="V206" s="43">
        <v>25</v>
      </c>
      <c r="W206" s="43">
        <f>INVENTARIO[[#This Row],[Precio Final]]-INVENTARIO[[#This Row],[Costo total]]</f>
        <v>11.583333333333334</v>
      </c>
      <c r="X206" s="172">
        <f>INVENTARIO[[#This Row],[Ganancia Unitaria]]*INVENTARIO[[#This Row],[Salidas]]</f>
        <v>23.166666666666668</v>
      </c>
      <c r="Y206" s="43"/>
      <c r="Z206" s="43"/>
      <c r="AA206" s="43">
        <f>INVENTARIO[[#This Row],[Costo total]]*INVENTARIO[[#This Row],[Entradas]]</f>
        <v>26.833333333333332</v>
      </c>
      <c r="AB206" s="172">
        <f>INVENTARIO[[#This Row],[Stock Actual]]*INVENTARIO[[#This Row],[Costo total]]</f>
        <v>0</v>
      </c>
    </row>
    <row r="207" spans="1:28" ht="55" customHeight="1" x14ac:dyDescent="0.15">
      <c r="A207" s="42" t="s">
        <v>1486</v>
      </c>
      <c r="B207" s="173"/>
      <c r="C207" s="174" t="s">
        <v>12</v>
      </c>
      <c r="D207" s="78" t="s">
        <v>415</v>
      </c>
      <c r="E207" s="78" t="s">
        <v>744</v>
      </c>
      <c r="F207" s="78" t="s">
        <v>697</v>
      </c>
      <c r="G207" s="78" t="s">
        <v>164</v>
      </c>
      <c r="H207" s="175">
        <f>INVENTARIO[[#This Row],[Precio Final]]</f>
        <v>25</v>
      </c>
      <c r="I207" s="78">
        <f t="shared" si="10"/>
        <v>20.125</v>
      </c>
      <c r="J207" s="78">
        <v>4</v>
      </c>
      <c r="K207" s="110">
        <f>SUMIFS(VENTAS[Cantidad],VENTAS[Código del producto Vendido],INVENTARIO[[#This Row],[Code]])</f>
        <v>4</v>
      </c>
      <c r="L207" s="120">
        <f>INVENTARIO[[#This Row],[Entradas]]-INVENTARIO[[#This Row],[Salidas]]</f>
        <v>0</v>
      </c>
      <c r="M207" s="175">
        <f>INVENTARIO[[#This Row],[Precio Final]]*10%</f>
        <v>2.5</v>
      </c>
      <c r="N207" s="42">
        <v>241.5</v>
      </c>
      <c r="O207" s="42">
        <v>18</v>
      </c>
      <c r="P207" s="42">
        <v>13.416666666666666</v>
      </c>
      <c r="Q207" s="110"/>
      <c r="R207" s="42">
        <v>8</v>
      </c>
      <c r="S207" s="178">
        <f t="shared" si="11"/>
        <v>0</v>
      </c>
      <c r="T207" s="42">
        <f>INVENTARIO[[#This Row],[Costo Unitario (USD)]]+INVENTARIO[[#This Row],[Costo Envío (USD)]]</f>
        <v>13.416666666666666</v>
      </c>
      <c r="U207" s="42">
        <f>INVENTARIO[[#This Row],[Costo total]]*1.5</f>
        <v>20.125</v>
      </c>
      <c r="V207" s="42">
        <v>25</v>
      </c>
      <c r="W207" s="42">
        <f>INVENTARIO[[#This Row],[Precio Final]]-INVENTARIO[[#This Row],[Costo total]]</f>
        <v>11.583333333333334</v>
      </c>
      <c r="X207" s="176">
        <f>INVENTARIO[[#This Row],[Ganancia Unitaria]]*INVENTARIO[[#This Row],[Salidas]]</f>
        <v>46.333333333333336</v>
      </c>
      <c r="Y207" s="42"/>
      <c r="Z207" s="20"/>
      <c r="AA207" s="20">
        <f>INVENTARIO[[#This Row],[Costo total]]*INVENTARIO[[#This Row],[Entradas]]</f>
        <v>53.666666666666664</v>
      </c>
      <c r="AB207" s="172">
        <f>INVENTARIO[[#This Row],[Stock Actual]]*INVENTARIO[[#This Row],[Costo total]]</f>
        <v>0</v>
      </c>
    </row>
    <row r="208" spans="1:28" ht="55" customHeight="1" x14ac:dyDescent="0.15">
      <c r="A208" s="43" t="s">
        <v>82</v>
      </c>
      <c r="B208" s="169"/>
      <c r="C208" s="170" t="s">
        <v>12</v>
      </c>
      <c r="D208" s="83" t="s">
        <v>415</v>
      </c>
      <c r="E208" s="83" t="s">
        <v>744</v>
      </c>
      <c r="F208" s="83" t="s">
        <v>698</v>
      </c>
      <c r="G208" s="83" t="s">
        <v>164</v>
      </c>
      <c r="H208" s="171">
        <f>INVENTARIO[[#This Row],[Precio Final]]</f>
        <v>25</v>
      </c>
      <c r="I208" s="83">
        <f t="shared" si="10"/>
        <v>20.125</v>
      </c>
      <c r="J208" s="83">
        <v>2</v>
      </c>
      <c r="K208" s="112">
        <f>SUMIFS(VENTAS[Cantidad],VENTAS[Código del producto Vendido],INVENTARIO[[#This Row],[Code]])</f>
        <v>2</v>
      </c>
      <c r="L208" s="121">
        <f>INVENTARIO[[#This Row],[Entradas]]-INVENTARIO[[#This Row],[Salidas]]</f>
        <v>0</v>
      </c>
      <c r="M208" s="171">
        <f>INVENTARIO[[#This Row],[Precio Final]]*10%</f>
        <v>2.5</v>
      </c>
      <c r="N208" s="43">
        <v>241.5</v>
      </c>
      <c r="O208" s="43">
        <v>18</v>
      </c>
      <c r="P208" s="43">
        <v>13.416666666666666</v>
      </c>
      <c r="Q208" s="112"/>
      <c r="R208" s="43">
        <v>8</v>
      </c>
      <c r="S208" s="177">
        <f t="shared" si="11"/>
        <v>0</v>
      </c>
      <c r="T208" s="168">
        <f>INVENTARIO[[#This Row],[Costo Unitario (USD)]]+INVENTARIO[[#This Row],[Costo Envío (USD)]]</f>
        <v>13.416666666666666</v>
      </c>
      <c r="U208" s="168">
        <f>INVENTARIO[[#This Row],[Costo total]]*1.5</f>
        <v>20.125</v>
      </c>
      <c r="V208" s="43">
        <v>25</v>
      </c>
      <c r="W208" s="43">
        <f>INVENTARIO[[#This Row],[Precio Final]]-INVENTARIO[[#This Row],[Costo total]]</f>
        <v>11.583333333333334</v>
      </c>
      <c r="X208" s="172">
        <f>INVENTARIO[[#This Row],[Ganancia Unitaria]]*INVENTARIO[[#This Row],[Salidas]]</f>
        <v>23.166666666666668</v>
      </c>
      <c r="Y208" s="43"/>
      <c r="Z208" s="43"/>
      <c r="AA208" s="43">
        <f>INVENTARIO[[#This Row],[Costo total]]*INVENTARIO[[#This Row],[Entradas]]</f>
        <v>26.833333333333332</v>
      </c>
      <c r="AB208" s="172">
        <f>INVENTARIO[[#This Row],[Stock Actual]]*INVENTARIO[[#This Row],[Costo total]]</f>
        <v>0</v>
      </c>
    </row>
    <row r="209" spans="1:28" ht="55" customHeight="1" x14ac:dyDescent="0.15">
      <c r="A209" s="42" t="s">
        <v>1487</v>
      </c>
      <c r="B209" s="173"/>
      <c r="C209" s="174" t="s">
        <v>12</v>
      </c>
      <c r="D209" s="78" t="s">
        <v>415</v>
      </c>
      <c r="E209" s="78" t="s">
        <v>857</v>
      </c>
      <c r="F209" s="78" t="s">
        <v>698</v>
      </c>
      <c r="G209" s="78" t="s">
        <v>164</v>
      </c>
      <c r="H209" s="175">
        <f>INVENTARIO[[#This Row],[Precio Final]]</f>
        <v>28</v>
      </c>
      <c r="I209" s="78">
        <f t="shared" si="10"/>
        <v>29.691666666666666</v>
      </c>
      <c r="J209" s="78">
        <v>4</v>
      </c>
      <c r="K209" s="110">
        <f>SUMIFS(VENTAS[Cantidad],VENTAS[Código del producto Vendido],INVENTARIO[[#This Row],[Code]])</f>
        <v>4</v>
      </c>
      <c r="L209" s="120">
        <f>INVENTARIO[[#This Row],[Entradas]]-INVENTARIO[[#This Row],[Salidas]]</f>
        <v>0</v>
      </c>
      <c r="M209" s="175">
        <f>INVENTARIO[[#This Row],[Precio Final]]*10%</f>
        <v>2.8000000000000003</v>
      </c>
      <c r="N209" s="42">
        <v>249.2</v>
      </c>
      <c r="O209" s="42">
        <v>18</v>
      </c>
      <c r="P209" s="42">
        <v>13.844444444444443</v>
      </c>
      <c r="Q209" s="110">
        <v>340</v>
      </c>
      <c r="R209" s="42">
        <v>17.5</v>
      </c>
      <c r="S209" s="178">
        <f t="shared" si="11"/>
        <v>5.95</v>
      </c>
      <c r="T209" s="42">
        <f>INVENTARIO[[#This Row],[Costo Unitario (USD)]]+INVENTARIO[[#This Row],[Costo Envío (USD)]]</f>
        <v>19.794444444444444</v>
      </c>
      <c r="U209" s="42">
        <f>INVENTARIO[[#This Row],[Costo total]]*1.5</f>
        <v>29.691666666666666</v>
      </c>
      <c r="V209" s="42">
        <v>28</v>
      </c>
      <c r="W209" s="42">
        <f>INVENTARIO[[#This Row],[Precio Final]]-INVENTARIO[[#This Row],[Costo total]]</f>
        <v>8.2055555555555557</v>
      </c>
      <c r="X209" s="176">
        <f>INVENTARIO[[#This Row],[Ganancia Unitaria]]*INVENTARIO[[#This Row],[Salidas]]</f>
        <v>32.822222222222223</v>
      </c>
      <c r="Y209" s="42"/>
      <c r="Z209" s="20"/>
      <c r="AA209" s="20">
        <f>INVENTARIO[[#This Row],[Costo total]]*INVENTARIO[[#This Row],[Entradas]]</f>
        <v>79.177777777777777</v>
      </c>
      <c r="AB209" s="172">
        <f>INVENTARIO[[#This Row],[Stock Actual]]*INVENTARIO[[#This Row],[Costo total]]</f>
        <v>0</v>
      </c>
    </row>
    <row r="210" spans="1:28" ht="55" customHeight="1" x14ac:dyDescent="0.15">
      <c r="A210" s="43" t="s">
        <v>1488</v>
      </c>
      <c r="B210" s="169"/>
      <c r="C210" s="170" t="s">
        <v>12</v>
      </c>
      <c r="D210" s="83" t="s">
        <v>415</v>
      </c>
      <c r="E210" s="83" t="s">
        <v>857</v>
      </c>
      <c r="F210" s="83" t="s">
        <v>697</v>
      </c>
      <c r="G210" s="83" t="s">
        <v>164</v>
      </c>
      <c r="H210" s="171">
        <f>INVENTARIO[[#This Row],[Precio Final]]</f>
        <v>25</v>
      </c>
      <c r="I210" s="83">
        <f t="shared" si="10"/>
        <v>29.691666666666666</v>
      </c>
      <c r="J210" s="83">
        <v>4</v>
      </c>
      <c r="K210" s="112">
        <f>SUMIFS(VENTAS[Cantidad],VENTAS[Código del producto Vendido],INVENTARIO[[#This Row],[Code]])</f>
        <v>4</v>
      </c>
      <c r="L210" s="121">
        <f>INVENTARIO[[#This Row],[Entradas]]-INVENTARIO[[#This Row],[Salidas]]</f>
        <v>0</v>
      </c>
      <c r="M210" s="171">
        <f>INVENTARIO[[#This Row],[Precio Final]]*10%</f>
        <v>2.5</v>
      </c>
      <c r="N210" s="43">
        <v>249.2</v>
      </c>
      <c r="O210" s="43">
        <v>18</v>
      </c>
      <c r="P210" s="43">
        <v>13.844444444444443</v>
      </c>
      <c r="Q210" s="112">
        <v>340</v>
      </c>
      <c r="R210" s="43">
        <v>17.5</v>
      </c>
      <c r="S210" s="177">
        <f t="shared" si="11"/>
        <v>5.95</v>
      </c>
      <c r="T210" s="168">
        <f>INVENTARIO[[#This Row],[Costo Unitario (USD)]]+INVENTARIO[[#This Row],[Costo Envío (USD)]]</f>
        <v>19.794444444444444</v>
      </c>
      <c r="U210" s="168">
        <f>INVENTARIO[[#This Row],[Costo total]]*1.5</f>
        <v>29.691666666666666</v>
      </c>
      <c r="V210" s="43">
        <v>25</v>
      </c>
      <c r="W210" s="43">
        <f>INVENTARIO[[#This Row],[Precio Final]]-INVENTARIO[[#This Row],[Costo total]]</f>
        <v>5.2055555555555557</v>
      </c>
      <c r="X210" s="172">
        <f>INVENTARIO[[#This Row],[Ganancia Unitaria]]*INVENTARIO[[#This Row],[Salidas]]</f>
        <v>20.822222222222223</v>
      </c>
      <c r="Y210" s="43"/>
      <c r="Z210" s="43"/>
      <c r="AA210" s="43">
        <f>INVENTARIO[[#This Row],[Costo total]]*INVENTARIO[[#This Row],[Entradas]]</f>
        <v>79.177777777777777</v>
      </c>
      <c r="AB210" s="172">
        <f>INVENTARIO[[#This Row],[Stock Actual]]*INVENTARIO[[#This Row],[Costo total]]</f>
        <v>0</v>
      </c>
    </row>
    <row r="211" spans="1:28" ht="55" customHeight="1" x14ac:dyDescent="0.15">
      <c r="A211" s="42" t="s">
        <v>1489</v>
      </c>
      <c r="B211" s="173"/>
      <c r="C211" s="174" t="s">
        <v>12</v>
      </c>
      <c r="D211" s="78" t="s">
        <v>415</v>
      </c>
      <c r="E211" s="78" t="s">
        <v>1249</v>
      </c>
      <c r="F211" s="78" t="s">
        <v>695</v>
      </c>
      <c r="G211" s="78" t="s">
        <v>164</v>
      </c>
      <c r="H211" s="175">
        <f>INVENTARIO[[#This Row],[Precio Final]]</f>
        <v>25</v>
      </c>
      <c r="I211" s="78">
        <f t="shared" si="10"/>
        <v>24.966666666666661</v>
      </c>
      <c r="J211" s="78">
        <v>1</v>
      </c>
      <c r="K211" s="110">
        <f>SUMIFS(VENTAS[Cantidad],VENTAS[Código del producto Vendido],INVENTARIO[[#This Row],[Code]])</f>
        <v>1</v>
      </c>
      <c r="L211" s="120">
        <f>INVENTARIO[[#This Row],[Entradas]]-INVENTARIO[[#This Row],[Salidas]]</f>
        <v>0</v>
      </c>
      <c r="M211" s="175">
        <f>INVENTARIO[[#This Row],[Precio Final]]*10%</f>
        <v>2.5</v>
      </c>
      <c r="N211" s="42">
        <v>249.2</v>
      </c>
      <c r="O211" s="42">
        <v>18</v>
      </c>
      <c r="P211" s="42">
        <v>13.844444444444443</v>
      </c>
      <c r="Q211" s="110">
        <v>350</v>
      </c>
      <c r="R211" s="42">
        <v>8</v>
      </c>
      <c r="S211" s="178">
        <f t="shared" si="11"/>
        <v>2.8</v>
      </c>
      <c r="T211" s="42">
        <f>INVENTARIO[[#This Row],[Costo Unitario (USD)]]+INVENTARIO[[#This Row],[Costo Envío (USD)]]</f>
        <v>16.644444444444442</v>
      </c>
      <c r="U211" s="42">
        <f>INVENTARIO[[#This Row],[Costo total]]*1.5</f>
        <v>24.966666666666661</v>
      </c>
      <c r="V211" s="42">
        <v>25</v>
      </c>
      <c r="W211" s="42">
        <f>INVENTARIO[[#This Row],[Precio Final]]-INVENTARIO[[#This Row],[Costo total]]</f>
        <v>8.3555555555555578</v>
      </c>
      <c r="X211" s="176">
        <f>INVENTARIO[[#This Row],[Ganancia Unitaria]]*INVENTARIO[[#This Row],[Salidas]]</f>
        <v>8.3555555555555578</v>
      </c>
      <c r="Y211" s="42"/>
      <c r="Z211" s="20"/>
      <c r="AA211" s="20">
        <f>INVENTARIO[[#This Row],[Costo total]]*INVENTARIO[[#This Row],[Entradas]]</f>
        <v>16.644444444444442</v>
      </c>
      <c r="AB211" s="172">
        <f>INVENTARIO[[#This Row],[Stock Actual]]*INVENTARIO[[#This Row],[Costo total]]</f>
        <v>0</v>
      </c>
    </row>
    <row r="212" spans="1:28" ht="55" customHeight="1" x14ac:dyDescent="0.15">
      <c r="A212" s="43" t="s">
        <v>1490</v>
      </c>
      <c r="B212" s="169"/>
      <c r="C212" s="170" t="s">
        <v>12</v>
      </c>
      <c r="D212" s="83" t="s">
        <v>192</v>
      </c>
      <c r="E212" s="83" t="s">
        <v>1250</v>
      </c>
      <c r="F212" s="83" t="s">
        <v>2371</v>
      </c>
      <c r="G212" s="83" t="s">
        <v>164</v>
      </c>
      <c r="H212" s="171">
        <f>INVENTARIO[[#This Row],[Precio Final]]</f>
        <v>15</v>
      </c>
      <c r="I212" s="83">
        <f>U212</f>
        <v>14.324999999999999</v>
      </c>
      <c r="J212" s="83">
        <v>2</v>
      </c>
      <c r="K212" s="112">
        <f>SUMIFS(VENTAS[Cantidad],VENTAS[Código del producto Vendido],INVENTARIO[[#This Row],[Code]])</f>
        <v>2</v>
      </c>
      <c r="L212" s="121">
        <f>INVENTARIO[[#This Row],[Entradas]]-INVENTARIO[[#This Row],[Salidas]]</f>
        <v>0</v>
      </c>
      <c r="M212" s="171">
        <f>INVENTARIO[[#This Row],[Precio Final]]*10%</f>
        <v>1.5</v>
      </c>
      <c r="N212" s="43">
        <v>143.1</v>
      </c>
      <c r="O212" s="43">
        <v>18</v>
      </c>
      <c r="P212" s="43">
        <v>7.9499999999999993</v>
      </c>
      <c r="Q212" s="112">
        <v>200</v>
      </c>
      <c r="R212" s="43">
        <v>8</v>
      </c>
      <c r="S212" s="177">
        <f>Q212*R212/1000</f>
        <v>1.6</v>
      </c>
      <c r="T212" s="168">
        <f>INVENTARIO[[#This Row],[Costo Unitario (USD)]]+INVENTARIO[[#This Row],[Costo Envío (USD)]]</f>
        <v>9.5499999999999989</v>
      </c>
      <c r="U212" s="168">
        <f>INVENTARIO[[#This Row],[Costo total]]*1.5</f>
        <v>14.324999999999999</v>
      </c>
      <c r="V212" s="43">
        <v>15</v>
      </c>
      <c r="W212" s="43">
        <f>INVENTARIO[[#This Row],[Precio Final]]-INVENTARIO[[#This Row],[Costo total]]</f>
        <v>5.4500000000000011</v>
      </c>
      <c r="X212" s="172">
        <f>INVENTARIO[[#This Row],[Ganancia Unitaria]]*INVENTARIO[[#This Row],[Salidas]]</f>
        <v>10.900000000000002</v>
      </c>
      <c r="Y212" s="43"/>
      <c r="Z212" s="43"/>
      <c r="AA212" s="43">
        <f>INVENTARIO[[#This Row],[Costo total]]*INVENTARIO[[#This Row],[Entradas]]</f>
        <v>19.099999999999998</v>
      </c>
      <c r="AB212" s="172">
        <f>INVENTARIO[[#This Row],[Stock Actual]]*INVENTARIO[[#This Row],[Costo total]]</f>
        <v>0</v>
      </c>
    </row>
    <row r="213" spans="1:28" ht="55" customHeight="1" x14ac:dyDescent="0.15">
      <c r="A213" s="42" t="s">
        <v>373</v>
      </c>
      <c r="B213" s="173"/>
      <c r="C213" s="174" t="s">
        <v>12</v>
      </c>
      <c r="D213" s="78" t="s">
        <v>415</v>
      </c>
      <c r="E213" s="78" t="s">
        <v>170</v>
      </c>
      <c r="F213" s="78" t="s">
        <v>697</v>
      </c>
      <c r="G213" s="78" t="s">
        <v>164</v>
      </c>
      <c r="H213" s="175">
        <f>INVENTARIO[[#This Row],[Precio Final]]</f>
        <v>22</v>
      </c>
      <c r="I213" s="78">
        <f t="shared" ref="I213:I233" si="12">U213</f>
        <v>16.803333333333335</v>
      </c>
      <c r="J213" s="78">
        <v>1</v>
      </c>
      <c r="K213" s="110">
        <f>SUMIFS(VENTAS[Cantidad],VENTAS[Código del producto Vendido],INVENTARIO[[#This Row],[Code]])</f>
        <v>1</v>
      </c>
      <c r="L213" s="120">
        <f>INVENTARIO[[#This Row],[Entradas]]-INVENTARIO[[#This Row],[Salidas]]</f>
        <v>0</v>
      </c>
      <c r="M213" s="175">
        <f>INVENTARIO[[#This Row],[Precio Final]]*10%</f>
        <v>2.2000000000000002</v>
      </c>
      <c r="N213" s="42">
        <v>201.64</v>
      </c>
      <c r="O213" s="42">
        <v>18</v>
      </c>
      <c r="P213" s="42">
        <v>11.202222222222222</v>
      </c>
      <c r="Q213" s="110"/>
      <c r="R213" s="42"/>
      <c r="S213" s="178">
        <f t="shared" ref="S213:S233" si="13">Q213*R213/1000</f>
        <v>0</v>
      </c>
      <c r="T213" s="42">
        <f>INVENTARIO[[#This Row],[Costo Unitario (USD)]]+INVENTARIO[[#This Row],[Costo Envío (USD)]]</f>
        <v>11.202222222222222</v>
      </c>
      <c r="U213" s="42">
        <f>INVENTARIO[[#This Row],[Costo total]]*1.5</f>
        <v>16.803333333333335</v>
      </c>
      <c r="V213" s="42">
        <v>22</v>
      </c>
      <c r="W213" s="42">
        <f>INVENTARIO[[#This Row],[Precio Final]]-INVENTARIO[[#This Row],[Costo total]]</f>
        <v>10.797777777777778</v>
      </c>
      <c r="X213" s="176">
        <f>INVENTARIO[[#This Row],[Ganancia Unitaria]]*INVENTARIO[[#This Row],[Salidas]]</f>
        <v>10.797777777777778</v>
      </c>
      <c r="Y213" s="42"/>
      <c r="Z213" s="20"/>
      <c r="AA213" s="20">
        <f>INVENTARIO[[#This Row],[Costo total]]*INVENTARIO[[#This Row],[Entradas]]</f>
        <v>11.202222222222222</v>
      </c>
      <c r="AB213" s="172">
        <f>INVENTARIO[[#This Row],[Stock Actual]]*INVENTARIO[[#This Row],[Costo total]]</f>
        <v>0</v>
      </c>
    </row>
    <row r="214" spans="1:28" ht="55" customHeight="1" x14ac:dyDescent="0.15">
      <c r="A214" s="43" t="s">
        <v>374</v>
      </c>
      <c r="B214" s="169"/>
      <c r="C214" s="170" t="s">
        <v>12</v>
      </c>
      <c r="D214" s="83" t="s">
        <v>415</v>
      </c>
      <c r="E214" s="83" t="s">
        <v>171</v>
      </c>
      <c r="F214" s="83" t="s">
        <v>697</v>
      </c>
      <c r="G214" s="83" t="s">
        <v>164</v>
      </c>
      <c r="H214" s="171">
        <f>INVENTARIO[[#This Row],[Precio Final]]</f>
        <v>22</v>
      </c>
      <c r="I214" s="83">
        <f t="shared" si="12"/>
        <v>17.104166666666668</v>
      </c>
      <c r="J214" s="83">
        <v>1</v>
      </c>
      <c r="K214" s="112">
        <f>SUMIFS(VENTAS[Cantidad],VENTAS[Código del producto Vendido],INVENTARIO[[#This Row],[Code]])</f>
        <v>1</v>
      </c>
      <c r="L214" s="121">
        <f>INVENTARIO[[#This Row],[Entradas]]-INVENTARIO[[#This Row],[Salidas]]</f>
        <v>0</v>
      </c>
      <c r="M214" s="171">
        <f>INVENTARIO[[#This Row],[Precio Final]]*10%</f>
        <v>2.2000000000000002</v>
      </c>
      <c r="N214" s="43">
        <v>205.25</v>
      </c>
      <c r="O214" s="43">
        <v>18</v>
      </c>
      <c r="P214" s="43">
        <v>11.402777777777779</v>
      </c>
      <c r="Q214" s="112"/>
      <c r="R214" s="43"/>
      <c r="S214" s="177">
        <f t="shared" si="13"/>
        <v>0</v>
      </c>
      <c r="T214" s="168">
        <f>INVENTARIO[[#This Row],[Costo Unitario (USD)]]+INVENTARIO[[#This Row],[Costo Envío (USD)]]</f>
        <v>11.402777777777779</v>
      </c>
      <c r="U214" s="168">
        <f>INVENTARIO[[#This Row],[Costo total]]*1.5</f>
        <v>17.104166666666668</v>
      </c>
      <c r="V214" s="43">
        <v>22</v>
      </c>
      <c r="W214" s="43">
        <f>INVENTARIO[[#This Row],[Precio Final]]-INVENTARIO[[#This Row],[Costo total]]</f>
        <v>10.597222222222221</v>
      </c>
      <c r="X214" s="172">
        <f>INVENTARIO[[#This Row],[Ganancia Unitaria]]*INVENTARIO[[#This Row],[Salidas]]</f>
        <v>10.597222222222221</v>
      </c>
      <c r="Y214" s="43"/>
      <c r="Z214" s="43"/>
      <c r="AA214" s="43">
        <f>INVENTARIO[[#This Row],[Costo total]]*INVENTARIO[[#This Row],[Entradas]]</f>
        <v>11.402777777777779</v>
      </c>
      <c r="AB214" s="172">
        <f>INVENTARIO[[#This Row],[Stock Actual]]*INVENTARIO[[#This Row],[Costo total]]</f>
        <v>0</v>
      </c>
    </row>
    <row r="215" spans="1:28" ht="55" customHeight="1" x14ac:dyDescent="0.15">
      <c r="A215" s="42" t="s">
        <v>1491</v>
      </c>
      <c r="B215" s="173"/>
      <c r="C215" s="174" t="s">
        <v>12</v>
      </c>
      <c r="D215" s="78" t="s">
        <v>50</v>
      </c>
      <c r="E215" s="78" t="s">
        <v>905</v>
      </c>
      <c r="F215" s="78" t="s">
        <v>692</v>
      </c>
      <c r="G215" s="78" t="s">
        <v>164</v>
      </c>
      <c r="H215" s="175">
        <f>INVENTARIO[[#This Row],[Precio Final]]</f>
        <v>25</v>
      </c>
      <c r="I215" s="78">
        <f t="shared" si="12"/>
        <v>16.79</v>
      </c>
      <c r="J215" s="78">
        <v>1</v>
      </c>
      <c r="K215" s="110">
        <f>SUMIFS(VENTAS[Cantidad],VENTAS[Código del producto Vendido],INVENTARIO[[#This Row],[Code]])</f>
        <v>1</v>
      </c>
      <c r="L215" s="120">
        <f>INVENTARIO[[#This Row],[Entradas]]-INVENTARIO[[#This Row],[Salidas]]</f>
        <v>0</v>
      </c>
      <c r="M215" s="175">
        <f>INVENTARIO[[#This Row],[Precio Final]]*10%</f>
        <v>2.5</v>
      </c>
      <c r="N215" s="42">
        <v>159</v>
      </c>
      <c r="O215" s="42">
        <v>18</v>
      </c>
      <c r="P215" s="42">
        <v>8.8333333333333339</v>
      </c>
      <c r="Q215" s="110">
        <v>295</v>
      </c>
      <c r="R215" s="42">
        <v>8</v>
      </c>
      <c r="S215" s="178">
        <f t="shared" si="13"/>
        <v>2.36</v>
      </c>
      <c r="T215" s="42">
        <f>INVENTARIO[[#This Row],[Costo Unitario (USD)]]+INVENTARIO[[#This Row],[Costo Envío (USD)]]</f>
        <v>11.193333333333333</v>
      </c>
      <c r="U215" s="42">
        <f>INVENTARIO[[#This Row],[Costo total]]*1.5</f>
        <v>16.79</v>
      </c>
      <c r="V215" s="42">
        <v>25</v>
      </c>
      <c r="W215" s="42">
        <f>INVENTARIO[[#This Row],[Precio Final]]-INVENTARIO[[#This Row],[Costo total]]</f>
        <v>13.806666666666667</v>
      </c>
      <c r="X215" s="176">
        <f>INVENTARIO[[#This Row],[Ganancia Unitaria]]*INVENTARIO[[#This Row],[Salidas]]</f>
        <v>13.806666666666667</v>
      </c>
      <c r="Y215" s="42"/>
      <c r="Z215" s="20"/>
      <c r="AA215" s="20">
        <f>INVENTARIO[[#This Row],[Costo total]]*INVENTARIO[[#This Row],[Entradas]]</f>
        <v>11.193333333333333</v>
      </c>
      <c r="AB215" s="172">
        <f>INVENTARIO[[#This Row],[Stock Actual]]*INVENTARIO[[#This Row],[Costo total]]</f>
        <v>0</v>
      </c>
    </row>
    <row r="216" spans="1:28" ht="55" customHeight="1" x14ac:dyDescent="0.15">
      <c r="A216" s="43" t="s">
        <v>1492</v>
      </c>
      <c r="B216" s="169"/>
      <c r="C216" s="170" t="s">
        <v>12</v>
      </c>
      <c r="D216" s="83" t="s">
        <v>50</v>
      </c>
      <c r="E216" s="83" t="s">
        <v>2450</v>
      </c>
      <c r="F216" s="83" t="s">
        <v>692</v>
      </c>
      <c r="G216" s="83" t="s">
        <v>164</v>
      </c>
      <c r="H216" s="171">
        <f>INVENTARIO[[#This Row],[Precio Final]]</f>
        <v>25</v>
      </c>
      <c r="I216" s="83">
        <f t="shared" si="12"/>
        <v>24.732500000000002</v>
      </c>
      <c r="J216" s="83">
        <v>1</v>
      </c>
      <c r="K216" s="112">
        <f>SUMIFS(VENTAS[Cantidad],VENTAS[Código del producto Vendido],INVENTARIO[[#This Row],[Code]])</f>
        <v>0</v>
      </c>
      <c r="L216" s="121">
        <f>INVENTARIO[[#This Row],[Entradas]]-INVENTARIO[[#This Row],[Salidas]]</f>
        <v>1</v>
      </c>
      <c r="M216" s="171">
        <f>INVENTARIO[[#This Row],[Precio Final]]*10%</f>
        <v>2.5</v>
      </c>
      <c r="N216" s="43">
        <v>249.99</v>
      </c>
      <c r="O216" s="43">
        <v>18</v>
      </c>
      <c r="P216" s="43">
        <v>13.888333333333334</v>
      </c>
      <c r="Q216" s="112">
        <v>325</v>
      </c>
      <c r="R216" s="43">
        <v>8</v>
      </c>
      <c r="S216" s="177">
        <f t="shared" si="13"/>
        <v>2.6</v>
      </c>
      <c r="T216" s="168">
        <f>INVENTARIO[[#This Row],[Costo Unitario (USD)]]+INVENTARIO[[#This Row],[Costo Envío (USD)]]</f>
        <v>16.488333333333333</v>
      </c>
      <c r="U216" s="168">
        <f>INVENTARIO[[#This Row],[Costo total]]*1.5</f>
        <v>24.732500000000002</v>
      </c>
      <c r="V216" s="43">
        <v>25</v>
      </c>
      <c r="W216" s="43">
        <f>INVENTARIO[[#This Row],[Precio Final]]-INVENTARIO[[#This Row],[Costo total]]</f>
        <v>8.5116666666666667</v>
      </c>
      <c r="X216" s="172">
        <f>INVENTARIO[[#This Row],[Ganancia Unitaria]]*INVENTARIO[[#This Row],[Salidas]]</f>
        <v>0</v>
      </c>
      <c r="Y216" s="43"/>
      <c r="Z216" s="43"/>
      <c r="AA216" s="43">
        <f>INVENTARIO[[#This Row],[Costo total]]*INVENTARIO[[#This Row],[Entradas]]</f>
        <v>16.488333333333333</v>
      </c>
      <c r="AB216" s="172">
        <f>INVENTARIO[[#This Row],[Stock Actual]]*INVENTARIO[[#This Row],[Costo total]]</f>
        <v>16.488333333333333</v>
      </c>
    </row>
    <row r="217" spans="1:28" ht="55" customHeight="1" x14ac:dyDescent="0.15">
      <c r="A217" s="42" t="s">
        <v>1493</v>
      </c>
      <c r="B217" s="173"/>
      <c r="C217" s="174" t="s">
        <v>12</v>
      </c>
      <c r="D217" s="78" t="s">
        <v>50</v>
      </c>
      <c r="E217" s="78" t="s">
        <v>2450</v>
      </c>
      <c r="F217" s="78" t="s">
        <v>697</v>
      </c>
      <c r="G217" s="78" t="s">
        <v>164</v>
      </c>
      <c r="H217" s="175">
        <f>INVENTARIO[[#This Row],[Precio Final]]</f>
        <v>25</v>
      </c>
      <c r="I217" s="78">
        <f t="shared" si="12"/>
        <v>24.732500000000002</v>
      </c>
      <c r="J217" s="78">
        <v>1</v>
      </c>
      <c r="K217" s="110">
        <f>SUMIFS(VENTAS[Cantidad],VENTAS[Código del producto Vendido],INVENTARIO[[#This Row],[Code]])</f>
        <v>0</v>
      </c>
      <c r="L217" s="120">
        <f>INVENTARIO[[#This Row],[Entradas]]-INVENTARIO[[#This Row],[Salidas]]</f>
        <v>1</v>
      </c>
      <c r="M217" s="175">
        <f>INVENTARIO[[#This Row],[Precio Final]]*10%</f>
        <v>2.5</v>
      </c>
      <c r="N217" s="42">
        <v>249.99</v>
      </c>
      <c r="O217" s="42">
        <v>18</v>
      </c>
      <c r="P217" s="42">
        <v>13.888333333333334</v>
      </c>
      <c r="Q217" s="110">
        <v>325</v>
      </c>
      <c r="R217" s="42">
        <v>8</v>
      </c>
      <c r="S217" s="178">
        <f t="shared" si="13"/>
        <v>2.6</v>
      </c>
      <c r="T217" s="42">
        <f>INVENTARIO[[#This Row],[Costo Unitario (USD)]]+INVENTARIO[[#This Row],[Costo Envío (USD)]]</f>
        <v>16.488333333333333</v>
      </c>
      <c r="U217" s="42">
        <f>INVENTARIO[[#This Row],[Costo total]]*1.5</f>
        <v>24.732500000000002</v>
      </c>
      <c r="V217" s="42">
        <v>25</v>
      </c>
      <c r="W217" s="42">
        <f>INVENTARIO[[#This Row],[Precio Final]]-INVENTARIO[[#This Row],[Costo total]]</f>
        <v>8.5116666666666667</v>
      </c>
      <c r="X217" s="176">
        <f>INVENTARIO[[#This Row],[Ganancia Unitaria]]*INVENTARIO[[#This Row],[Salidas]]</f>
        <v>0</v>
      </c>
      <c r="Y217" s="42"/>
      <c r="Z217" s="20"/>
      <c r="AA217" s="20">
        <f>INVENTARIO[[#This Row],[Costo total]]*INVENTARIO[[#This Row],[Entradas]]</f>
        <v>16.488333333333333</v>
      </c>
      <c r="AB217" s="172">
        <f>INVENTARIO[[#This Row],[Stock Actual]]*INVENTARIO[[#This Row],[Costo total]]</f>
        <v>16.488333333333333</v>
      </c>
    </row>
    <row r="218" spans="1:28" ht="55" customHeight="1" x14ac:dyDescent="0.15">
      <c r="A218" s="43" t="s">
        <v>1494</v>
      </c>
      <c r="B218" s="169"/>
      <c r="C218" s="170" t="s">
        <v>12</v>
      </c>
      <c r="D218" s="83" t="s">
        <v>2678</v>
      </c>
      <c r="E218" s="83" t="s">
        <v>2451</v>
      </c>
      <c r="F218" s="83" t="s">
        <v>793</v>
      </c>
      <c r="G218" s="83" t="s">
        <v>164</v>
      </c>
      <c r="H218" s="171">
        <f>INVENTARIO[[#This Row],[Precio Final]]</f>
        <v>28</v>
      </c>
      <c r="I218" s="83">
        <f t="shared" si="12"/>
        <v>25.340833333333332</v>
      </c>
      <c r="J218" s="83">
        <v>1</v>
      </c>
      <c r="K218" s="112">
        <f>SUMIFS(VENTAS[Cantidad],VENTAS[Código del producto Vendido],INVENTARIO[[#This Row],[Code]])</f>
        <v>0</v>
      </c>
      <c r="L218" s="121">
        <f>INVENTARIO[[#This Row],[Entradas]]-INVENTARIO[[#This Row],[Salidas]]</f>
        <v>1</v>
      </c>
      <c r="M218" s="171">
        <f>INVENTARIO[[#This Row],[Precio Final]]*10%</f>
        <v>2.8000000000000003</v>
      </c>
      <c r="N218" s="43">
        <v>239.29</v>
      </c>
      <c r="O218" s="43">
        <v>18</v>
      </c>
      <c r="P218" s="43">
        <v>13.293888888888889</v>
      </c>
      <c r="Q218" s="112">
        <v>450</v>
      </c>
      <c r="R218" s="43">
        <v>8</v>
      </c>
      <c r="S218" s="177">
        <f t="shared" si="13"/>
        <v>3.6</v>
      </c>
      <c r="T218" s="168">
        <f>INVENTARIO[[#This Row],[Costo Unitario (USD)]]+INVENTARIO[[#This Row],[Costo Envío (USD)]]</f>
        <v>16.893888888888888</v>
      </c>
      <c r="U218" s="168">
        <f>INVENTARIO[[#This Row],[Costo total]]*1.5</f>
        <v>25.340833333333332</v>
      </c>
      <c r="V218" s="43">
        <v>28</v>
      </c>
      <c r="W218" s="43">
        <f>INVENTARIO[[#This Row],[Precio Final]]-INVENTARIO[[#This Row],[Costo total]]</f>
        <v>11.106111111111112</v>
      </c>
      <c r="X218" s="172">
        <f>INVENTARIO[[#This Row],[Ganancia Unitaria]]*INVENTARIO[[#This Row],[Salidas]]</f>
        <v>0</v>
      </c>
      <c r="Y218" s="43"/>
      <c r="Z218" s="43"/>
      <c r="AA218" s="43">
        <f>INVENTARIO[[#This Row],[Costo total]]*INVENTARIO[[#This Row],[Entradas]]</f>
        <v>16.893888888888888</v>
      </c>
      <c r="AB218" s="172">
        <f>INVENTARIO[[#This Row],[Stock Actual]]*INVENTARIO[[#This Row],[Costo total]]</f>
        <v>16.893888888888888</v>
      </c>
    </row>
    <row r="219" spans="1:28" ht="55" customHeight="1" x14ac:dyDescent="0.15">
      <c r="A219" s="42" t="s">
        <v>1495</v>
      </c>
      <c r="B219" s="173"/>
      <c r="C219" s="174" t="s">
        <v>12</v>
      </c>
      <c r="D219" s="78" t="s">
        <v>50</v>
      </c>
      <c r="E219" s="78" t="s">
        <v>2451</v>
      </c>
      <c r="F219" s="78" t="s">
        <v>699</v>
      </c>
      <c r="G219" s="78" t="s">
        <v>164</v>
      </c>
      <c r="H219" s="175">
        <f>INVENTARIO[[#This Row],[Precio Final]]</f>
        <v>28</v>
      </c>
      <c r="I219" s="78">
        <f t="shared" si="12"/>
        <v>25.340833333333332</v>
      </c>
      <c r="J219" s="78">
        <v>1</v>
      </c>
      <c r="K219" s="110">
        <f>SUMIFS(VENTAS[Cantidad],VENTAS[Código del producto Vendido],INVENTARIO[[#This Row],[Code]])</f>
        <v>0</v>
      </c>
      <c r="L219" s="120">
        <f>INVENTARIO[[#This Row],[Entradas]]-INVENTARIO[[#This Row],[Salidas]]</f>
        <v>1</v>
      </c>
      <c r="M219" s="175">
        <f>INVENTARIO[[#This Row],[Precio Final]]*10%</f>
        <v>2.8000000000000003</v>
      </c>
      <c r="N219" s="42">
        <v>239.29</v>
      </c>
      <c r="O219" s="42">
        <v>18</v>
      </c>
      <c r="P219" s="42">
        <v>13.293888888888889</v>
      </c>
      <c r="Q219" s="110">
        <v>450</v>
      </c>
      <c r="R219" s="42">
        <v>8</v>
      </c>
      <c r="S219" s="178">
        <f t="shared" si="13"/>
        <v>3.6</v>
      </c>
      <c r="T219" s="42">
        <f>INVENTARIO[[#This Row],[Costo Unitario (USD)]]+INVENTARIO[[#This Row],[Costo Envío (USD)]]</f>
        <v>16.893888888888888</v>
      </c>
      <c r="U219" s="42">
        <f>INVENTARIO[[#This Row],[Costo total]]*1.5</f>
        <v>25.340833333333332</v>
      </c>
      <c r="V219" s="42">
        <v>28</v>
      </c>
      <c r="W219" s="42">
        <f>INVENTARIO[[#This Row],[Precio Final]]-INVENTARIO[[#This Row],[Costo total]]</f>
        <v>11.106111111111112</v>
      </c>
      <c r="X219" s="176">
        <f>INVENTARIO[[#This Row],[Ganancia Unitaria]]*INVENTARIO[[#This Row],[Salidas]]</f>
        <v>0</v>
      </c>
      <c r="Y219" s="42"/>
      <c r="Z219" s="20"/>
      <c r="AA219" s="20">
        <f>INVENTARIO[[#This Row],[Costo total]]*INVENTARIO[[#This Row],[Entradas]]</f>
        <v>16.893888888888888</v>
      </c>
      <c r="AB219" s="172">
        <f>INVENTARIO[[#This Row],[Stock Actual]]*INVENTARIO[[#This Row],[Costo total]]</f>
        <v>16.893888888888888</v>
      </c>
    </row>
    <row r="220" spans="1:28" ht="55" customHeight="1" x14ac:dyDescent="0.15">
      <c r="A220" s="43" t="s">
        <v>261</v>
      </c>
      <c r="B220" s="169"/>
      <c r="C220" s="170" t="s">
        <v>12</v>
      </c>
      <c r="D220" s="83" t="s">
        <v>50</v>
      </c>
      <c r="E220" s="83" t="s">
        <v>172</v>
      </c>
      <c r="F220" s="83" t="s">
        <v>695</v>
      </c>
      <c r="G220" s="83" t="s">
        <v>164</v>
      </c>
      <c r="H220" s="171">
        <f>INVENTARIO[[#This Row],[Precio Final]]</f>
        <v>25</v>
      </c>
      <c r="I220" s="83">
        <f t="shared" si="12"/>
        <v>25.890833333333333</v>
      </c>
      <c r="J220" s="83">
        <v>1</v>
      </c>
      <c r="K220" s="112">
        <f>SUMIFS(VENTAS[Cantidad],VENTAS[Código del producto Vendido],INVENTARIO[[#This Row],[Code]])</f>
        <v>1</v>
      </c>
      <c r="L220" s="121">
        <f>INVENTARIO[[#This Row],[Entradas]]-INVENTARIO[[#This Row],[Salidas]]</f>
        <v>0</v>
      </c>
      <c r="M220" s="171">
        <f>INVENTARIO[[#This Row],[Precio Final]]*10%</f>
        <v>2.5</v>
      </c>
      <c r="N220" s="43">
        <v>267.49</v>
      </c>
      <c r="O220" s="43">
        <v>18</v>
      </c>
      <c r="P220" s="43">
        <v>14.860555555555557</v>
      </c>
      <c r="Q220" s="112">
        <v>300</v>
      </c>
      <c r="R220" s="43">
        <v>8</v>
      </c>
      <c r="S220" s="177">
        <f t="shared" si="13"/>
        <v>2.4</v>
      </c>
      <c r="T220" s="168">
        <f>INVENTARIO[[#This Row],[Costo Unitario (USD)]]+INVENTARIO[[#This Row],[Costo Envío (USD)]]</f>
        <v>17.260555555555555</v>
      </c>
      <c r="U220" s="168">
        <f>INVENTARIO[[#This Row],[Costo total]]*1.5</f>
        <v>25.890833333333333</v>
      </c>
      <c r="V220" s="43">
        <v>25</v>
      </c>
      <c r="W220" s="43">
        <f>INVENTARIO[[#This Row],[Precio Final]]-INVENTARIO[[#This Row],[Costo total]]</f>
        <v>7.7394444444444446</v>
      </c>
      <c r="X220" s="172">
        <f>INVENTARIO[[#This Row],[Ganancia Unitaria]]*INVENTARIO[[#This Row],[Salidas]]</f>
        <v>7.7394444444444446</v>
      </c>
      <c r="Y220" s="43"/>
      <c r="Z220" s="43"/>
      <c r="AA220" s="43">
        <f>INVENTARIO[[#This Row],[Costo total]]*INVENTARIO[[#This Row],[Entradas]]</f>
        <v>17.260555555555555</v>
      </c>
      <c r="AB220" s="172">
        <f>INVENTARIO[[#This Row],[Stock Actual]]*INVENTARIO[[#This Row],[Costo total]]</f>
        <v>0</v>
      </c>
    </row>
    <row r="221" spans="1:28" ht="55" customHeight="1" x14ac:dyDescent="0.15">
      <c r="A221" s="42" t="s">
        <v>375</v>
      </c>
      <c r="B221" s="173"/>
      <c r="C221" s="174" t="s">
        <v>12</v>
      </c>
      <c r="D221" s="78" t="s">
        <v>415</v>
      </c>
      <c r="E221" s="78" t="s">
        <v>173</v>
      </c>
      <c r="F221" s="78" t="s">
        <v>698</v>
      </c>
      <c r="G221" s="78" t="s">
        <v>164</v>
      </c>
      <c r="H221" s="175">
        <f>INVENTARIO[[#This Row],[Precio Final]]</f>
        <v>20</v>
      </c>
      <c r="I221" s="78">
        <f t="shared" si="12"/>
        <v>16.501666666666665</v>
      </c>
      <c r="J221" s="78">
        <v>1</v>
      </c>
      <c r="K221" s="110">
        <f>SUMIFS(VENTAS[Cantidad],VENTAS[Código del producto Vendido],INVENTARIO[[#This Row],[Code]])</f>
        <v>1</v>
      </c>
      <c r="L221" s="120">
        <f>INVENTARIO[[#This Row],[Entradas]]-INVENTARIO[[#This Row],[Salidas]]</f>
        <v>0</v>
      </c>
      <c r="M221" s="175">
        <f>INVENTARIO[[#This Row],[Precio Final]]*10%</f>
        <v>2</v>
      </c>
      <c r="N221" s="42">
        <v>198.02</v>
      </c>
      <c r="O221" s="42">
        <v>18</v>
      </c>
      <c r="P221" s="42">
        <v>11.001111111111111</v>
      </c>
      <c r="Q221" s="110"/>
      <c r="R221" s="42"/>
      <c r="S221" s="178">
        <f t="shared" si="13"/>
        <v>0</v>
      </c>
      <c r="T221" s="42">
        <f>INVENTARIO[[#This Row],[Costo Unitario (USD)]]+INVENTARIO[[#This Row],[Costo Envío (USD)]]</f>
        <v>11.001111111111111</v>
      </c>
      <c r="U221" s="42">
        <f>INVENTARIO[[#This Row],[Costo total]]*1.5</f>
        <v>16.501666666666665</v>
      </c>
      <c r="V221" s="42">
        <v>20</v>
      </c>
      <c r="W221" s="42">
        <f>INVENTARIO[[#This Row],[Precio Final]]-INVENTARIO[[#This Row],[Costo total]]</f>
        <v>8.9988888888888887</v>
      </c>
      <c r="X221" s="176">
        <f>INVENTARIO[[#This Row],[Ganancia Unitaria]]*INVENTARIO[[#This Row],[Salidas]]</f>
        <v>8.9988888888888887</v>
      </c>
      <c r="Y221" s="42"/>
      <c r="Z221" s="20"/>
      <c r="AA221" s="20">
        <f>INVENTARIO[[#This Row],[Costo total]]*INVENTARIO[[#This Row],[Entradas]]</f>
        <v>11.001111111111111</v>
      </c>
      <c r="AB221" s="172">
        <f>INVENTARIO[[#This Row],[Stock Actual]]*INVENTARIO[[#This Row],[Costo total]]</f>
        <v>0</v>
      </c>
    </row>
    <row r="222" spans="1:28" ht="55" customHeight="1" x14ac:dyDescent="0.15">
      <c r="A222" s="43" t="s">
        <v>1496</v>
      </c>
      <c r="B222" s="169"/>
      <c r="C222" s="170" t="s">
        <v>12</v>
      </c>
      <c r="D222" s="83" t="s">
        <v>50</v>
      </c>
      <c r="E222" s="83" t="s">
        <v>2452</v>
      </c>
      <c r="F222" s="83" t="s">
        <v>692</v>
      </c>
      <c r="G222" s="83" t="s">
        <v>164</v>
      </c>
      <c r="H222" s="171">
        <f>INVENTARIO[[#This Row],[Precio Final]]</f>
        <v>18</v>
      </c>
      <c r="I222" s="83">
        <f t="shared" si="12"/>
        <v>16.975000000000001</v>
      </c>
      <c r="J222" s="83">
        <v>1</v>
      </c>
      <c r="K222" s="112">
        <f>SUMIFS(VENTAS[Cantidad],VENTAS[Código del producto Vendido],INVENTARIO[[#This Row],[Code]])</f>
        <v>0</v>
      </c>
      <c r="L222" s="121">
        <f>INVENTARIO[[#This Row],[Entradas]]-INVENTARIO[[#This Row],[Salidas]]</f>
        <v>1</v>
      </c>
      <c r="M222" s="171">
        <f>INVENTARIO[[#This Row],[Precio Final]]*10%</f>
        <v>1.8</v>
      </c>
      <c r="N222" s="43">
        <v>160.5</v>
      </c>
      <c r="O222" s="43">
        <v>18</v>
      </c>
      <c r="P222" s="43">
        <v>8.9166666666666661</v>
      </c>
      <c r="Q222" s="112">
        <v>300</v>
      </c>
      <c r="R222" s="43">
        <v>8</v>
      </c>
      <c r="S222" s="177">
        <f t="shared" si="13"/>
        <v>2.4</v>
      </c>
      <c r="T222" s="168">
        <f>INVENTARIO[[#This Row],[Costo Unitario (USD)]]+INVENTARIO[[#This Row],[Costo Envío (USD)]]</f>
        <v>11.316666666666666</v>
      </c>
      <c r="U222" s="168">
        <f>INVENTARIO[[#This Row],[Costo total]]*1.5</f>
        <v>16.975000000000001</v>
      </c>
      <c r="V222" s="43">
        <v>18</v>
      </c>
      <c r="W222" s="43">
        <f>INVENTARIO[[#This Row],[Precio Final]]-INVENTARIO[[#This Row],[Costo total]]</f>
        <v>6.6833333333333336</v>
      </c>
      <c r="X222" s="172">
        <f>INVENTARIO[[#This Row],[Ganancia Unitaria]]*INVENTARIO[[#This Row],[Salidas]]</f>
        <v>0</v>
      </c>
      <c r="Y222" s="43"/>
      <c r="Z222" s="43"/>
      <c r="AA222" s="43">
        <f>INVENTARIO[[#This Row],[Costo total]]*INVENTARIO[[#This Row],[Entradas]]</f>
        <v>11.316666666666666</v>
      </c>
      <c r="AB222" s="172">
        <f>INVENTARIO[[#This Row],[Stock Actual]]*INVENTARIO[[#This Row],[Costo total]]</f>
        <v>11.316666666666666</v>
      </c>
    </row>
    <row r="223" spans="1:28" ht="55" customHeight="1" x14ac:dyDescent="0.15">
      <c r="A223" s="42" t="s">
        <v>1497</v>
      </c>
      <c r="B223" s="173"/>
      <c r="C223" s="174" t="s">
        <v>12</v>
      </c>
      <c r="D223" s="78" t="s">
        <v>192</v>
      </c>
      <c r="E223" s="78" t="s">
        <v>908</v>
      </c>
      <c r="F223" s="78" t="s">
        <v>2371</v>
      </c>
      <c r="G223" s="78" t="s">
        <v>164</v>
      </c>
      <c r="H223" s="175">
        <f>INVENTARIO[[#This Row],[Precio Final]]</f>
        <v>15</v>
      </c>
      <c r="I223" s="78">
        <f t="shared" si="12"/>
        <v>9.5066666666666659</v>
      </c>
      <c r="J223" s="78">
        <v>2</v>
      </c>
      <c r="K223" s="110">
        <v>1</v>
      </c>
      <c r="L223" s="120">
        <f>INVENTARIO[[#This Row],[Entradas]]-INVENTARIO[[#This Row],[Salidas]]</f>
        <v>1</v>
      </c>
      <c r="M223" s="175">
        <f>INVENTARIO[[#This Row],[Precio Final]]*10%</f>
        <v>1.5</v>
      </c>
      <c r="N223" s="42">
        <v>85.28</v>
      </c>
      <c r="O223" s="42">
        <v>18</v>
      </c>
      <c r="P223" s="42">
        <v>4.7377777777777776</v>
      </c>
      <c r="Q223" s="110">
        <v>200</v>
      </c>
      <c r="R223" s="42">
        <v>8</v>
      </c>
      <c r="S223" s="178">
        <f t="shared" si="13"/>
        <v>1.6</v>
      </c>
      <c r="T223" s="42">
        <f>INVENTARIO[[#This Row],[Costo Unitario (USD)]]+INVENTARIO[[#This Row],[Costo Envío (USD)]]</f>
        <v>6.3377777777777773</v>
      </c>
      <c r="U223" s="42">
        <f>INVENTARIO[[#This Row],[Costo total]]*1.5</f>
        <v>9.5066666666666659</v>
      </c>
      <c r="V223" s="42">
        <v>15</v>
      </c>
      <c r="W223" s="42">
        <f>INVENTARIO[[#This Row],[Precio Final]]-INVENTARIO[[#This Row],[Costo total]]</f>
        <v>8.6622222222222227</v>
      </c>
      <c r="X223" s="176">
        <f>INVENTARIO[[#This Row],[Ganancia Unitaria]]*INVENTARIO[[#This Row],[Salidas]]</f>
        <v>8.6622222222222227</v>
      </c>
      <c r="Y223" s="42"/>
      <c r="Z223" s="20"/>
      <c r="AA223" s="20">
        <f>INVENTARIO[[#This Row],[Costo total]]*INVENTARIO[[#This Row],[Entradas]]</f>
        <v>12.675555555555555</v>
      </c>
      <c r="AB223" s="172">
        <f>INVENTARIO[[#This Row],[Stock Actual]]*INVENTARIO[[#This Row],[Costo total]]</f>
        <v>6.3377777777777773</v>
      </c>
    </row>
    <row r="224" spans="1:28" ht="55" customHeight="1" x14ac:dyDescent="0.15">
      <c r="A224" s="43" t="s">
        <v>1498</v>
      </c>
      <c r="B224" s="169"/>
      <c r="C224" s="170" t="s">
        <v>12</v>
      </c>
      <c r="D224" s="83" t="s">
        <v>415</v>
      </c>
      <c r="E224" s="83" t="s">
        <v>909</v>
      </c>
      <c r="F224" s="83" t="s">
        <v>695</v>
      </c>
      <c r="G224" s="83" t="s">
        <v>164</v>
      </c>
      <c r="H224" s="171">
        <f>INVENTARIO[[#This Row],[Precio Final]]</f>
        <v>15</v>
      </c>
      <c r="I224" s="83">
        <f t="shared" si="12"/>
        <v>13.180833333333334</v>
      </c>
      <c r="J224" s="83">
        <v>1</v>
      </c>
      <c r="K224" s="112">
        <f>SUMIFS(VENTAS[Cantidad],VENTAS[Código del producto Vendido],INVENTARIO[[#This Row],[Code]])</f>
        <v>1</v>
      </c>
      <c r="L224" s="121">
        <f>INVENTARIO[[#This Row],[Entradas]]-INVENTARIO[[#This Row],[Salidas]]</f>
        <v>0</v>
      </c>
      <c r="M224" s="171">
        <f>INVENTARIO[[#This Row],[Precio Final]]*10%</f>
        <v>1.5</v>
      </c>
      <c r="N224" s="43">
        <v>129.37</v>
      </c>
      <c r="O224" s="43">
        <v>18</v>
      </c>
      <c r="P224" s="43">
        <v>7.1872222222222222</v>
      </c>
      <c r="Q224" s="112">
        <v>200</v>
      </c>
      <c r="R224" s="43">
        <v>8</v>
      </c>
      <c r="S224" s="177">
        <f t="shared" si="13"/>
        <v>1.6</v>
      </c>
      <c r="T224" s="168">
        <f>INVENTARIO[[#This Row],[Costo Unitario (USD)]]+INVENTARIO[[#This Row],[Costo Envío (USD)]]</f>
        <v>8.7872222222222227</v>
      </c>
      <c r="U224" s="168">
        <f>INVENTARIO[[#This Row],[Costo total]]*1.5</f>
        <v>13.180833333333334</v>
      </c>
      <c r="V224" s="43">
        <v>15</v>
      </c>
      <c r="W224" s="43">
        <f>INVENTARIO[[#This Row],[Precio Final]]-INVENTARIO[[#This Row],[Costo total]]</f>
        <v>6.2127777777777773</v>
      </c>
      <c r="X224" s="172">
        <f>INVENTARIO[[#This Row],[Ganancia Unitaria]]*INVENTARIO[[#This Row],[Salidas]]</f>
        <v>6.2127777777777773</v>
      </c>
      <c r="Y224" s="43"/>
      <c r="Z224" s="43"/>
      <c r="AA224" s="43">
        <f>INVENTARIO[[#This Row],[Costo total]]*INVENTARIO[[#This Row],[Entradas]]</f>
        <v>8.7872222222222227</v>
      </c>
      <c r="AB224" s="172">
        <f>INVENTARIO[[#This Row],[Stock Actual]]*INVENTARIO[[#This Row],[Costo total]]</f>
        <v>0</v>
      </c>
    </row>
    <row r="225" spans="1:28" ht="55" customHeight="1" x14ac:dyDescent="0.15">
      <c r="A225" s="42" t="s">
        <v>1499</v>
      </c>
      <c r="B225" s="173"/>
      <c r="C225" s="174" t="s">
        <v>12</v>
      </c>
      <c r="D225" s="78" t="s">
        <v>2850</v>
      </c>
      <c r="E225" s="78" t="s">
        <v>909</v>
      </c>
      <c r="F225" s="78" t="s">
        <v>697</v>
      </c>
      <c r="G225" s="78" t="s">
        <v>164</v>
      </c>
      <c r="H225" s="175">
        <f>INVENTARIO[[#This Row],[Precio Final]]</f>
        <v>15</v>
      </c>
      <c r="I225" s="78">
        <f t="shared" si="12"/>
        <v>13.180833333333334</v>
      </c>
      <c r="J225" s="78">
        <v>2</v>
      </c>
      <c r="K225" s="110">
        <f>SUMIFS(VENTAS[Cantidad],VENTAS[Código del producto Vendido],INVENTARIO[[#This Row],[Code]])</f>
        <v>0</v>
      </c>
      <c r="L225" s="120">
        <f>INVENTARIO[[#This Row],[Entradas]]-INVENTARIO[[#This Row],[Salidas]]</f>
        <v>2</v>
      </c>
      <c r="M225" s="175">
        <f>INVENTARIO[[#This Row],[Precio Final]]*10%</f>
        <v>1.5</v>
      </c>
      <c r="N225" s="42">
        <v>129.37</v>
      </c>
      <c r="O225" s="42">
        <v>18</v>
      </c>
      <c r="P225" s="42">
        <v>7.1872222222222222</v>
      </c>
      <c r="Q225" s="110">
        <v>200</v>
      </c>
      <c r="R225" s="42">
        <v>8</v>
      </c>
      <c r="S225" s="178">
        <f t="shared" si="13"/>
        <v>1.6</v>
      </c>
      <c r="T225" s="42">
        <f>INVENTARIO[[#This Row],[Costo Unitario (USD)]]+INVENTARIO[[#This Row],[Costo Envío (USD)]]</f>
        <v>8.7872222222222227</v>
      </c>
      <c r="U225" s="42">
        <f>INVENTARIO[[#This Row],[Costo total]]*1.5</f>
        <v>13.180833333333334</v>
      </c>
      <c r="V225" s="42">
        <v>15</v>
      </c>
      <c r="W225" s="42">
        <f>INVENTARIO[[#This Row],[Precio Final]]-INVENTARIO[[#This Row],[Costo total]]</f>
        <v>6.2127777777777773</v>
      </c>
      <c r="X225" s="176">
        <f>INVENTARIO[[#This Row],[Ganancia Unitaria]]*INVENTARIO[[#This Row],[Salidas]]</f>
        <v>0</v>
      </c>
      <c r="Y225" s="42"/>
      <c r="Z225" s="20"/>
      <c r="AA225" s="20">
        <f>INVENTARIO[[#This Row],[Costo total]]*INVENTARIO[[#This Row],[Entradas]]</f>
        <v>17.574444444444445</v>
      </c>
      <c r="AB225" s="172">
        <f>INVENTARIO[[#This Row],[Stock Actual]]*INVENTARIO[[#This Row],[Costo total]]</f>
        <v>17.574444444444445</v>
      </c>
    </row>
    <row r="226" spans="1:28" ht="55" customHeight="1" x14ac:dyDescent="0.15">
      <c r="A226" s="43" t="s">
        <v>1500</v>
      </c>
      <c r="B226" s="169"/>
      <c r="C226" s="170" t="s">
        <v>12</v>
      </c>
      <c r="D226" s="83" t="s">
        <v>192</v>
      </c>
      <c r="E226" s="83" t="s">
        <v>794</v>
      </c>
      <c r="F226" s="83" t="s">
        <v>2371</v>
      </c>
      <c r="G226" s="83" t="s">
        <v>164</v>
      </c>
      <c r="H226" s="171">
        <f>INVENTARIO[[#This Row],[Precio Final]]</f>
        <v>15</v>
      </c>
      <c r="I226" s="83">
        <f t="shared" si="12"/>
        <v>13.296666666666667</v>
      </c>
      <c r="J226" s="83">
        <v>2</v>
      </c>
      <c r="K226" s="112">
        <f>SUMIFS(VENTAS[Cantidad],VENTAS[Código del producto Vendido],INVENTARIO[[#This Row],[Code]])</f>
        <v>2</v>
      </c>
      <c r="L226" s="121">
        <f>INVENTARIO[[#This Row],[Entradas]]-INVENTARIO[[#This Row],[Salidas]]</f>
        <v>0</v>
      </c>
      <c r="M226" s="171">
        <f>INVENTARIO[[#This Row],[Precio Final]]*10%</f>
        <v>1.5</v>
      </c>
      <c r="N226" s="43">
        <v>116.36</v>
      </c>
      <c r="O226" s="43">
        <v>18</v>
      </c>
      <c r="P226" s="43">
        <v>6.4644444444444442</v>
      </c>
      <c r="Q226" s="112">
        <v>300</v>
      </c>
      <c r="R226" s="43">
        <v>8</v>
      </c>
      <c r="S226" s="177">
        <f t="shared" si="13"/>
        <v>2.4</v>
      </c>
      <c r="T226" s="168">
        <f>INVENTARIO[[#This Row],[Costo Unitario (USD)]]+INVENTARIO[[#This Row],[Costo Envío (USD)]]</f>
        <v>8.8644444444444446</v>
      </c>
      <c r="U226" s="168">
        <f>INVENTARIO[[#This Row],[Costo total]]*1.5</f>
        <v>13.296666666666667</v>
      </c>
      <c r="V226" s="43">
        <v>15</v>
      </c>
      <c r="W226" s="43">
        <f>INVENTARIO[[#This Row],[Precio Final]]-INVENTARIO[[#This Row],[Costo total]]</f>
        <v>6.1355555555555554</v>
      </c>
      <c r="X226" s="172">
        <f>INVENTARIO[[#This Row],[Ganancia Unitaria]]*INVENTARIO[[#This Row],[Salidas]]</f>
        <v>12.271111111111111</v>
      </c>
      <c r="Y226" s="43"/>
      <c r="Z226" s="43"/>
      <c r="AA226" s="43">
        <f>INVENTARIO[[#This Row],[Costo total]]*INVENTARIO[[#This Row],[Entradas]]</f>
        <v>17.728888888888889</v>
      </c>
      <c r="AB226" s="172">
        <f>INVENTARIO[[#This Row],[Stock Actual]]*INVENTARIO[[#This Row],[Costo total]]</f>
        <v>0</v>
      </c>
    </row>
    <row r="227" spans="1:28" ht="55" customHeight="1" x14ac:dyDescent="0.15">
      <c r="A227" s="42" t="s">
        <v>1501</v>
      </c>
      <c r="B227" s="173"/>
      <c r="C227" s="174" t="s">
        <v>12</v>
      </c>
      <c r="D227" s="78" t="s">
        <v>192</v>
      </c>
      <c r="E227" s="78" t="s">
        <v>2453</v>
      </c>
      <c r="F227" s="78" t="s">
        <v>2371</v>
      </c>
      <c r="G227" s="78" t="s">
        <v>164</v>
      </c>
      <c r="H227" s="175">
        <f>INVENTARIO[[#This Row],[Precio Final]]</f>
        <v>15</v>
      </c>
      <c r="I227" s="78">
        <f t="shared" si="12"/>
        <v>13.416666666666668</v>
      </c>
      <c r="J227" s="78">
        <v>2</v>
      </c>
      <c r="K227" s="110">
        <f>SUMIFS(VENTAS[Cantidad],VENTAS[Código del producto Vendido],INVENTARIO[[#This Row],[Code]])</f>
        <v>1</v>
      </c>
      <c r="L227" s="120">
        <f>INVENTARIO[[#This Row],[Entradas]]-INVENTARIO[[#This Row],[Salidas]]</f>
        <v>1</v>
      </c>
      <c r="M227" s="175">
        <f>INVENTARIO[[#This Row],[Precio Final]]*10%</f>
        <v>1.5</v>
      </c>
      <c r="N227" s="42">
        <v>117.8</v>
      </c>
      <c r="O227" s="42">
        <v>18</v>
      </c>
      <c r="P227" s="42">
        <v>6.5444444444444443</v>
      </c>
      <c r="Q227" s="110">
        <v>300</v>
      </c>
      <c r="R227" s="42">
        <v>8</v>
      </c>
      <c r="S227" s="178">
        <f t="shared" si="13"/>
        <v>2.4</v>
      </c>
      <c r="T227" s="42">
        <f>INVENTARIO[[#This Row],[Costo Unitario (USD)]]+INVENTARIO[[#This Row],[Costo Envío (USD)]]</f>
        <v>8.9444444444444446</v>
      </c>
      <c r="U227" s="42">
        <f>INVENTARIO[[#This Row],[Costo total]]*1.5</f>
        <v>13.416666666666668</v>
      </c>
      <c r="V227" s="42">
        <v>15</v>
      </c>
      <c r="W227" s="42">
        <f>INVENTARIO[[#This Row],[Precio Final]]-INVENTARIO[[#This Row],[Costo total]]</f>
        <v>6.0555555555555554</v>
      </c>
      <c r="X227" s="176">
        <f>INVENTARIO[[#This Row],[Ganancia Unitaria]]*INVENTARIO[[#This Row],[Salidas]]</f>
        <v>6.0555555555555554</v>
      </c>
      <c r="Y227" s="42"/>
      <c r="Z227" s="20"/>
      <c r="AA227" s="20">
        <f>INVENTARIO[[#This Row],[Costo total]]*INVENTARIO[[#This Row],[Entradas]]</f>
        <v>17.888888888888889</v>
      </c>
      <c r="AB227" s="172">
        <f>INVENTARIO[[#This Row],[Stock Actual]]*INVENTARIO[[#This Row],[Costo total]]</f>
        <v>8.9444444444444446</v>
      </c>
    </row>
    <row r="228" spans="1:28" ht="55" customHeight="1" x14ac:dyDescent="0.15">
      <c r="A228" s="43" t="s">
        <v>307</v>
      </c>
      <c r="B228" s="169"/>
      <c r="C228" s="170" t="s">
        <v>12</v>
      </c>
      <c r="D228" s="83" t="s">
        <v>192</v>
      </c>
      <c r="E228" s="83" t="s">
        <v>855</v>
      </c>
      <c r="F228" s="83" t="s">
        <v>2371</v>
      </c>
      <c r="G228" s="83" t="s">
        <v>164</v>
      </c>
      <c r="H228" s="171">
        <f>INVENTARIO[[#This Row],[Precio Final]]</f>
        <v>10</v>
      </c>
      <c r="I228" s="83">
        <f t="shared" si="12"/>
        <v>7.6958333333333329</v>
      </c>
      <c r="J228" s="83">
        <v>2</v>
      </c>
      <c r="K228" s="112">
        <f>SUMIFS(VENTAS[Cantidad],VENTAS[Código del producto Vendido],INVENTARIO[[#This Row],[Code]])</f>
        <v>2</v>
      </c>
      <c r="L228" s="121">
        <f>INVENTARIO[[#This Row],[Entradas]]-INVENTARIO[[#This Row],[Salidas]]</f>
        <v>0</v>
      </c>
      <c r="M228" s="171">
        <f>INVENTARIO[[#This Row],[Precio Final]]*10%</f>
        <v>1</v>
      </c>
      <c r="N228" s="43">
        <v>49.15</v>
      </c>
      <c r="O228" s="43">
        <v>18</v>
      </c>
      <c r="P228" s="43">
        <v>2.7305555555555556</v>
      </c>
      <c r="Q228" s="112">
        <v>300</v>
      </c>
      <c r="R228" s="43">
        <v>8</v>
      </c>
      <c r="S228" s="177">
        <f t="shared" si="13"/>
        <v>2.4</v>
      </c>
      <c r="T228" s="168">
        <f>INVENTARIO[[#This Row],[Costo Unitario (USD)]]+INVENTARIO[[#This Row],[Costo Envío (USD)]]</f>
        <v>5.1305555555555555</v>
      </c>
      <c r="U228" s="168">
        <f>INVENTARIO[[#This Row],[Costo total]]*1.5</f>
        <v>7.6958333333333329</v>
      </c>
      <c r="V228" s="43">
        <v>10</v>
      </c>
      <c r="W228" s="43">
        <f>INVENTARIO[[#This Row],[Precio Final]]-INVENTARIO[[#This Row],[Costo total]]</f>
        <v>4.8694444444444445</v>
      </c>
      <c r="X228" s="172">
        <f>INVENTARIO[[#This Row],[Ganancia Unitaria]]*INVENTARIO[[#This Row],[Salidas]]</f>
        <v>9.7388888888888889</v>
      </c>
      <c r="Y228" s="43"/>
      <c r="Z228" s="43"/>
      <c r="AA228" s="43">
        <f>INVENTARIO[[#This Row],[Costo total]]*INVENTARIO[[#This Row],[Entradas]]</f>
        <v>10.261111111111111</v>
      </c>
      <c r="AB228" s="172">
        <f>INVENTARIO[[#This Row],[Stock Actual]]*INVENTARIO[[#This Row],[Costo total]]</f>
        <v>0</v>
      </c>
    </row>
    <row r="229" spans="1:28" ht="55" customHeight="1" x14ac:dyDescent="0.15">
      <c r="A229" s="42" t="s">
        <v>1502</v>
      </c>
      <c r="B229" s="173"/>
      <c r="C229" s="174" t="s">
        <v>12</v>
      </c>
      <c r="D229" s="78" t="s">
        <v>2850</v>
      </c>
      <c r="E229" s="78" t="s">
        <v>2454</v>
      </c>
      <c r="F229" s="78" t="s">
        <v>697</v>
      </c>
      <c r="G229" s="78" t="s">
        <v>164</v>
      </c>
      <c r="H229" s="175">
        <f>INVENTARIO[[#This Row],[Precio Final]]</f>
        <v>22</v>
      </c>
      <c r="I229" s="78">
        <f t="shared" si="12"/>
        <v>18.720833333333331</v>
      </c>
      <c r="J229" s="78">
        <v>2</v>
      </c>
      <c r="K229" s="110">
        <f>SUMIFS(VENTAS[Cantidad],VENTAS[Código del producto Vendido],INVENTARIO[[#This Row],[Code]])</f>
        <v>0</v>
      </c>
      <c r="L229" s="120">
        <f>INVENTARIO[[#This Row],[Entradas]]-INVENTARIO[[#This Row],[Salidas]]</f>
        <v>2</v>
      </c>
      <c r="M229" s="175">
        <f>INVENTARIO[[#This Row],[Precio Final]]*10%</f>
        <v>2.2000000000000002</v>
      </c>
      <c r="N229" s="42">
        <v>195.85</v>
      </c>
      <c r="O229" s="42">
        <v>18</v>
      </c>
      <c r="P229" s="42">
        <v>10.880555555555555</v>
      </c>
      <c r="Q229" s="110">
        <v>200</v>
      </c>
      <c r="R229" s="42">
        <v>8</v>
      </c>
      <c r="S229" s="178">
        <f t="shared" si="13"/>
        <v>1.6</v>
      </c>
      <c r="T229" s="42">
        <f>INVENTARIO[[#This Row],[Costo Unitario (USD)]]+INVENTARIO[[#This Row],[Costo Envío (USD)]]</f>
        <v>12.480555555555554</v>
      </c>
      <c r="U229" s="42">
        <f>INVENTARIO[[#This Row],[Costo total]]*1.5</f>
        <v>18.720833333333331</v>
      </c>
      <c r="V229" s="42">
        <v>22</v>
      </c>
      <c r="W229" s="42">
        <f>INVENTARIO[[#This Row],[Precio Final]]-INVENTARIO[[#This Row],[Costo total]]</f>
        <v>9.5194444444444457</v>
      </c>
      <c r="X229" s="176">
        <f>INVENTARIO[[#This Row],[Ganancia Unitaria]]*INVENTARIO[[#This Row],[Salidas]]</f>
        <v>0</v>
      </c>
      <c r="Y229" s="42"/>
      <c r="Z229" s="20"/>
      <c r="AA229" s="20">
        <f>INVENTARIO[[#This Row],[Costo total]]*INVENTARIO[[#This Row],[Entradas]]</f>
        <v>24.961111111111109</v>
      </c>
      <c r="AB229" s="172">
        <f>INVENTARIO[[#This Row],[Stock Actual]]*INVENTARIO[[#This Row],[Costo total]]</f>
        <v>24.961111111111109</v>
      </c>
    </row>
    <row r="230" spans="1:28" ht="55" customHeight="1" x14ac:dyDescent="0.15">
      <c r="A230" s="43" t="s">
        <v>379</v>
      </c>
      <c r="B230" s="169"/>
      <c r="C230" s="170" t="s">
        <v>12</v>
      </c>
      <c r="D230" s="83" t="s">
        <v>415</v>
      </c>
      <c r="E230" s="83" t="s">
        <v>174</v>
      </c>
      <c r="F230" s="83" t="s">
        <v>695</v>
      </c>
      <c r="G230" s="83" t="s">
        <v>164</v>
      </c>
      <c r="H230" s="171">
        <f>INVENTARIO[[#This Row],[Precio Final]]</f>
        <v>22</v>
      </c>
      <c r="I230" s="83">
        <f t="shared" si="12"/>
        <v>18.720833333333331</v>
      </c>
      <c r="J230" s="83">
        <v>1</v>
      </c>
      <c r="K230" s="112">
        <f>SUMIFS(VENTAS[Cantidad],VENTAS[Código del producto Vendido],INVENTARIO[[#This Row],[Code]])</f>
        <v>1</v>
      </c>
      <c r="L230" s="121">
        <f>INVENTARIO[[#This Row],[Entradas]]-INVENTARIO[[#This Row],[Salidas]]</f>
        <v>0</v>
      </c>
      <c r="M230" s="171">
        <f>INVENTARIO[[#This Row],[Precio Final]]*10%</f>
        <v>2.2000000000000002</v>
      </c>
      <c r="N230" s="43">
        <v>195.85</v>
      </c>
      <c r="O230" s="43">
        <v>18</v>
      </c>
      <c r="P230" s="43">
        <v>10.880555555555555</v>
      </c>
      <c r="Q230" s="112">
        <v>200</v>
      </c>
      <c r="R230" s="43">
        <v>8</v>
      </c>
      <c r="S230" s="177">
        <f t="shared" si="13"/>
        <v>1.6</v>
      </c>
      <c r="T230" s="168">
        <f>INVENTARIO[[#This Row],[Costo Unitario (USD)]]+INVENTARIO[[#This Row],[Costo Envío (USD)]]</f>
        <v>12.480555555555554</v>
      </c>
      <c r="U230" s="168">
        <f>INVENTARIO[[#This Row],[Costo total]]*1.5</f>
        <v>18.720833333333331</v>
      </c>
      <c r="V230" s="43">
        <v>22</v>
      </c>
      <c r="W230" s="43">
        <f>INVENTARIO[[#This Row],[Precio Final]]-INVENTARIO[[#This Row],[Costo total]]</f>
        <v>9.5194444444444457</v>
      </c>
      <c r="X230" s="172">
        <f>INVENTARIO[[#This Row],[Ganancia Unitaria]]*INVENTARIO[[#This Row],[Salidas]]</f>
        <v>9.5194444444444457</v>
      </c>
      <c r="Y230" s="43"/>
      <c r="Z230" s="43"/>
      <c r="AA230" s="43">
        <f>INVENTARIO[[#This Row],[Costo total]]*INVENTARIO[[#This Row],[Entradas]]</f>
        <v>12.480555555555554</v>
      </c>
      <c r="AB230" s="172">
        <f>INVENTARIO[[#This Row],[Stock Actual]]*INVENTARIO[[#This Row],[Costo total]]</f>
        <v>0</v>
      </c>
    </row>
    <row r="231" spans="1:28" ht="55" customHeight="1" x14ac:dyDescent="0.15">
      <c r="A231" s="42" t="s">
        <v>1503</v>
      </c>
      <c r="B231" s="173"/>
      <c r="C231" s="174" t="s">
        <v>12</v>
      </c>
      <c r="D231" s="78" t="s">
        <v>2850</v>
      </c>
      <c r="E231" s="78" t="s">
        <v>909</v>
      </c>
      <c r="F231" s="78" t="s">
        <v>692</v>
      </c>
      <c r="G231" s="78" t="s">
        <v>164</v>
      </c>
      <c r="H231" s="175">
        <f>INVENTARIO[[#This Row],[Precio Final]]</f>
        <v>15</v>
      </c>
      <c r="I231" s="78">
        <v>12</v>
      </c>
      <c r="J231" s="78">
        <v>2</v>
      </c>
      <c r="K231" s="110">
        <f>SUMIFS(VENTAS[Cantidad],VENTAS[Código del producto Vendido],INVENTARIO[[#This Row],[Code]])</f>
        <v>0</v>
      </c>
      <c r="L231" s="120">
        <f>INVENTARIO[[#This Row],[Entradas]]-INVENTARIO[[#This Row],[Salidas]]</f>
        <v>2</v>
      </c>
      <c r="M231" s="175">
        <f>INVENTARIO[[#This Row],[Precio Final]]*10%</f>
        <v>1.5</v>
      </c>
      <c r="N231" s="42">
        <v>129.37</v>
      </c>
      <c r="O231" s="42">
        <v>18</v>
      </c>
      <c r="P231" s="42">
        <v>7.1872222222222222</v>
      </c>
      <c r="Q231" s="110">
        <v>200</v>
      </c>
      <c r="R231" s="42">
        <v>8</v>
      </c>
      <c r="S231" s="178">
        <f t="shared" si="13"/>
        <v>1.6</v>
      </c>
      <c r="T231" s="42">
        <f>INVENTARIO[[#This Row],[Costo Unitario (USD)]]+INVENTARIO[[#This Row],[Costo Envío (USD)]]</f>
        <v>8.7872222222222227</v>
      </c>
      <c r="U231" s="42">
        <f>INVENTARIO[[#This Row],[Costo total]]*1.5</f>
        <v>13.180833333333334</v>
      </c>
      <c r="V231" s="42">
        <v>15</v>
      </c>
      <c r="W231" s="42">
        <f>INVENTARIO[[#This Row],[Precio Final]]-INVENTARIO[[#This Row],[Costo total]]</f>
        <v>6.2127777777777773</v>
      </c>
      <c r="X231" s="176">
        <f>INVENTARIO[[#This Row],[Ganancia Unitaria]]*INVENTARIO[[#This Row],[Salidas]]</f>
        <v>0</v>
      </c>
      <c r="Y231" s="42"/>
      <c r="Z231" s="20"/>
      <c r="AA231" s="20">
        <f>INVENTARIO[[#This Row],[Costo total]]*INVENTARIO[[#This Row],[Entradas]]</f>
        <v>17.574444444444445</v>
      </c>
      <c r="AB231" s="172">
        <f>INVENTARIO[[#This Row],[Stock Actual]]*INVENTARIO[[#This Row],[Costo total]]</f>
        <v>17.574444444444445</v>
      </c>
    </row>
    <row r="232" spans="1:28" ht="55" customHeight="1" x14ac:dyDescent="0.15">
      <c r="A232" s="43" t="s">
        <v>263</v>
      </c>
      <c r="B232" s="169"/>
      <c r="C232" s="170" t="s">
        <v>12</v>
      </c>
      <c r="D232" s="83" t="s">
        <v>2678</v>
      </c>
      <c r="E232" s="83" t="s">
        <v>2447</v>
      </c>
      <c r="F232" s="83" t="s">
        <v>693</v>
      </c>
      <c r="G232" s="83" t="s">
        <v>164</v>
      </c>
      <c r="H232" s="171">
        <f>INVENTARIO[[#This Row],[Precio Final]]</f>
        <v>20</v>
      </c>
      <c r="I232" s="83">
        <f t="shared" si="12"/>
        <v>15.284166666666668</v>
      </c>
      <c r="J232" s="83">
        <v>2</v>
      </c>
      <c r="K232" s="112">
        <f>SUMIFS(VENTAS[Cantidad],VENTAS[Código del producto Vendido],INVENTARIO[[#This Row],[Code]])</f>
        <v>1</v>
      </c>
      <c r="L232" s="121">
        <f>INVENTARIO[[#This Row],[Entradas]]-INVENTARIO[[#This Row],[Salidas]]</f>
        <v>1</v>
      </c>
      <c r="M232" s="171">
        <f>INVENTARIO[[#This Row],[Precio Final]]*10%</f>
        <v>2</v>
      </c>
      <c r="N232" s="43">
        <v>140.21</v>
      </c>
      <c r="O232" s="43">
        <v>18</v>
      </c>
      <c r="P232" s="43">
        <v>7.7894444444444453</v>
      </c>
      <c r="Q232" s="112">
        <v>300</v>
      </c>
      <c r="R232" s="43">
        <v>8</v>
      </c>
      <c r="S232" s="177">
        <f t="shared" si="13"/>
        <v>2.4</v>
      </c>
      <c r="T232" s="168">
        <f>INVENTARIO[[#This Row],[Costo Unitario (USD)]]+INVENTARIO[[#This Row],[Costo Envío (USD)]]</f>
        <v>10.189444444444446</v>
      </c>
      <c r="U232" s="168">
        <f>INVENTARIO[[#This Row],[Costo total]]*1.5</f>
        <v>15.284166666666668</v>
      </c>
      <c r="V232" s="43">
        <v>20</v>
      </c>
      <c r="W232" s="43">
        <f>INVENTARIO[[#This Row],[Precio Final]]-INVENTARIO[[#This Row],[Costo total]]</f>
        <v>9.8105555555555544</v>
      </c>
      <c r="X232" s="172">
        <f>INVENTARIO[[#This Row],[Ganancia Unitaria]]*INVENTARIO[[#This Row],[Salidas]]</f>
        <v>9.8105555555555544</v>
      </c>
      <c r="Y232" s="43"/>
      <c r="Z232" s="43"/>
      <c r="AA232" s="43">
        <f>INVENTARIO[[#This Row],[Costo total]]*INVENTARIO[[#This Row],[Entradas]]</f>
        <v>20.378888888888891</v>
      </c>
      <c r="AB232" s="172">
        <f>INVENTARIO[[#This Row],[Stock Actual]]*INVENTARIO[[#This Row],[Costo total]]</f>
        <v>10.189444444444446</v>
      </c>
    </row>
    <row r="233" spans="1:28" ht="55" customHeight="1" x14ac:dyDescent="0.15">
      <c r="A233" s="42" t="s">
        <v>1504</v>
      </c>
      <c r="B233" s="173"/>
      <c r="C233" s="174" t="s">
        <v>12</v>
      </c>
      <c r="D233" s="78" t="s">
        <v>50</v>
      </c>
      <c r="E233" s="78" t="s">
        <v>2447</v>
      </c>
      <c r="F233" s="78" t="s">
        <v>695</v>
      </c>
      <c r="G233" s="78" t="s">
        <v>164</v>
      </c>
      <c r="H233" s="175">
        <f>INVENTARIO[[#This Row],[Precio Final]]</f>
        <v>20</v>
      </c>
      <c r="I233" s="78">
        <f t="shared" si="12"/>
        <v>14.684166666666668</v>
      </c>
      <c r="J233" s="78">
        <v>1</v>
      </c>
      <c r="K233" s="110">
        <f>SUMIFS(VENTAS[Cantidad],VENTAS[Código del producto Vendido],INVENTARIO[[#This Row],[Code]])</f>
        <v>0</v>
      </c>
      <c r="L233" s="120">
        <f>INVENTARIO[[#This Row],[Entradas]]-INVENTARIO[[#This Row],[Salidas]]</f>
        <v>1</v>
      </c>
      <c r="M233" s="175">
        <f>INVENTARIO[[#This Row],[Precio Final]]*10%</f>
        <v>2</v>
      </c>
      <c r="N233" s="42">
        <v>140.21</v>
      </c>
      <c r="O233" s="42">
        <v>18</v>
      </c>
      <c r="P233" s="42">
        <v>7.7894444444444453</v>
      </c>
      <c r="Q233" s="110">
        <v>250</v>
      </c>
      <c r="R233" s="42">
        <v>8</v>
      </c>
      <c r="S233" s="178">
        <f t="shared" si="13"/>
        <v>2</v>
      </c>
      <c r="T233" s="42">
        <f>INVENTARIO[[#This Row],[Costo Unitario (USD)]]+INVENTARIO[[#This Row],[Costo Envío (USD)]]</f>
        <v>9.7894444444444453</v>
      </c>
      <c r="U233" s="42">
        <f>INVENTARIO[[#This Row],[Costo total]]*1.5</f>
        <v>14.684166666666668</v>
      </c>
      <c r="V233" s="42">
        <v>20</v>
      </c>
      <c r="W233" s="42">
        <f>INVENTARIO[[#This Row],[Precio Final]]-INVENTARIO[[#This Row],[Costo total]]</f>
        <v>10.210555555555555</v>
      </c>
      <c r="X233" s="176">
        <f>INVENTARIO[[#This Row],[Ganancia Unitaria]]*INVENTARIO[[#This Row],[Salidas]]</f>
        <v>0</v>
      </c>
      <c r="Y233" s="42"/>
      <c r="Z233" s="20"/>
      <c r="AA233" s="20">
        <f>INVENTARIO[[#This Row],[Costo total]]*INVENTARIO[[#This Row],[Entradas]]</f>
        <v>9.7894444444444453</v>
      </c>
      <c r="AB233" s="172">
        <f>INVENTARIO[[#This Row],[Stock Actual]]*INVENTARIO[[#This Row],[Costo total]]</f>
        <v>9.7894444444444453</v>
      </c>
    </row>
    <row r="234" spans="1:28" ht="55" customHeight="1" x14ac:dyDescent="0.15">
      <c r="A234" s="43" t="s">
        <v>403</v>
      </c>
      <c r="B234" s="169"/>
      <c r="C234" s="170" t="s">
        <v>12</v>
      </c>
      <c r="D234" s="83" t="s">
        <v>415</v>
      </c>
      <c r="E234" s="83" t="s">
        <v>796</v>
      </c>
      <c r="F234" s="83" t="s">
        <v>697</v>
      </c>
      <c r="G234" s="83" t="s">
        <v>164</v>
      </c>
      <c r="H234" s="171">
        <f>INVENTARIO[[#This Row],[Precio Final]]</f>
        <v>25</v>
      </c>
      <c r="I234" s="83">
        <f t="shared" ref="I234:I239" si="14">U234</f>
        <v>24.833333333333336</v>
      </c>
      <c r="J234" s="83">
        <v>2</v>
      </c>
      <c r="K234" s="112">
        <f>SUMIFS(VENTAS[Cantidad],VENTAS[Código del producto Vendido],INVENTARIO[[#This Row],[Code]])</f>
        <v>2</v>
      </c>
      <c r="L234" s="121">
        <f>INVENTARIO[[#This Row],[Entradas]]-INVENTARIO[[#This Row],[Salidas]]</f>
        <v>0</v>
      </c>
      <c r="M234" s="171">
        <f>INVENTARIO[[#This Row],[Precio Final]]*10%</f>
        <v>2.5</v>
      </c>
      <c r="N234" s="43">
        <v>254.8</v>
      </c>
      <c r="O234" s="43">
        <v>18</v>
      </c>
      <c r="P234" s="43">
        <v>14.155555555555557</v>
      </c>
      <c r="Q234" s="112">
        <v>300</v>
      </c>
      <c r="R234" s="43">
        <v>8</v>
      </c>
      <c r="S234" s="177">
        <f t="shared" ref="S234:S239" si="15">Q234*R234/1000</f>
        <v>2.4</v>
      </c>
      <c r="T234" s="168">
        <f>INVENTARIO[[#This Row],[Costo Unitario (USD)]]+INVENTARIO[[#This Row],[Costo Envío (USD)]]</f>
        <v>16.555555555555557</v>
      </c>
      <c r="U234" s="168">
        <f>INVENTARIO[[#This Row],[Costo total]]*1.5</f>
        <v>24.833333333333336</v>
      </c>
      <c r="V234" s="43">
        <v>25</v>
      </c>
      <c r="W234" s="43">
        <f>INVENTARIO[[#This Row],[Precio Final]]-INVENTARIO[[#This Row],[Costo total]]</f>
        <v>8.4444444444444429</v>
      </c>
      <c r="X234" s="172">
        <f>INVENTARIO[[#This Row],[Ganancia Unitaria]]*INVENTARIO[[#This Row],[Salidas]]</f>
        <v>16.888888888888886</v>
      </c>
      <c r="Y234" s="43"/>
      <c r="Z234" s="43"/>
      <c r="AA234" s="43">
        <f>INVENTARIO[[#This Row],[Costo total]]*INVENTARIO[[#This Row],[Entradas]]</f>
        <v>33.111111111111114</v>
      </c>
      <c r="AB234" s="172">
        <f>INVENTARIO[[#This Row],[Stock Actual]]*INVENTARIO[[#This Row],[Costo total]]</f>
        <v>0</v>
      </c>
    </row>
    <row r="235" spans="1:28" ht="55" customHeight="1" x14ac:dyDescent="0.15">
      <c r="A235" s="42" t="s">
        <v>1505</v>
      </c>
      <c r="B235" s="173"/>
      <c r="C235" s="174" t="s">
        <v>12</v>
      </c>
      <c r="D235" s="78" t="s">
        <v>415</v>
      </c>
      <c r="E235" s="78" t="s">
        <v>1279</v>
      </c>
      <c r="F235" s="78" t="s">
        <v>695</v>
      </c>
      <c r="G235" s="78" t="s">
        <v>164</v>
      </c>
      <c r="H235" s="175">
        <f>INVENTARIO[[#This Row],[Precio Final]]</f>
        <v>25</v>
      </c>
      <c r="I235" s="78">
        <f t="shared" si="14"/>
        <v>24.833333333333336</v>
      </c>
      <c r="J235" s="78">
        <v>2</v>
      </c>
      <c r="K235" s="110">
        <f>SUMIFS(VENTAS[Cantidad],VENTAS[Código del producto Vendido],INVENTARIO[[#This Row],[Code]])</f>
        <v>2</v>
      </c>
      <c r="L235" s="120">
        <f>INVENTARIO[[#This Row],[Entradas]]-INVENTARIO[[#This Row],[Salidas]]</f>
        <v>0</v>
      </c>
      <c r="M235" s="175">
        <f>INVENTARIO[[#This Row],[Precio Final]]*10%</f>
        <v>2.5</v>
      </c>
      <c r="N235" s="42">
        <v>254.8</v>
      </c>
      <c r="O235" s="42">
        <v>18</v>
      </c>
      <c r="P235" s="42">
        <v>14.155555555555557</v>
      </c>
      <c r="Q235" s="110">
        <v>300</v>
      </c>
      <c r="R235" s="42">
        <v>8</v>
      </c>
      <c r="S235" s="178">
        <f t="shared" si="15"/>
        <v>2.4</v>
      </c>
      <c r="T235" s="42">
        <f>INVENTARIO[[#This Row],[Costo Unitario (USD)]]+INVENTARIO[[#This Row],[Costo Envío (USD)]]</f>
        <v>16.555555555555557</v>
      </c>
      <c r="U235" s="42">
        <f>INVENTARIO[[#This Row],[Costo total]]*1.5</f>
        <v>24.833333333333336</v>
      </c>
      <c r="V235" s="42">
        <v>25</v>
      </c>
      <c r="W235" s="42">
        <f>INVENTARIO[[#This Row],[Precio Final]]-INVENTARIO[[#This Row],[Costo total]]</f>
        <v>8.4444444444444429</v>
      </c>
      <c r="X235" s="176">
        <f>INVENTARIO[[#This Row],[Ganancia Unitaria]]*INVENTARIO[[#This Row],[Salidas]]</f>
        <v>16.888888888888886</v>
      </c>
      <c r="Y235" s="42"/>
      <c r="Z235" s="20"/>
      <c r="AA235" s="20">
        <f>INVENTARIO[[#This Row],[Costo total]]*INVENTARIO[[#This Row],[Entradas]]</f>
        <v>33.111111111111114</v>
      </c>
      <c r="AB235" s="172">
        <f>INVENTARIO[[#This Row],[Stock Actual]]*INVENTARIO[[#This Row],[Costo total]]</f>
        <v>0</v>
      </c>
    </row>
    <row r="236" spans="1:28" ht="55" customHeight="1" x14ac:dyDescent="0.15">
      <c r="A236" s="43" t="s">
        <v>1506</v>
      </c>
      <c r="B236" s="169"/>
      <c r="C236" s="170" t="s">
        <v>12</v>
      </c>
      <c r="D236" s="83" t="s">
        <v>2679</v>
      </c>
      <c r="E236" s="83" t="s">
        <v>911</v>
      </c>
      <c r="F236" s="83" t="s">
        <v>698</v>
      </c>
      <c r="G236" s="83" t="s">
        <v>164</v>
      </c>
      <c r="H236" s="171">
        <f>INVENTARIO[[#This Row],[Precio Final]]</f>
        <v>21</v>
      </c>
      <c r="I236" s="83">
        <f t="shared" si="14"/>
        <v>20.770833333333336</v>
      </c>
      <c r="J236" s="83">
        <v>1</v>
      </c>
      <c r="K236" s="112">
        <f>SUMIFS(VENTAS[Cantidad],VENTAS[Código del producto Vendido],INVENTARIO[[#This Row],[Code]])</f>
        <v>0</v>
      </c>
      <c r="L236" s="121">
        <f>INVENTARIO[[#This Row],[Entradas]]-INVENTARIO[[#This Row],[Salidas]]</f>
        <v>1</v>
      </c>
      <c r="M236" s="171">
        <f>INVENTARIO[[#This Row],[Precio Final]]*10%</f>
        <v>2.1</v>
      </c>
      <c r="N236" s="43">
        <v>206.05</v>
      </c>
      <c r="O236" s="43">
        <v>18</v>
      </c>
      <c r="P236" s="43">
        <v>11.447222222222223</v>
      </c>
      <c r="Q236" s="112">
        <v>300</v>
      </c>
      <c r="R236" s="43">
        <v>8</v>
      </c>
      <c r="S236" s="177">
        <f t="shared" si="15"/>
        <v>2.4</v>
      </c>
      <c r="T236" s="168">
        <f>INVENTARIO[[#This Row],[Costo Unitario (USD)]]+INVENTARIO[[#This Row],[Costo Envío (USD)]]</f>
        <v>13.847222222222223</v>
      </c>
      <c r="U236" s="168">
        <f>INVENTARIO[[#This Row],[Costo total]]*1.5</f>
        <v>20.770833333333336</v>
      </c>
      <c r="V236" s="43">
        <v>21</v>
      </c>
      <c r="W236" s="43">
        <f>INVENTARIO[[#This Row],[Precio Final]]-INVENTARIO[[#This Row],[Costo total]]</f>
        <v>7.1527777777777768</v>
      </c>
      <c r="X236" s="172">
        <f>INVENTARIO[[#This Row],[Ganancia Unitaria]]*INVENTARIO[[#This Row],[Salidas]]</f>
        <v>0</v>
      </c>
      <c r="Y236" s="43"/>
      <c r="Z236" s="43"/>
      <c r="AA236" s="43">
        <f>INVENTARIO[[#This Row],[Costo total]]*INVENTARIO[[#This Row],[Entradas]]</f>
        <v>13.847222222222223</v>
      </c>
      <c r="AB236" s="172">
        <f>INVENTARIO[[#This Row],[Stock Actual]]*INVENTARIO[[#This Row],[Costo total]]</f>
        <v>13.847222222222223</v>
      </c>
    </row>
    <row r="237" spans="1:28" ht="55" customHeight="1" x14ac:dyDescent="0.15">
      <c r="A237" s="42" t="s">
        <v>405</v>
      </c>
      <c r="B237" s="173"/>
      <c r="C237" s="174" t="s">
        <v>12</v>
      </c>
      <c r="D237" s="78" t="s">
        <v>415</v>
      </c>
      <c r="E237" s="78" t="s">
        <v>795</v>
      </c>
      <c r="F237" s="78" t="s">
        <v>697</v>
      </c>
      <c r="G237" s="78" t="s">
        <v>164</v>
      </c>
      <c r="H237" s="175">
        <f>INVENTARIO[[#This Row],[Precio Final]]</f>
        <v>25</v>
      </c>
      <c r="I237" s="78">
        <f t="shared" si="14"/>
        <v>24.066666666666666</v>
      </c>
      <c r="J237" s="78">
        <v>2</v>
      </c>
      <c r="K237" s="110">
        <f>SUMIFS(VENTAS[Cantidad],VENTAS[Código del producto Vendido],INVENTARIO[[#This Row],[Code]])</f>
        <v>2</v>
      </c>
      <c r="L237" s="120">
        <f>INVENTARIO[[#This Row],[Entradas]]-INVENTARIO[[#This Row],[Salidas]]</f>
        <v>0</v>
      </c>
      <c r="M237" s="175">
        <f>INVENTARIO[[#This Row],[Precio Final]]*10%</f>
        <v>2.5</v>
      </c>
      <c r="N237" s="42">
        <v>260</v>
      </c>
      <c r="O237" s="42">
        <v>18</v>
      </c>
      <c r="P237" s="42">
        <v>14.444444444444445</v>
      </c>
      <c r="Q237" s="110">
        <v>200</v>
      </c>
      <c r="R237" s="42">
        <v>8</v>
      </c>
      <c r="S237" s="178">
        <f t="shared" si="15"/>
        <v>1.6</v>
      </c>
      <c r="T237" s="42">
        <f>INVENTARIO[[#This Row],[Costo Unitario (USD)]]+INVENTARIO[[#This Row],[Costo Envío (USD)]]</f>
        <v>16.044444444444444</v>
      </c>
      <c r="U237" s="42">
        <f>INVENTARIO[[#This Row],[Costo total]]*1.5</f>
        <v>24.066666666666666</v>
      </c>
      <c r="V237" s="42">
        <v>25</v>
      </c>
      <c r="W237" s="42">
        <f>INVENTARIO[[#This Row],[Precio Final]]-INVENTARIO[[#This Row],[Costo total]]</f>
        <v>8.9555555555555557</v>
      </c>
      <c r="X237" s="176">
        <f>INVENTARIO[[#This Row],[Ganancia Unitaria]]*INVENTARIO[[#This Row],[Salidas]]</f>
        <v>17.911111111111111</v>
      </c>
      <c r="Y237" s="42"/>
      <c r="Z237" s="20"/>
      <c r="AA237" s="20">
        <f>INVENTARIO[[#This Row],[Costo total]]*INVENTARIO[[#This Row],[Entradas]]</f>
        <v>32.088888888888889</v>
      </c>
      <c r="AB237" s="172">
        <f>INVENTARIO[[#This Row],[Stock Actual]]*INVENTARIO[[#This Row],[Costo total]]</f>
        <v>0</v>
      </c>
    </row>
    <row r="238" spans="1:28" ht="55" customHeight="1" x14ac:dyDescent="0.15">
      <c r="A238" s="43" t="s">
        <v>1507</v>
      </c>
      <c r="B238" s="169"/>
      <c r="C238" s="170" t="s">
        <v>12</v>
      </c>
      <c r="D238" s="83" t="s">
        <v>2850</v>
      </c>
      <c r="E238" s="83" t="s">
        <v>2455</v>
      </c>
      <c r="F238" s="83" t="s">
        <v>695</v>
      </c>
      <c r="G238" s="83" t="s">
        <v>164</v>
      </c>
      <c r="H238" s="171">
        <f>INVENTARIO[[#This Row],[Precio Final]]</f>
        <v>25</v>
      </c>
      <c r="I238" s="83">
        <f t="shared" si="14"/>
        <v>24.066666666666666</v>
      </c>
      <c r="J238" s="83">
        <v>2</v>
      </c>
      <c r="K238" s="112">
        <f>SUMIFS(VENTAS[Cantidad],VENTAS[Código del producto Vendido],INVENTARIO[[#This Row],[Code]])</f>
        <v>1</v>
      </c>
      <c r="L238" s="121">
        <f>INVENTARIO[[#This Row],[Entradas]]-INVENTARIO[[#This Row],[Salidas]]</f>
        <v>1</v>
      </c>
      <c r="M238" s="171">
        <f>INVENTARIO[[#This Row],[Precio Final]]*10%</f>
        <v>2.5</v>
      </c>
      <c r="N238" s="43">
        <v>260</v>
      </c>
      <c r="O238" s="43">
        <v>18</v>
      </c>
      <c r="P238" s="43">
        <v>14.444444444444445</v>
      </c>
      <c r="Q238" s="112">
        <v>200</v>
      </c>
      <c r="R238" s="43">
        <v>8</v>
      </c>
      <c r="S238" s="177">
        <f t="shared" si="15"/>
        <v>1.6</v>
      </c>
      <c r="T238" s="168">
        <f>INVENTARIO[[#This Row],[Costo Unitario (USD)]]+INVENTARIO[[#This Row],[Costo Envío (USD)]]</f>
        <v>16.044444444444444</v>
      </c>
      <c r="U238" s="168">
        <f>INVENTARIO[[#This Row],[Costo total]]*1.5</f>
        <v>24.066666666666666</v>
      </c>
      <c r="V238" s="43">
        <v>25</v>
      </c>
      <c r="W238" s="43">
        <f>INVENTARIO[[#This Row],[Precio Final]]-INVENTARIO[[#This Row],[Costo total]]</f>
        <v>8.9555555555555557</v>
      </c>
      <c r="X238" s="172">
        <f>INVENTARIO[[#This Row],[Ganancia Unitaria]]*INVENTARIO[[#This Row],[Salidas]]</f>
        <v>8.9555555555555557</v>
      </c>
      <c r="Y238" s="43"/>
      <c r="Z238" s="43"/>
      <c r="AA238" s="43">
        <f>INVENTARIO[[#This Row],[Costo total]]*INVENTARIO[[#This Row],[Entradas]]</f>
        <v>32.088888888888889</v>
      </c>
      <c r="AB238" s="172">
        <f>INVENTARIO[[#This Row],[Stock Actual]]*INVENTARIO[[#This Row],[Costo total]]</f>
        <v>16.044444444444444</v>
      </c>
    </row>
    <row r="239" spans="1:28" ht="55" customHeight="1" x14ac:dyDescent="0.15">
      <c r="A239" s="42" t="s">
        <v>1508</v>
      </c>
      <c r="B239" s="173"/>
      <c r="C239" s="174" t="s">
        <v>12</v>
      </c>
      <c r="D239" s="78"/>
      <c r="E239" s="78" t="s">
        <v>912</v>
      </c>
      <c r="F239" s="78" t="s">
        <v>711</v>
      </c>
      <c r="G239" s="78" t="s">
        <v>164</v>
      </c>
      <c r="H239" s="175">
        <f>INVENTARIO[[#This Row],[Precio Final]]</f>
        <v>5</v>
      </c>
      <c r="I239" s="78">
        <f t="shared" si="14"/>
        <v>4.0791666666666666</v>
      </c>
      <c r="J239" s="78">
        <v>1</v>
      </c>
      <c r="K239" s="110">
        <v>1</v>
      </c>
      <c r="L239" s="120">
        <f>INVENTARIO[[#This Row],[Entradas]]-INVENTARIO[[#This Row],[Salidas]]</f>
        <v>0</v>
      </c>
      <c r="M239" s="175">
        <f>INVENTARIO[[#This Row],[Precio Final]]*10%</f>
        <v>0.5</v>
      </c>
      <c r="N239" s="42">
        <v>46.07</v>
      </c>
      <c r="O239" s="42">
        <v>18</v>
      </c>
      <c r="P239" s="42">
        <v>2.5594444444444444</v>
      </c>
      <c r="Q239" s="110">
        <v>20</v>
      </c>
      <c r="R239" s="42">
        <v>8</v>
      </c>
      <c r="S239" s="178">
        <f t="shared" si="15"/>
        <v>0.16</v>
      </c>
      <c r="T239" s="42">
        <f>INVENTARIO[[#This Row],[Costo Unitario (USD)]]+INVENTARIO[[#This Row],[Costo Envío (USD)]]</f>
        <v>2.7194444444444446</v>
      </c>
      <c r="U239" s="42">
        <f>INVENTARIO[[#This Row],[Costo total]]*1.5</f>
        <v>4.0791666666666666</v>
      </c>
      <c r="V239" s="42">
        <v>5</v>
      </c>
      <c r="W239" s="42">
        <f>INVENTARIO[[#This Row],[Precio Final]]-INVENTARIO[[#This Row],[Costo total]]</f>
        <v>2.2805555555555554</v>
      </c>
      <c r="X239" s="176">
        <f>INVENTARIO[[#This Row],[Ganancia Unitaria]]*INVENTARIO[[#This Row],[Salidas]]</f>
        <v>2.2805555555555554</v>
      </c>
      <c r="Y239" s="42"/>
      <c r="Z239" s="20"/>
      <c r="AA239" s="20">
        <f>INVENTARIO[[#This Row],[Costo total]]*INVENTARIO[[#This Row],[Entradas]]</f>
        <v>2.7194444444444446</v>
      </c>
      <c r="AB239" s="172">
        <f>INVENTARIO[[#This Row],[Stock Actual]]*INVENTARIO[[#This Row],[Costo total]]</f>
        <v>0</v>
      </c>
    </row>
    <row r="240" spans="1:28" ht="55" customHeight="1" x14ac:dyDescent="0.15">
      <c r="A240" s="43" t="s">
        <v>1509</v>
      </c>
      <c r="B240" s="169"/>
      <c r="C240" s="170" t="s">
        <v>12</v>
      </c>
      <c r="D240" s="83" t="s">
        <v>215</v>
      </c>
      <c r="E240" s="83" t="s">
        <v>1278</v>
      </c>
      <c r="F240" s="83" t="s">
        <v>712</v>
      </c>
      <c r="G240" s="83" t="s">
        <v>164</v>
      </c>
      <c r="H240" s="171">
        <f>INVENTARIO[[#This Row],[Precio Final]]</f>
        <v>20</v>
      </c>
      <c r="I240" s="83">
        <f t="shared" ref="I240:I245" si="16">U240</f>
        <v>18.955833333333334</v>
      </c>
      <c r="J240" s="83">
        <v>1</v>
      </c>
      <c r="K240" s="112">
        <f>SUMIFS(VENTAS[Cantidad],VENTAS[Código del producto Vendido],INVENTARIO[[#This Row],[Code]])</f>
        <v>1</v>
      </c>
      <c r="L240" s="121">
        <f>INVENTARIO[[#This Row],[Entradas]]-INVENTARIO[[#This Row],[Salidas]]</f>
        <v>0</v>
      </c>
      <c r="M240" s="171">
        <f>INVENTARIO[[#This Row],[Precio Final]]*10%</f>
        <v>2</v>
      </c>
      <c r="N240" s="43">
        <v>184.27</v>
      </c>
      <c r="O240" s="43">
        <v>18</v>
      </c>
      <c r="P240" s="43">
        <v>10.237222222222222</v>
      </c>
      <c r="Q240" s="112">
        <v>300</v>
      </c>
      <c r="R240" s="43">
        <v>8</v>
      </c>
      <c r="S240" s="177">
        <f t="shared" ref="S240:S245" si="17">Q240*R240/1000</f>
        <v>2.4</v>
      </c>
      <c r="T240" s="168">
        <f>INVENTARIO[[#This Row],[Costo Unitario (USD)]]+INVENTARIO[[#This Row],[Costo Envío (USD)]]</f>
        <v>12.637222222222222</v>
      </c>
      <c r="U240" s="168">
        <f>INVENTARIO[[#This Row],[Costo total]]*1.5</f>
        <v>18.955833333333334</v>
      </c>
      <c r="V240" s="43">
        <v>20</v>
      </c>
      <c r="W240" s="43">
        <f>INVENTARIO[[#This Row],[Precio Final]]-INVENTARIO[[#This Row],[Costo total]]</f>
        <v>7.3627777777777776</v>
      </c>
      <c r="X240" s="172">
        <f>INVENTARIO[[#This Row],[Ganancia Unitaria]]*INVENTARIO[[#This Row],[Salidas]]</f>
        <v>7.3627777777777776</v>
      </c>
      <c r="Y240" s="43"/>
      <c r="Z240" s="43"/>
      <c r="AA240" s="43">
        <f>INVENTARIO[[#This Row],[Costo total]]*INVENTARIO[[#This Row],[Entradas]]</f>
        <v>12.637222222222222</v>
      </c>
      <c r="AB240" s="172">
        <f>INVENTARIO[[#This Row],[Stock Actual]]*INVENTARIO[[#This Row],[Costo total]]</f>
        <v>0</v>
      </c>
    </row>
    <row r="241" spans="1:28" ht="55" customHeight="1" x14ac:dyDescent="0.15">
      <c r="A241" s="42" t="s">
        <v>1510</v>
      </c>
      <c r="B241" s="173"/>
      <c r="C241" s="174" t="s">
        <v>12</v>
      </c>
      <c r="D241" s="78" t="s">
        <v>192</v>
      </c>
      <c r="E241" s="78" t="s">
        <v>1207</v>
      </c>
      <c r="F241" s="78" t="s">
        <v>711</v>
      </c>
      <c r="G241" s="78" t="s">
        <v>164</v>
      </c>
      <c r="H241" s="175">
        <f>INVENTARIO[[#This Row],[Precio Final]]</f>
        <v>2</v>
      </c>
      <c r="I241" s="78">
        <f t="shared" si="16"/>
        <v>1.2666666666666666</v>
      </c>
      <c r="J241" s="78">
        <v>10</v>
      </c>
      <c r="K241" s="110">
        <f>SUMIFS(VENTAS[Cantidad],VENTAS[Código del producto Vendido],INVENTARIO[[#This Row],[Code]])</f>
        <v>10</v>
      </c>
      <c r="L241" s="120">
        <f>INVENTARIO[[#This Row],[Entradas]]-INVENTARIO[[#This Row],[Salidas]]</f>
        <v>0</v>
      </c>
      <c r="M241" s="175">
        <f>INVENTARIO[[#This Row],[Precio Final]]*10%</f>
        <v>0.2</v>
      </c>
      <c r="N241" s="42">
        <v>8</v>
      </c>
      <c r="O241" s="42">
        <v>18</v>
      </c>
      <c r="P241" s="42">
        <v>0.44444444444444442</v>
      </c>
      <c r="Q241" s="110">
        <v>50</v>
      </c>
      <c r="R241" s="42">
        <v>8</v>
      </c>
      <c r="S241" s="178">
        <f t="shared" si="17"/>
        <v>0.4</v>
      </c>
      <c r="T241" s="42">
        <f>INVENTARIO[[#This Row],[Costo Unitario (USD)]]+INVENTARIO[[#This Row],[Costo Envío (USD)]]</f>
        <v>0.84444444444444444</v>
      </c>
      <c r="U241" s="42">
        <f>INVENTARIO[[#This Row],[Costo total]]*1.5</f>
        <v>1.2666666666666666</v>
      </c>
      <c r="V241" s="42">
        <v>2</v>
      </c>
      <c r="W241" s="42">
        <f>INVENTARIO[[#This Row],[Precio Final]]-INVENTARIO[[#This Row],[Costo total]]</f>
        <v>1.1555555555555554</v>
      </c>
      <c r="X241" s="176">
        <f>INVENTARIO[[#This Row],[Ganancia Unitaria]]*INVENTARIO[[#This Row],[Salidas]]</f>
        <v>11.555555555555554</v>
      </c>
      <c r="Y241" s="42"/>
      <c r="Z241" s="20"/>
      <c r="AA241" s="20">
        <f>INVENTARIO[[#This Row],[Costo total]]*INVENTARIO[[#This Row],[Entradas]]</f>
        <v>8.4444444444444446</v>
      </c>
      <c r="AB241" s="172">
        <f>INVENTARIO[[#This Row],[Stock Actual]]*INVENTARIO[[#This Row],[Costo total]]</f>
        <v>0</v>
      </c>
    </row>
    <row r="242" spans="1:28" ht="55" customHeight="1" x14ac:dyDescent="0.15">
      <c r="A242" s="43" t="s">
        <v>1511</v>
      </c>
      <c r="B242" s="169"/>
      <c r="C242" s="170" t="s">
        <v>12</v>
      </c>
      <c r="D242" s="83" t="s">
        <v>215</v>
      </c>
      <c r="E242" s="83" t="s">
        <v>913</v>
      </c>
      <c r="F242" s="83" t="s">
        <v>712</v>
      </c>
      <c r="G242" s="83" t="s">
        <v>164</v>
      </c>
      <c r="H242" s="171">
        <f>INVENTARIO[[#This Row],[Precio Final]]</f>
        <v>26</v>
      </c>
      <c r="I242" s="83">
        <f t="shared" si="16"/>
        <v>25.389166666666668</v>
      </c>
      <c r="J242" s="83">
        <v>1</v>
      </c>
      <c r="K242" s="112">
        <f>SUMIFS(VENTAS[Cantidad],VENTAS[Código del producto Vendido],INVENTARIO[[#This Row],[Code]])</f>
        <v>1</v>
      </c>
      <c r="L242" s="121">
        <f>INVENTARIO[[#This Row],[Entradas]]-INVENTARIO[[#This Row],[Salidas]]</f>
        <v>0</v>
      </c>
      <c r="M242" s="171">
        <f>INVENTARIO[[#This Row],[Precio Final]]*10%</f>
        <v>2.6</v>
      </c>
      <c r="N242" s="43">
        <v>261.47000000000003</v>
      </c>
      <c r="O242" s="43">
        <v>18</v>
      </c>
      <c r="P242" s="43">
        <v>14.526111111111113</v>
      </c>
      <c r="Q242" s="112">
        <v>300</v>
      </c>
      <c r="R242" s="43">
        <v>8</v>
      </c>
      <c r="S242" s="177">
        <f t="shared" si="17"/>
        <v>2.4</v>
      </c>
      <c r="T242" s="168">
        <f>INVENTARIO[[#This Row],[Costo Unitario (USD)]]+INVENTARIO[[#This Row],[Costo Envío (USD)]]</f>
        <v>16.926111111111112</v>
      </c>
      <c r="U242" s="168">
        <f>INVENTARIO[[#This Row],[Costo total]]*1.5</f>
        <v>25.389166666666668</v>
      </c>
      <c r="V242" s="43">
        <v>26</v>
      </c>
      <c r="W242" s="43">
        <f>INVENTARIO[[#This Row],[Precio Final]]-INVENTARIO[[#This Row],[Costo total]]</f>
        <v>9.073888888888888</v>
      </c>
      <c r="X242" s="172">
        <f>INVENTARIO[[#This Row],[Ganancia Unitaria]]*INVENTARIO[[#This Row],[Salidas]]</f>
        <v>9.073888888888888</v>
      </c>
      <c r="Y242" s="43"/>
      <c r="Z242" s="43"/>
      <c r="AA242" s="43">
        <f>INVENTARIO[[#This Row],[Costo total]]*INVENTARIO[[#This Row],[Entradas]]</f>
        <v>16.926111111111112</v>
      </c>
      <c r="AB242" s="172">
        <f>INVENTARIO[[#This Row],[Stock Actual]]*INVENTARIO[[#This Row],[Costo total]]</f>
        <v>0</v>
      </c>
    </row>
    <row r="243" spans="1:28" ht="55" customHeight="1" x14ac:dyDescent="0.15">
      <c r="A243" s="42" t="s">
        <v>1512</v>
      </c>
      <c r="B243" s="173"/>
      <c r="C243" s="174" t="s">
        <v>12</v>
      </c>
      <c r="D243" s="78" t="s">
        <v>2862</v>
      </c>
      <c r="E243" s="78" t="s">
        <v>2456</v>
      </c>
      <c r="F243" s="78" t="s">
        <v>2327</v>
      </c>
      <c r="G243" s="78" t="s">
        <v>164</v>
      </c>
      <c r="H243" s="175">
        <f>INVENTARIO[[#This Row],[Precio Final]]</f>
        <v>1</v>
      </c>
      <c r="I243" s="78">
        <f t="shared" si="16"/>
        <v>0.36208333333333331</v>
      </c>
      <c r="J243" s="78">
        <v>8</v>
      </c>
      <c r="K243" s="110">
        <f>SUMIFS(VENTAS[Cantidad],VENTAS[Código del producto Vendido],INVENTARIO[[#This Row],[Code]])</f>
        <v>3</v>
      </c>
      <c r="L243" s="120">
        <f>INVENTARIO[[#This Row],[Entradas]]-INVENTARIO[[#This Row],[Salidas]]</f>
        <v>5</v>
      </c>
      <c r="M243" s="175">
        <f>INVENTARIO[[#This Row],[Precio Final]]*10%</f>
        <v>0.1</v>
      </c>
      <c r="N243" s="42">
        <v>2.5000000000000001E-2</v>
      </c>
      <c r="O243" s="42">
        <v>18</v>
      </c>
      <c r="P243" s="42">
        <v>1.3888888888888889E-3</v>
      </c>
      <c r="Q243" s="110">
        <v>30</v>
      </c>
      <c r="R243" s="42">
        <v>8</v>
      </c>
      <c r="S243" s="178">
        <f t="shared" si="17"/>
        <v>0.24</v>
      </c>
      <c r="T243" s="42">
        <f>INVENTARIO[[#This Row],[Costo Unitario (USD)]]+INVENTARIO[[#This Row],[Costo Envío (USD)]]</f>
        <v>0.24138888888888888</v>
      </c>
      <c r="U243" s="42">
        <f>INVENTARIO[[#This Row],[Costo total]]*1.5</f>
        <v>0.36208333333333331</v>
      </c>
      <c r="V243" s="42">
        <v>1</v>
      </c>
      <c r="W243" s="42">
        <f>INVENTARIO[[#This Row],[Precio Final]]-INVENTARIO[[#This Row],[Costo total]]</f>
        <v>0.75861111111111112</v>
      </c>
      <c r="X243" s="176">
        <f>INVENTARIO[[#This Row],[Ganancia Unitaria]]*INVENTARIO[[#This Row],[Salidas]]</f>
        <v>2.2758333333333334</v>
      </c>
      <c r="Y243" s="42"/>
      <c r="Z243" s="20"/>
      <c r="AA243" s="20">
        <f>INVENTARIO[[#This Row],[Costo total]]*INVENTARIO[[#This Row],[Entradas]]</f>
        <v>1.931111111111111</v>
      </c>
      <c r="AB243" s="172">
        <f>INVENTARIO[[#This Row],[Stock Actual]]*INVENTARIO[[#This Row],[Costo total]]</f>
        <v>1.2069444444444444</v>
      </c>
    </row>
    <row r="244" spans="1:28" ht="55" customHeight="1" x14ac:dyDescent="0.15">
      <c r="A244" s="43" t="s">
        <v>1513</v>
      </c>
      <c r="B244" s="169"/>
      <c r="C244" s="170" t="s">
        <v>12</v>
      </c>
      <c r="D244" s="78" t="s">
        <v>2862</v>
      </c>
      <c r="E244" s="83" t="s">
        <v>2457</v>
      </c>
      <c r="F244" s="83" t="s">
        <v>2327</v>
      </c>
      <c r="G244" s="83" t="s">
        <v>164</v>
      </c>
      <c r="H244" s="171">
        <f>INVENTARIO[[#This Row],[Precio Final]]</f>
        <v>30</v>
      </c>
      <c r="I244" s="83">
        <f t="shared" si="16"/>
        <v>25.076666666666664</v>
      </c>
      <c r="J244" s="83">
        <v>1</v>
      </c>
      <c r="K244" s="112">
        <f>SUMIFS(VENTAS[Cantidad],VENTAS[Código del producto Vendido],INVENTARIO[[#This Row],[Code]])</f>
        <v>0</v>
      </c>
      <c r="L244" s="121">
        <f>INVENTARIO[[#This Row],[Entradas]]-INVENTARIO[[#This Row],[Salidas]]</f>
        <v>1</v>
      </c>
      <c r="M244" s="171">
        <f>INVENTARIO[[#This Row],[Precio Final]]*10%</f>
        <v>3</v>
      </c>
      <c r="N244" s="43">
        <v>228.92</v>
      </c>
      <c r="O244" s="43">
        <v>18</v>
      </c>
      <c r="P244" s="43">
        <v>12.717777777777776</v>
      </c>
      <c r="Q244" s="112">
        <v>500</v>
      </c>
      <c r="R244" s="43">
        <v>8</v>
      </c>
      <c r="S244" s="177">
        <f t="shared" si="17"/>
        <v>4</v>
      </c>
      <c r="T244" s="168">
        <f>INVENTARIO[[#This Row],[Costo Unitario (USD)]]+INVENTARIO[[#This Row],[Costo Envío (USD)]]</f>
        <v>16.717777777777776</v>
      </c>
      <c r="U244" s="168">
        <f>INVENTARIO[[#This Row],[Costo total]]*1.5</f>
        <v>25.076666666666664</v>
      </c>
      <c r="V244" s="43">
        <v>30</v>
      </c>
      <c r="W244" s="43">
        <f>INVENTARIO[[#This Row],[Precio Final]]-INVENTARIO[[#This Row],[Costo total]]</f>
        <v>13.282222222222224</v>
      </c>
      <c r="X244" s="172">
        <f>INVENTARIO[[#This Row],[Ganancia Unitaria]]*INVENTARIO[[#This Row],[Salidas]]</f>
        <v>0</v>
      </c>
      <c r="Y244" s="43"/>
      <c r="Z244" s="43"/>
      <c r="AA244" s="43">
        <f>INVENTARIO[[#This Row],[Costo total]]*INVENTARIO[[#This Row],[Entradas]]</f>
        <v>16.717777777777776</v>
      </c>
      <c r="AB244" s="172">
        <f>INVENTARIO[[#This Row],[Stock Actual]]*INVENTARIO[[#This Row],[Costo total]]</f>
        <v>16.717777777777776</v>
      </c>
    </row>
    <row r="245" spans="1:28" ht="55" customHeight="1" x14ac:dyDescent="0.15">
      <c r="A245" s="42" t="s">
        <v>1514</v>
      </c>
      <c r="B245" s="173"/>
      <c r="C245" s="174" t="s">
        <v>12</v>
      </c>
      <c r="D245" s="78" t="s">
        <v>2862</v>
      </c>
      <c r="E245" s="78" t="s">
        <v>916</v>
      </c>
      <c r="F245" s="78" t="s">
        <v>2327</v>
      </c>
      <c r="G245" s="78" t="s">
        <v>164</v>
      </c>
      <c r="H245" s="175">
        <f>INVENTARIO[[#This Row],[Precio Final]]</f>
        <v>1</v>
      </c>
      <c r="I245" s="78">
        <f t="shared" si="16"/>
        <v>0.65416666666666667</v>
      </c>
      <c r="J245" s="78">
        <v>7</v>
      </c>
      <c r="K245" s="110">
        <f>SUMIFS(VENTAS[Cantidad],VENTAS[Código del producto Vendido],INVENTARIO[[#This Row],[Code]])</f>
        <v>4</v>
      </c>
      <c r="L245" s="120">
        <f>INVENTARIO[[#This Row],[Entradas]]-INVENTARIO[[#This Row],[Salidas]]</f>
        <v>3</v>
      </c>
      <c r="M245" s="175">
        <f>INVENTARIO[[#This Row],[Precio Final]]*10%</f>
        <v>0.1</v>
      </c>
      <c r="N245" s="42">
        <v>0.65</v>
      </c>
      <c r="O245" s="42">
        <v>18</v>
      </c>
      <c r="P245" s="42">
        <v>3.6111111111111115E-2</v>
      </c>
      <c r="Q245" s="110">
        <v>50</v>
      </c>
      <c r="R245" s="42">
        <v>8</v>
      </c>
      <c r="S245" s="178">
        <f t="shared" si="17"/>
        <v>0.4</v>
      </c>
      <c r="T245" s="42">
        <f>INVENTARIO[[#This Row],[Costo Unitario (USD)]]+INVENTARIO[[#This Row],[Costo Envío (USD)]]</f>
        <v>0.43611111111111112</v>
      </c>
      <c r="U245" s="42">
        <f>INVENTARIO[[#This Row],[Costo total]]*1.5</f>
        <v>0.65416666666666667</v>
      </c>
      <c r="V245" s="42">
        <v>1</v>
      </c>
      <c r="W245" s="42">
        <f>INVENTARIO[[#This Row],[Precio Final]]-INVENTARIO[[#This Row],[Costo total]]</f>
        <v>0.56388888888888888</v>
      </c>
      <c r="X245" s="176">
        <f>INVENTARIO[[#This Row],[Ganancia Unitaria]]*INVENTARIO[[#This Row],[Salidas]]</f>
        <v>2.2555555555555555</v>
      </c>
      <c r="Y245" s="42"/>
      <c r="Z245" s="20"/>
      <c r="AA245" s="20">
        <f>INVENTARIO[[#This Row],[Costo total]]*INVENTARIO[[#This Row],[Entradas]]</f>
        <v>3.052777777777778</v>
      </c>
      <c r="AB245" s="172">
        <f>INVENTARIO[[#This Row],[Stock Actual]]*INVENTARIO[[#This Row],[Costo total]]</f>
        <v>1.3083333333333333</v>
      </c>
    </row>
    <row r="246" spans="1:28" ht="55" customHeight="1" x14ac:dyDescent="0.15">
      <c r="A246" s="43" t="s">
        <v>1515</v>
      </c>
      <c r="B246" s="169"/>
      <c r="C246" s="170" t="s">
        <v>12</v>
      </c>
      <c r="D246" s="78" t="s">
        <v>2862</v>
      </c>
      <c r="E246" s="83" t="s">
        <v>176</v>
      </c>
      <c r="F246" s="83"/>
      <c r="G246" s="83" t="s">
        <v>164</v>
      </c>
      <c r="H246" s="171">
        <f>INVENTARIO[[#This Row],[Precio Final]]</f>
        <v>1</v>
      </c>
      <c r="I246" s="83">
        <f t="shared" ref="I246:I251" si="18">U246</f>
        <v>3.0716666666666663</v>
      </c>
      <c r="J246" s="83">
        <v>1</v>
      </c>
      <c r="K246" s="112">
        <f>SUMIFS(VENTAS[Cantidad],VENTAS[Código del producto Vendido],INVENTARIO[[#This Row],[Code]])</f>
        <v>1</v>
      </c>
      <c r="L246" s="121">
        <f>INVENTARIO[[#This Row],[Entradas]]-INVENTARIO[[#This Row],[Salidas]]</f>
        <v>0</v>
      </c>
      <c r="M246" s="171">
        <f>INVENTARIO[[#This Row],[Precio Final]]*10%</f>
        <v>0.1</v>
      </c>
      <c r="N246" s="43">
        <v>36.86</v>
      </c>
      <c r="O246" s="43">
        <v>18</v>
      </c>
      <c r="P246" s="43">
        <v>2.0477777777777777</v>
      </c>
      <c r="Q246" s="112"/>
      <c r="R246" s="43">
        <v>8</v>
      </c>
      <c r="S246" s="177">
        <f t="shared" ref="S246:S251" si="19">Q246*R246/1000</f>
        <v>0</v>
      </c>
      <c r="T246" s="168">
        <f>INVENTARIO[[#This Row],[Costo Unitario (USD)]]+INVENTARIO[[#This Row],[Costo Envío (USD)]]</f>
        <v>2.0477777777777777</v>
      </c>
      <c r="U246" s="168">
        <f>INVENTARIO[[#This Row],[Costo total]]*1.5</f>
        <v>3.0716666666666663</v>
      </c>
      <c r="V246" s="43">
        <v>1</v>
      </c>
      <c r="W246" s="43">
        <f>INVENTARIO[[#This Row],[Precio Final]]-INVENTARIO[[#This Row],[Costo total]]</f>
        <v>-1.0477777777777777</v>
      </c>
      <c r="X246" s="172">
        <f>INVENTARIO[[#This Row],[Ganancia Unitaria]]*INVENTARIO[[#This Row],[Salidas]]</f>
        <v>-1.0477777777777777</v>
      </c>
      <c r="Y246" s="43"/>
      <c r="Z246" s="43"/>
      <c r="AA246" s="43">
        <f>INVENTARIO[[#This Row],[Costo total]]*INVENTARIO[[#This Row],[Entradas]]</f>
        <v>2.0477777777777777</v>
      </c>
      <c r="AB246" s="172">
        <f>INVENTARIO[[#This Row],[Stock Actual]]*INVENTARIO[[#This Row],[Costo total]]</f>
        <v>0</v>
      </c>
    </row>
    <row r="247" spans="1:28" ht="55" customHeight="1" x14ac:dyDescent="0.15">
      <c r="A247" s="42" t="s">
        <v>1516</v>
      </c>
      <c r="B247" s="173"/>
      <c r="C247" s="174" t="s">
        <v>12</v>
      </c>
      <c r="D247" s="78" t="s">
        <v>50</v>
      </c>
      <c r="E247" s="78" t="s">
        <v>2458</v>
      </c>
      <c r="F247" s="78" t="s">
        <v>692</v>
      </c>
      <c r="G247" s="78" t="s">
        <v>164</v>
      </c>
      <c r="H247" s="175">
        <f>INVENTARIO[[#This Row],[Precio Final]]</f>
        <v>18</v>
      </c>
      <c r="I247" s="78">
        <f t="shared" si="18"/>
        <v>22.06666666666667</v>
      </c>
      <c r="J247" s="78">
        <v>1</v>
      </c>
      <c r="K247" s="110">
        <f>SUMIFS(VENTAS[Cantidad],VENTAS[Código del producto Vendido],INVENTARIO[[#This Row],[Code]])</f>
        <v>0</v>
      </c>
      <c r="L247" s="120">
        <f>INVENTARIO[[#This Row],[Entradas]]-INVENTARIO[[#This Row],[Salidas]]</f>
        <v>1</v>
      </c>
      <c r="M247" s="175">
        <f>INVENTARIO[[#This Row],[Precio Final]]*10%</f>
        <v>1.8</v>
      </c>
      <c r="N247" s="42">
        <v>228.8</v>
      </c>
      <c r="O247" s="42">
        <v>18</v>
      </c>
      <c r="P247" s="42">
        <v>12.711111111111112</v>
      </c>
      <c r="Q247" s="110">
        <v>250</v>
      </c>
      <c r="R247" s="42">
        <v>8</v>
      </c>
      <c r="S247" s="178">
        <f t="shared" si="19"/>
        <v>2</v>
      </c>
      <c r="T247" s="42">
        <f>INVENTARIO[[#This Row],[Costo Unitario (USD)]]+INVENTARIO[[#This Row],[Costo Envío (USD)]]</f>
        <v>14.711111111111112</v>
      </c>
      <c r="U247" s="42">
        <f>INVENTARIO[[#This Row],[Costo total]]*1.5</f>
        <v>22.06666666666667</v>
      </c>
      <c r="V247" s="42">
        <v>18</v>
      </c>
      <c r="W247" s="42">
        <f>INVENTARIO[[#This Row],[Precio Final]]-INVENTARIO[[#This Row],[Costo total]]</f>
        <v>3.2888888888888879</v>
      </c>
      <c r="X247" s="176">
        <f>INVENTARIO[[#This Row],[Ganancia Unitaria]]*INVENTARIO[[#This Row],[Salidas]]</f>
        <v>0</v>
      </c>
      <c r="Y247" s="42"/>
      <c r="Z247" s="20"/>
      <c r="AA247" s="20">
        <f>INVENTARIO[[#This Row],[Costo total]]*INVENTARIO[[#This Row],[Entradas]]</f>
        <v>14.711111111111112</v>
      </c>
      <c r="AB247" s="172">
        <f>INVENTARIO[[#This Row],[Stock Actual]]*INVENTARIO[[#This Row],[Costo total]]</f>
        <v>14.711111111111112</v>
      </c>
    </row>
    <row r="248" spans="1:28" ht="55" customHeight="1" x14ac:dyDescent="0.15">
      <c r="A248" s="43" t="s">
        <v>1517</v>
      </c>
      <c r="B248" s="169"/>
      <c r="C248" s="170" t="s">
        <v>12</v>
      </c>
      <c r="D248" s="83" t="s">
        <v>192</v>
      </c>
      <c r="E248" s="83" t="s">
        <v>1252</v>
      </c>
      <c r="F248" s="83" t="s">
        <v>711</v>
      </c>
      <c r="G248" s="83" t="s">
        <v>164</v>
      </c>
      <c r="H248" s="171">
        <f>INVENTARIO[[#This Row],[Precio Final]]</f>
        <v>12</v>
      </c>
      <c r="I248" s="83">
        <f t="shared" si="18"/>
        <v>8.7458333333333336</v>
      </c>
      <c r="J248" s="83">
        <v>2</v>
      </c>
      <c r="K248" s="112">
        <f>SUMIFS(VENTAS[Cantidad],VENTAS[Código del producto Vendido],INVENTARIO[[#This Row],[Code]])</f>
        <v>1</v>
      </c>
      <c r="L248" s="121">
        <f>INVENTARIO[[#This Row],[Entradas]]-INVENTARIO[[#This Row],[Salidas]]</f>
        <v>1</v>
      </c>
      <c r="M248" s="171">
        <f>INVENTARIO[[#This Row],[Precio Final]]*10%</f>
        <v>1.2000000000000002</v>
      </c>
      <c r="N248" s="43">
        <v>97.75</v>
      </c>
      <c r="O248" s="43">
        <v>18</v>
      </c>
      <c r="P248" s="43">
        <v>5.4305555555555554</v>
      </c>
      <c r="Q248" s="112">
        <v>50</v>
      </c>
      <c r="R248" s="43">
        <v>8</v>
      </c>
      <c r="S248" s="177">
        <f t="shared" si="19"/>
        <v>0.4</v>
      </c>
      <c r="T248" s="168">
        <f>INVENTARIO[[#This Row],[Costo Unitario (USD)]]+INVENTARIO[[#This Row],[Costo Envío (USD)]]</f>
        <v>5.8305555555555557</v>
      </c>
      <c r="U248" s="168">
        <f>INVENTARIO[[#This Row],[Costo total]]*1.5</f>
        <v>8.7458333333333336</v>
      </c>
      <c r="V248" s="43">
        <v>12</v>
      </c>
      <c r="W248" s="43">
        <f>INVENTARIO[[#This Row],[Precio Final]]-INVENTARIO[[#This Row],[Costo total]]</f>
        <v>6.1694444444444443</v>
      </c>
      <c r="X248" s="172">
        <f>INVENTARIO[[#This Row],[Ganancia Unitaria]]*INVENTARIO[[#This Row],[Salidas]]</f>
        <v>6.1694444444444443</v>
      </c>
      <c r="Y248" s="43"/>
      <c r="Z248" s="43"/>
      <c r="AA248" s="43">
        <f>INVENTARIO[[#This Row],[Costo total]]*INVENTARIO[[#This Row],[Entradas]]</f>
        <v>11.661111111111111</v>
      </c>
      <c r="AB248" s="172">
        <f>INVENTARIO[[#This Row],[Stock Actual]]*INVENTARIO[[#This Row],[Costo total]]</f>
        <v>5.8305555555555557</v>
      </c>
    </row>
    <row r="249" spans="1:28" ht="55" customHeight="1" x14ac:dyDescent="0.15">
      <c r="A249" s="42" t="s">
        <v>341</v>
      </c>
      <c r="B249" s="173"/>
      <c r="C249" s="174" t="s">
        <v>12</v>
      </c>
      <c r="D249" s="78" t="s">
        <v>215</v>
      </c>
      <c r="E249" s="78" t="s">
        <v>177</v>
      </c>
      <c r="F249" s="78" t="s">
        <v>714</v>
      </c>
      <c r="G249" s="78" t="s">
        <v>164</v>
      </c>
      <c r="H249" s="175">
        <f>INVENTARIO[[#This Row],[Precio Final]]</f>
        <v>38</v>
      </c>
      <c r="I249" s="78">
        <f t="shared" si="18"/>
        <v>41.883333333333333</v>
      </c>
      <c r="J249" s="78">
        <v>1</v>
      </c>
      <c r="K249" s="110">
        <f>SUMIFS(VENTAS[Cantidad],VENTAS[Código del producto Vendido],INVENTARIO[[#This Row],[Code]])</f>
        <v>1</v>
      </c>
      <c r="L249" s="120">
        <f>INVENTARIO[[#This Row],[Entradas]]-INVENTARIO[[#This Row],[Salidas]]</f>
        <v>0</v>
      </c>
      <c r="M249" s="175">
        <f>INVENTARIO[[#This Row],[Precio Final]]*10%</f>
        <v>3.8000000000000003</v>
      </c>
      <c r="N249" s="42">
        <v>452.2</v>
      </c>
      <c r="O249" s="42">
        <v>18</v>
      </c>
      <c r="P249" s="42">
        <v>25.12222222222222</v>
      </c>
      <c r="Q249" s="110">
        <v>350</v>
      </c>
      <c r="R249" s="42">
        <v>8</v>
      </c>
      <c r="S249" s="178">
        <f t="shared" si="19"/>
        <v>2.8</v>
      </c>
      <c r="T249" s="42">
        <f>INVENTARIO[[#This Row],[Costo Unitario (USD)]]+INVENTARIO[[#This Row],[Costo Envío (USD)]]</f>
        <v>27.922222222222221</v>
      </c>
      <c r="U249" s="42">
        <f>INVENTARIO[[#This Row],[Costo total]]*1.5</f>
        <v>41.883333333333333</v>
      </c>
      <c r="V249" s="42">
        <v>38</v>
      </c>
      <c r="W249" s="42">
        <f>INVENTARIO[[#This Row],[Precio Final]]-INVENTARIO[[#This Row],[Costo total]]</f>
        <v>10.077777777777779</v>
      </c>
      <c r="X249" s="176">
        <f>INVENTARIO[[#This Row],[Ganancia Unitaria]]*INVENTARIO[[#This Row],[Salidas]]</f>
        <v>10.077777777777779</v>
      </c>
      <c r="Y249" s="42"/>
      <c r="Z249" s="20"/>
      <c r="AA249" s="20">
        <f>INVENTARIO[[#This Row],[Costo total]]*INVENTARIO[[#This Row],[Entradas]]</f>
        <v>27.922222222222221</v>
      </c>
      <c r="AB249" s="172">
        <f>INVENTARIO[[#This Row],[Stock Actual]]*INVENTARIO[[#This Row],[Costo total]]</f>
        <v>0</v>
      </c>
    </row>
    <row r="250" spans="1:28" ht="55" customHeight="1" x14ac:dyDescent="0.15">
      <c r="A250" s="43" t="s">
        <v>383</v>
      </c>
      <c r="B250" s="169"/>
      <c r="C250" s="170" t="s">
        <v>12</v>
      </c>
      <c r="D250" s="83" t="s">
        <v>2330</v>
      </c>
      <c r="E250" s="83" t="s">
        <v>178</v>
      </c>
      <c r="F250" s="83" t="s">
        <v>695</v>
      </c>
      <c r="G250" s="83" t="s">
        <v>164</v>
      </c>
      <c r="H250" s="171">
        <f>INVENTARIO[[#This Row],[Precio Final]]</f>
        <v>20</v>
      </c>
      <c r="I250" s="83">
        <f t="shared" si="18"/>
        <v>18.783333333333331</v>
      </c>
      <c r="J250" s="83">
        <v>1</v>
      </c>
      <c r="K250" s="112">
        <f>SUMIFS(VENTAS[Cantidad],VENTAS[Código del producto Vendido],INVENTARIO[[#This Row],[Code]])</f>
        <v>1</v>
      </c>
      <c r="L250" s="121">
        <f>INVENTARIO[[#This Row],[Entradas]]-INVENTARIO[[#This Row],[Salidas]]</f>
        <v>0</v>
      </c>
      <c r="M250" s="171">
        <f>INVENTARIO[[#This Row],[Precio Final]]*10%</f>
        <v>2</v>
      </c>
      <c r="N250" s="43">
        <v>211</v>
      </c>
      <c r="O250" s="43">
        <v>18</v>
      </c>
      <c r="P250" s="43">
        <v>11.722222222222221</v>
      </c>
      <c r="Q250" s="112">
        <v>100</v>
      </c>
      <c r="R250" s="43">
        <v>8</v>
      </c>
      <c r="S250" s="177">
        <f t="shared" si="19"/>
        <v>0.8</v>
      </c>
      <c r="T250" s="168">
        <f>INVENTARIO[[#This Row],[Costo Unitario (USD)]]+INVENTARIO[[#This Row],[Costo Envío (USD)]]</f>
        <v>12.522222222222222</v>
      </c>
      <c r="U250" s="168">
        <f>INVENTARIO[[#This Row],[Costo total]]*1.5</f>
        <v>18.783333333333331</v>
      </c>
      <c r="V250" s="43">
        <v>20</v>
      </c>
      <c r="W250" s="43">
        <f>INVENTARIO[[#This Row],[Precio Final]]-INVENTARIO[[#This Row],[Costo total]]</f>
        <v>7.4777777777777779</v>
      </c>
      <c r="X250" s="172">
        <f>INVENTARIO[[#This Row],[Ganancia Unitaria]]*INVENTARIO[[#This Row],[Salidas]]</f>
        <v>7.4777777777777779</v>
      </c>
      <c r="Y250" s="43"/>
      <c r="Z250" s="43"/>
      <c r="AA250" s="43">
        <f>INVENTARIO[[#This Row],[Costo total]]*INVENTARIO[[#This Row],[Entradas]]</f>
        <v>12.522222222222222</v>
      </c>
      <c r="AB250" s="172">
        <f>INVENTARIO[[#This Row],[Stock Actual]]*INVENTARIO[[#This Row],[Costo total]]</f>
        <v>0</v>
      </c>
    </row>
    <row r="251" spans="1:28" ht="55" customHeight="1" x14ac:dyDescent="0.15">
      <c r="A251" s="42" t="s">
        <v>1518</v>
      </c>
      <c r="B251" s="173"/>
      <c r="C251" s="174" t="s">
        <v>12</v>
      </c>
      <c r="D251" s="78" t="s">
        <v>2862</v>
      </c>
      <c r="E251" s="78" t="s">
        <v>1253</v>
      </c>
      <c r="F251" s="78" t="s">
        <v>695</v>
      </c>
      <c r="G251" s="78" t="s">
        <v>164</v>
      </c>
      <c r="H251" s="175">
        <f>INVENTARIO[[#This Row],[Precio Final]]</f>
        <v>15</v>
      </c>
      <c r="I251" s="78">
        <f t="shared" si="18"/>
        <v>15.606666666666666</v>
      </c>
      <c r="J251" s="78">
        <v>1</v>
      </c>
      <c r="K251" s="110">
        <f>SUMIFS(VENTAS[Cantidad],VENTAS[Código del producto Vendido],INVENTARIO[[#This Row],[Code]])</f>
        <v>1</v>
      </c>
      <c r="L251" s="120">
        <f>INVENTARIO[[#This Row],[Entradas]]-INVENTARIO[[#This Row],[Salidas]]</f>
        <v>0</v>
      </c>
      <c r="M251" s="175">
        <f>INVENTARIO[[#This Row],[Precio Final]]*10%</f>
        <v>1.5</v>
      </c>
      <c r="N251" s="42">
        <v>170</v>
      </c>
      <c r="O251" s="42">
        <v>18</v>
      </c>
      <c r="P251" s="42">
        <v>9.4444444444444446</v>
      </c>
      <c r="Q251" s="110">
        <v>120</v>
      </c>
      <c r="R251" s="42">
        <v>8</v>
      </c>
      <c r="S251" s="178">
        <f t="shared" si="19"/>
        <v>0.96</v>
      </c>
      <c r="T251" s="42">
        <f>INVENTARIO[[#This Row],[Costo Unitario (USD)]]+INVENTARIO[[#This Row],[Costo Envío (USD)]]</f>
        <v>10.404444444444444</v>
      </c>
      <c r="U251" s="42">
        <f>INVENTARIO[[#This Row],[Costo total]]*1.5</f>
        <v>15.606666666666666</v>
      </c>
      <c r="V251" s="42">
        <v>15</v>
      </c>
      <c r="W251" s="42">
        <f>INVENTARIO[[#This Row],[Precio Final]]-INVENTARIO[[#This Row],[Costo total]]</f>
        <v>4.5955555555555563</v>
      </c>
      <c r="X251" s="176">
        <f>INVENTARIO[[#This Row],[Ganancia Unitaria]]*INVENTARIO[[#This Row],[Salidas]]</f>
        <v>4.5955555555555563</v>
      </c>
      <c r="Y251" s="42"/>
      <c r="Z251" s="20"/>
      <c r="AA251" s="20">
        <f>INVENTARIO[[#This Row],[Costo total]]*INVENTARIO[[#This Row],[Entradas]]</f>
        <v>10.404444444444444</v>
      </c>
      <c r="AB251" s="172">
        <f>INVENTARIO[[#This Row],[Stock Actual]]*INVENTARIO[[#This Row],[Costo total]]</f>
        <v>0</v>
      </c>
    </row>
    <row r="252" spans="1:28" ht="55" customHeight="1" x14ac:dyDescent="0.15">
      <c r="A252" s="43" t="s">
        <v>418</v>
      </c>
      <c r="B252" s="169"/>
      <c r="C252" s="170" t="s">
        <v>12</v>
      </c>
      <c r="D252" s="83" t="s">
        <v>253</v>
      </c>
      <c r="E252" s="83" t="s">
        <v>798</v>
      </c>
      <c r="F252" s="83" t="s">
        <v>797</v>
      </c>
      <c r="G252" s="83" t="s">
        <v>164</v>
      </c>
      <c r="H252" s="171">
        <f>INVENTARIO[[#This Row],[Precio Final]]</f>
        <v>8</v>
      </c>
      <c r="I252" s="83">
        <f t="shared" ref="I252:I259" si="20">U252</f>
        <v>5.796666666666666</v>
      </c>
      <c r="J252" s="83">
        <v>1</v>
      </c>
      <c r="K252" s="112">
        <f>SUMIFS(VENTAS[Cantidad],VENTAS[Código del producto Vendido],INVENTARIO[[#This Row],[Code]])</f>
        <v>1</v>
      </c>
      <c r="L252" s="121">
        <f>INVENTARIO[[#This Row],[Entradas]]-INVENTARIO[[#This Row],[Salidas]]</f>
        <v>0</v>
      </c>
      <c r="M252" s="171">
        <f>INVENTARIO[[#This Row],[Precio Final]]*10%</f>
        <v>0.8</v>
      </c>
      <c r="N252" s="43">
        <v>62.36</v>
      </c>
      <c r="O252" s="43">
        <v>18</v>
      </c>
      <c r="P252" s="43">
        <v>3.4644444444444442</v>
      </c>
      <c r="Q252" s="112">
        <v>50</v>
      </c>
      <c r="R252" s="43">
        <v>8</v>
      </c>
      <c r="S252" s="177">
        <f t="shared" ref="S252:S259" si="21">Q252*R252/1000</f>
        <v>0.4</v>
      </c>
      <c r="T252" s="168">
        <f>INVENTARIO[[#This Row],[Costo Unitario (USD)]]+INVENTARIO[[#This Row],[Costo Envío (USD)]]</f>
        <v>3.8644444444444441</v>
      </c>
      <c r="U252" s="168">
        <f>INVENTARIO[[#This Row],[Costo total]]*1.5</f>
        <v>5.796666666666666</v>
      </c>
      <c r="V252" s="43">
        <v>8</v>
      </c>
      <c r="W252" s="43">
        <f>INVENTARIO[[#This Row],[Precio Final]]-INVENTARIO[[#This Row],[Costo total]]</f>
        <v>4.1355555555555554</v>
      </c>
      <c r="X252" s="172">
        <f>INVENTARIO[[#This Row],[Ganancia Unitaria]]*INVENTARIO[[#This Row],[Salidas]]</f>
        <v>4.1355555555555554</v>
      </c>
      <c r="Y252" s="43"/>
      <c r="Z252" s="43"/>
      <c r="AA252" s="43">
        <f>INVENTARIO[[#This Row],[Costo total]]*INVENTARIO[[#This Row],[Entradas]]</f>
        <v>3.8644444444444441</v>
      </c>
      <c r="AB252" s="172">
        <f>INVENTARIO[[#This Row],[Stock Actual]]*INVENTARIO[[#This Row],[Costo total]]</f>
        <v>0</v>
      </c>
    </row>
    <row r="253" spans="1:28" ht="55" customHeight="1" x14ac:dyDescent="0.15">
      <c r="A253" s="42" t="s">
        <v>1519</v>
      </c>
      <c r="B253" s="173"/>
      <c r="C253" s="174" t="s">
        <v>12</v>
      </c>
      <c r="D253" s="78" t="s">
        <v>2330</v>
      </c>
      <c r="E253" s="78" t="s">
        <v>917</v>
      </c>
      <c r="F253" s="78" t="s">
        <v>692</v>
      </c>
      <c r="G253" s="78" t="s">
        <v>164</v>
      </c>
      <c r="H253" s="175">
        <f>INVENTARIO[[#This Row],[Precio Final]]</f>
        <v>13</v>
      </c>
      <c r="I253" s="78">
        <f t="shared" si="20"/>
        <v>12.264166666666668</v>
      </c>
      <c r="J253" s="78">
        <v>1</v>
      </c>
      <c r="K253" s="110">
        <f>SUMIFS(VENTAS[Cantidad],VENTAS[Código del producto Vendido],INVENTARIO[[#This Row],[Code]])</f>
        <v>1</v>
      </c>
      <c r="L253" s="120">
        <f>INVENTARIO[[#This Row],[Entradas]]-INVENTARIO[[#This Row],[Salidas]]</f>
        <v>0</v>
      </c>
      <c r="M253" s="175">
        <f>INVENTARIO[[#This Row],[Precio Final]]*10%</f>
        <v>1.3</v>
      </c>
      <c r="N253" s="42">
        <v>132.77000000000001</v>
      </c>
      <c r="O253" s="42">
        <v>18</v>
      </c>
      <c r="P253" s="42">
        <v>7.3761111111111113</v>
      </c>
      <c r="Q253" s="110">
        <v>100</v>
      </c>
      <c r="R253" s="42">
        <v>8</v>
      </c>
      <c r="S253" s="178">
        <f t="shared" si="21"/>
        <v>0.8</v>
      </c>
      <c r="T253" s="42">
        <f>INVENTARIO[[#This Row],[Costo Unitario (USD)]]+INVENTARIO[[#This Row],[Costo Envío (USD)]]</f>
        <v>8.176111111111112</v>
      </c>
      <c r="U253" s="42">
        <f>INVENTARIO[[#This Row],[Costo total]]*1.5</f>
        <v>12.264166666666668</v>
      </c>
      <c r="V253" s="42">
        <v>13</v>
      </c>
      <c r="W253" s="42">
        <f>INVENTARIO[[#This Row],[Precio Final]]-INVENTARIO[[#This Row],[Costo total]]</f>
        <v>4.823888888888888</v>
      </c>
      <c r="X253" s="176">
        <f>INVENTARIO[[#This Row],[Ganancia Unitaria]]*INVENTARIO[[#This Row],[Salidas]]</f>
        <v>4.823888888888888</v>
      </c>
      <c r="Y253" s="42"/>
      <c r="Z253" s="20"/>
      <c r="AA253" s="20">
        <f>INVENTARIO[[#This Row],[Costo total]]*INVENTARIO[[#This Row],[Entradas]]</f>
        <v>8.176111111111112</v>
      </c>
      <c r="AB253" s="172">
        <f>INVENTARIO[[#This Row],[Stock Actual]]*INVENTARIO[[#This Row],[Costo total]]</f>
        <v>0</v>
      </c>
    </row>
    <row r="254" spans="1:28" ht="55" customHeight="1" x14ac:dyDescent="0.15">
      <c r="A254" s="43" t="s">
        <v>342</v>
      </c>
      <c r="B254" s="169"/>
      <c r="C254" s="170" t="s">
        <v>12</v>
      </c>
      <c r="D254" s="83" t="s">
        <v>215</v>
      </c>
      <c r="E254" s="83" t="s">
        <v>799</v>
      </c>
      <c r="F254" s="83" t="s">
        <v>714</v>
      </c>
      <c r="G254" s="83" t="s">
        <v>164</v>
      </c>
      <c r="H254" s="171">
        <f>INVENTARIO[[#This Row],[Precio Final]]</f>
        <v>45</v>
      </c>
      <c r="I254" s="83">
        <f t="shared" si="20"/>
        <v>41.679166666666667</v>
      </c>
      <c r="J254" s="83">
        <v>1</v>
      </c>
      <c r="K254" s="112">
        <f>SUMIFS(VENTAS[Cantidad],VENTAS[Código del producto Vendido],INVENTARIO[[#This Row],[Code]])</f>
        <v>1</v>
      </c>
      <c r="L254" s="121">
        <f>INVENTARIO[[#This Row],[Entradas]]-INVENTARIO[[#This Row],[Salidas]]</f>
        <v>0</v>
      </c>
      <c r="M254" s="171">
        <f>INVENTARIO[[#This Row],[Precio Final]]*10%</f>
        <v>4.5</v>
      </c>
      <c r="N254" s="43">
        <v>442.55</v>
      </c>
      <c r="O254" s="43">
        <v>18</v>
      </c>
      <c r="P254" s="43">
        <v>24.586111111111112</v>
      </c>
      <c r="Q254" s="112">
        <v>400</v>
      </c>
      <c r="R254" s="43">
        <v>8</v>
      </c>
      <c r="S254" s="177">
        <f t="shared" si="21"/>
        <v>3.2</v>
      </c>
      <c r="T254" s="168">
        <f>INVENTARIO[[#This Row],[Costo Unitario (USD)]]+INVENTARIO[[#This Row],[Costo Envío (USD)]]</f>
        <v>27.786111111111111</v>
      </c>
      <c r="U254" s="168">
        <f>INVENTARIO[[#This Row],[Costo total]]*1.5</f>
        <v>41.679166666666667</v>
      </c>
      <c r="V254" s="43">
        <v>45</v>
      </c>
      <c r="W254" s="43">
        <f>INVENTARIO[[#This Row],[Precio Final]]-INVENTARIO[[#This Row],[Costo total]]</f>
        <v>17.213888888888889</v>
      </c>
      <c r="X254" s="172">
        <f>INVENTARIO[[#This Row],[Ganancia Unitaria]]*INVENTARIO[[#This Row],[Salidas]]</f>
        <v>17.213888888888889</v>
      </c>
      <c r="Y254" s="43"/>
      <c r="Z254" s="43"/>
      <c r="AA254" s="43">
        <f>INVENTARIO[[#This Row],[Costo total]]*INVENTARIO[[#This Row],[Entradas]]</f>
        <v>27.786111111111111</v>
      </c>
      <c r="AB254" s="172">
        <f>INVENTARIO[[#This Row],[Stock Actual]]*INVENTARIO[[#This Row],[Costo total]]</f>
        <v>0</v>
      </c>
    </row>
    <row r="255" spans="1:28" ht="55" customHeight="1" x14ac:dyDescent="0.15">
      <c r="A255" s="42" t="s">
        <v>385</v>
      </c>
      <c r="B255" s="173"/>
      <c r="C255" s="174" t="s">
        <v>12</v>
      </c>
      <c r="D255" s="78" t="s">
        <v>2330</v>
      </c>
      <c r="E255" s="78" t="s">
        <v>179</v>
      </c>
      <c r="F255" s="78" t="s">
        <v>692</v>
      </c>
      <c r="G255" s="78" t="s">
        <v>164</v>
      </c>
      <c r="H255" s="175">
        <f>INVENTARIO[[#This Row],[Precio Final]]</f>
        <v>15</v>
      </c>
      <c r="I255" s="78">
        <f t="shared" si="20"/>
        <v>14.83416666666667</v>
      </c>
      <c r="J255" s="78">
        <v>1</v>
      </c>
      <c r="K255" s="110">
        <f>SUMIFS(VENTAS[Cantidad],VENTAS[Código del producto Vendido],INVENTARIO[[#This Row],[Code]])</f>
        <v>1</v>
      </c>
      <c r="L255" s="120">
        <f>INVENTARIO[[#This Row],[Entradas]]-INVENTARIO[[#This Row],[Salidas]]</f>
        <v>0</v>
      </c>
      <c r="M255" s="175">
        <f>INVENTARIO[[#This Row],[Precio Final]]*10%</f>
        <v>1.5</v>
      </c>
      <c r="N255" s="42">
        <v>163.61000000000001</v>
      </c>
      <c r="O255" s="42">
        <v>18</v>
      </c>
      <c r="P255" s="42">
        <v>9.089444444444446</v>
      </c>
      <c r="Q255" s="110">
        <v>100</v>
      </c>
      <c r="R255" s="42">
        <v>8</v>
      </c>
      <c r="S255" s="178">
        <f t="shared" si="21"/>
        <v>0.8</v>
      </c>
      <c r="T255" s="42">
        <f>INVENTARIO[[#This Row],[Costo Unitario (USD)]]+INVENTARIO[[#This Row],[Costo Envío (USD)]]</f>
        <v>9.8894444444444467</v>
      </c>
      <c r="U255" s="42">
        <f>INVENTARIO[[#This Row],[Costo total]]*1.5</f>
        <v>14.83416666666667</v>
      </c>
      <c r="V255" s="42">
        <v>15</v>
      </c>
      <c r="W255" s="42">
        <f>INVENTARIO[[#This Row],[Precio Final]]-INVENTARIO[[#This Row],[Costo total]]</f>
        <v>5.1105555555555533</v>
      </c>
      <c r="X255" s="176">
        <f>INVENTARIO[[#This Row],[Ganancia Unitaria]]*INVENTARIO[[#This Row],[Salidas]]</f>
        <v>5.1105555555555533</v>
      </c>
      <c r="Y255" s="42"/>
      <c r="Z255" s="20"/>
      <c r="AA255" s="20">
        <f>INVENTARIO[[#This Row],[Costo total]]*INVENTARIO[[#This Row],[Entradas]]</f>
        <v>9.8894444444444467</v>
      </c>
      <c r="AB255" s="172">
        <f>INVENTARIO[[#This Row],[Stock Actual]]*INVENTARIO[[#This Row],[Costo total]]</f>
        <v>0</v>
      </c>
    </row>
    <row r="256" spans="1:28" ht="55" customHeight="1" x14ac:dyDescent="0.15">
      <c r="A256" s="43" t="s">
        <v>1520</v>
      </c>
      <c r="B256" s="169"/>
      <c r="C256" s="170" t="s">
        <v>12</v>
      </c>
      <c r="D256" s="83" t="s">
        <v>2849</v>
      </c>
      <c r="E256" s="83" t="s">
        <v>2459</v>
      </c>
      <c r="F256" s="83" t="s">
        <v>714</v>
      </c>
      <c r="G256" s="83" t="s">
        <v>164</v>
      </c>
      <c r="H256" s="171">
        <f>INVENTARIO[[#This Row],[Precio Final]]</f>
        <v>38</v>
      </c>
      <c r="I256" s="83">
        <f t="shared" si="20"/>
        <v>39.052499999999995</v>
      </c>
      <c r="J256" s="83">
        <v>1</v>
      </c>
      <c r="K256" s="112">
        <f>SUMIFS(VENTAS[Cantidad],VENTAS[Código del producto Vendido],INVENTARIO[[#This Row],[Code]])</f>
        <v>0</v>
      </c>
      <c r="L256" s="121">
        <f>INVENTARIO[[#This Row],[Entradas]]-INVENTARIO[[#This Row],[Salidas]]</f>
        <v>1</v>
      </c>
      <c r="M256" s="171">
        <f>INVENTARIO[[#This Row],[Precio Final]]*10%</f>
        <v>3.8000000000000003</v>
      </c>
      <c r="N256" s="43">
        <v>411.03</v>
      </c>
      <c r="O256" s="43">
        <v>18</v>
      </c>
      <c r="P256" s="43">
        <v>22.834999999999997</v>
      </c>
      <c r="Q256" s="112">
        <v>400</v>
      </c>
      <c r="R256" s="43">
        <v>8</v>
      </c>
      <c r="S256" s="177">
        <f t="shared" si="21"/>
        <v>3.2</v>
      </c>
      <c r="T256" s="168">
        <f>INVENTARIO[[#This Row],[Costo Unitario (USD)]]+INVENTARIO[[#This Row],[Costo Envío (USD)]]</f>
        <v>26.034999999999997</v>
      </c>
      <c r="U256" s="168">
        <f>INVENTARIO[[#This Row],[Costo total]]*1.5</f>
        <v>39.052499999999995</v>
      </c>
      <c r="V256" s="43">
        <v>38</v>
      </c>
      <c r="W256" s="43">
        <f>INVENTARIO[[#This Row],[Precio Final]]-INVENTARIO[[#This Row],[Costo total]]</f>
        <v>11.965000000000003</v>
      </c>
      <c r="X256" s="172">
        <f>INVENTARIO[[#This Row],[Ganancia Unitaria]]*INVENTARIO[[#This Row],[Salidas]]</f>
        <v>0</v>
      </c>
      <c r="Y256" s="43"/>
      <c r="Z256" s="43"/>
      <c r="AA256" s="43">
        <f>INVENTARIO[[#This Row],[Costo total]]*INVENTARIO[[#This Row],[Entradas]]</f>
        <v>26.034999999999997</v>
      </c>
      <c r="AB256" s="172">
        <f>INVENTARIO[[#This Row],[Stock Actual]]*INVENTARIO[[#This Row],[Costo total]]</f>
        <v>26.034999999999997</v>
      </c>
    </row>
    <row r="257" spans="1:28" ht="55" customHeight="1" x14ac:dyDescent="0.15">
      <c r="A257" s="42" t="s">
        <v>1521</v>
      </c>
      <c r="B257" s="173"/>
      <c r="C257" s="174" t="s">
        <v>12</v>
      </c>
      <c r="D257" s="78" t="s">
        <v>50</v>
      </c>
      <c r="E257" s="78" t="s">
        <v>2460</v>
      </c>
      <c r="F257" s="78" t="s">
        <v>692</v>
      </c>
      <c r="G257" s="78" t="s">
        <v>164</v>
      </c>
      <c r="H257" s="175">
        <f>INVENTARIO[[#This Row],[Precio Final]]</f>
        <v>55</v>
      </c>
      <c r="I257" s="78">
        <f t="shared" si="20"/>
        <v>54.079166666666666</v>
      </c>
      <c r="J257" s="78">
        <v>1</v>
      </c>
      <c r="K257" s="110">
        <f>SUMIFS(VENTAS[Cantidad],VENTAS[Código del producto Vendido],INVENTARIO[[#This Row],[Code]])</f>
        <v>0</v>
      </c>
      <c r="L257" s="120">
        <f>INVENTARIO[[#This Row],[Entradas]]-INVENTARIO[[#This Row],[Salidas]]</f>
        <v>1</v>
      </c>
      <c r="M257" s="175">
        <f>INVENTARIO[[#This Row],[Precio Final]]*10%</f>
        <v>5.5</v>
      </c>
      <c r="N257" s="42">
        <v>572.63</v>
      </c>
      <c r="O257" s="42">
        <v>18</v>
      </c>
      <c r="P257" s="42">
        <v>31.812777777777779</v>
      </c>
      <c r="Q257" s="110">
        <v>530</v>
      </c>
      <c r="R257" s="42">
        <v>8</v>
      </c>
      <c r="S257" s="178">
        <f t="shared" si="21"/>
        <v>4.24</v>
      </c>
      <c r="T257" s="42">
        <f>INVENTARIO[[#This Row],[Costo Unitario (USD)]]+INVENTARIO[[#This Row],[Costo Envío (USD)]]</f>
        <v>36.052777777777777</v>
      </c>
      <c r="U257" s="42">
        <f>INVENTARIO[[#This Row],[Costo total]]*1.5</f>
        <v>54.079166666666666</v>
      </c>
      <c r="V257" s="42">
        <v>55</v>
      </c>
      <c r="W257" s="42">
        <f>INVENTARIO[[#This Row],[Precio Final]]-INVENTARIO[[#This Row],[Costo total]]</f>
        <v>18.947222222222223</v>
      </c>
      <c r="X257" s="176">
        <f>INVENTARIO[[#This Row],[Ganancia Unitaria]]*INVENTARIO[[#This Row],[Salidas]]</f>
        <v>0</v>
      </c>
      <c r="Y257" s="42"/>
      <c r="Z257" s="20"/>
      <c r="AA257" s="20">
        <f>INVENTARIO[[#This Row],[Costo total]]*INVENTARIO[[#This Row],[Entradas]]</f>
        <v>36.052777777777777</v>
      </c>
      <c r="AB257" s="172">
        <f>INVENTARIO[[#This Row],[Stock Actual]]*INVENTARIO[[#This Row],[Costo total]]</f>
        <v>36.052777777777777</v>
      </c>
    </row>
    <row r="258" spans="1:28" ht="55" customHeight="1" x14ac:dyDescent="0.15">
      <c r="A258" s="43" t="s">
        <v>1522</v>
      </c>
      <c r="B258" s="169"/>
      <c r="C258" s="170" t="s">
        <v>12</v>
      </c>
      <c r="D258" s="83" t="s">
        <v>2330</v>
      </c>
      <c r="E258" s="83" t="s">
        <v>803</v>
      </c>
      <c r="F258" s="83" t="s">
        <v>692</v>
      </c>
      <c r="G258" s="83" t="s">
        <v>164</v>
      </c>
      <c r="H258" s="171">
        <f>INVENTARIO[[#This Row],[Precio Final]]</f>
        <v>15</v>
      </c>
      <c r="I258" s="83">
        <f t="shared" si="20"/>
        <v>9.9983333333333348</v>
      </c>
      <c r="J258" s="83">
        <v>1</v>
      </c>
      <c r="K258" s="112">
        <f>SUMIFS(VENTAS[Cantidad],VENTAS[Código del producto Vendido],INVENTARIO[[#This Row],[Code]])</f>
        <v>1</v>
      </c>
      <c r="L258" s="121">
        <f>INVENTARIO[[#This Row],[Entradas]]-INVENTARIO[[#This Row],[Salidas]]</f>
        <v>0</v>
      </c>
      <c r="M258" s="171">
        <f>INVENTARIO[[#This Row],[Precio Final]]*10%</f>
        <v>1.5</v>
      </c>
      <c r="N258" s="43">
        <v>109.9</v>
      </c>
      <c r="O258" s="43">
        <v>18</v>
      </c>
      <c r="P258" s="43">
        <v>6.1055555555555561</v>
      </c>
      <c r="Q258" s="112">
        <v>70</v>
      </c>
      <c r="R258" s="43">
        <v>8</v>
      </c>
      <c r="S258" s="177">
        <f t="shared" si="21"/>
        <v>0.56000000000000005</v>
      </c>
      <c r="T258" s="168">
        <f>INVENTARIO[[#This Row],[Costo Unitario (USD)]]+INVENTARIO[[#This Row],[Costo Envío (USD)]]</f>
        <v>6.6655555555555566</v>
      </c>
      <c r="U258" s="168">
        <f>INVENTARIO[[#This Row],[Costo total]]*1.5</f>
        <v>9.9983333333333348</v>
      </c>
      <c r="V258" s="43">
        <v>15</v>
      </c>
      <c r="W258" s="43">
        <f>INVENTARIO[[#This Row],[Precio Final]]-INVENTARIO[[#This Row],[Costo total]]</f>
        <v>8.3344444444444434</v>
      </c>
      <c r="X258" s="172">
        <f>INVENTARIO[[#This Row],[Ganancia Unitaria]]*INVENTARIO[[#This Row],[Salidas]]</f>
        <v>8.3344444444444434</v>
      </c>
      <c r="Y258" s="43"/>
      <c r="Z258" s="43"/>
      <c r="AA258" s="43">
        <f>INVENTARIO[[#This Row],[Costo total]]*INVENTARIO[[#This Row],[Entradas]]</f>
        <v>6.6655555555555566</v>
      </c>
      <c r="AB258" s="172">
        <f>INVENTARIO[[#This Row],[Stock Actual]]*INVENTARIO[[#This Row],[Costo total]]</f>
        <v>0</v>
      </c>
    </row>
    <row r="259" spans="1:28" ht="55" customHeight="1" x14ac:dyDescent="0.15">
      <c r="A259" s="42" t="s">
        <v>1523</v>
      </c>
      <c r="B259" s="173"/>
      <c r="C259" s="174" t="s">
        <v>12</v>
      </c>
      <c r="D259" s="78" t="s">
        <v>50</v>
      </c>
      <c r="E259" s="78" t="s">
        <v>1254</v>
      </c>
      <c r="F259" s="78" t="s">
        <v>692</v>
      </c>
      <c r="G259" s="78" t="s">
        <v>164</v>
      </c>
      <c r="H259" s="175">
        <f>INVENTARIO[[#This Row],[Precio Final]]</f>
        <v>45</v>
      </c>
      <c r="I259" s="78">
        <f t="shared" si="20"/>
        <v>57.857500000000002</v>
      </c>
      <c r="J259" s="78">
        <v>1</v>
      </c>
      <c r="K259" s="110">
        <f>SUMIFS(VENTAS[Cantidad],VENTAS[Código del producto Vendido],INVENTARIO[[#This Row],[Code]])</f>
        <v>1</v>
      </c>
      <c r="L259" s="120">
        <f>INVENTARIO[[#This Row],[Entradas]]-INVENTARIO[[#This Row],[Salidas]]</f>
        <v>0</v>
      </c>
      <c r="M259" s="175">
        <f>INVENTARIO[[#This Row],[Precio Final]]*10%</f>
        <v>4.5</v>
      </c>
      <c r="N259" s="42">
        <v>629.49</v>
      </c>
      <c r="O259" s="42">
        <v>18</v>
      </c>
      <c r="P259" s="42">
        <v>34.971666666666664</v>
      </c>
      <c r="Q259" s="110">
        <v>450</v>
      </c>
      <c r="R259" s="42">
        <v>8</v>
      </c>
      <c r="S259" s="178">
        <f t="shared" si="21"/>
        <v>3.6</v>
      </c>
      <c r="T259" s="42">
        <f>INVENTARIO[[#This Row],[Costo Unitario (USD)]]+INVENTARIO[[#This Row],[Costo Envío (USD)]]</f>
        <v>38.571666666666665</v>
      </c>
      <c r="U259" s="42">
        <f>INVENTARIO[[#This Row],[Costo total]]*1.5</f>
        <v>57.857500000000002</v>
      </c>
      <c r="V259" s="42">
        <v>45</v>
      </c>
      <c r="W259" s="42">
        <f>INVENTARIO[[#This Row],[Precio Final]]-INVENTARIO[[#This Row],[Costo total]]</f>
        <v>6.4283333333333346</v>
      </c>
      <c r="X259" s="176">
        <f>INVENTARIO[[#This Row],[Ganancia Unitaria]]*INVENTARIO[[#This Row],[Salidas]]</f>
        <v>6.4283333333333346</v>
      </c>
      <c r="Y259" s="42"/>
      <c r="Z259" s="20"/>
      <c r="AA259" s="20">
        <f>INVENTARIO[[#This Row],[Costo total]]*INVENTARIO[[#This Row],[Entradas]]</f>
        <v>38.571666666666665</v>
      </c>
      <c r="AB259" s="172">
        <f>INVENTARIO[[#This Row],[Stock Actual]]*INVENTARIO[[#This Row],[Costo total]]</f>
        <v>0</v>
      </c>
    </row>
    <row r="260" spans="1:28" ht="55" customHeight="1" x14ac:dyDescent="0.15">
      <c r="A260" s="43" t="s">
        <v>265</v>
      </c>
      <c r="B260" s="169"/>
      <c r="C260" s="170" t="s">
        <v>12</v>
      </c>
      <c r="D260" s="83" t="s">
        <v>50</v>
      </c>
      <c r="E260" s="83" t="s">
        <v>216</v>
      </c>
      <c r="F260" s="83" t="s">
        <v>695</v>
      </c>
      <c r="G260" s="83" t="s">
        <v>164</v>
      </c>
      <c r="H260" s="171">
        <f>INVENTARIO[[#This Row],[Precio Final]]</f>
        <v>20</v>
      </c>
      <c r="I260" s="83">
        <f>U260</f>
        <v>16.083333333333332</v>
      </c>
      <c r="J260" s="83">
        <v>3</v>
      </c>
      <c r="K260" s="112">
        <f>SUMIFS(VENTAS[Cantidad],VENTAS[Código del producto Vendido],INVENTARIO[[#This Row],[Code]])</f>
        <v>3</v>
      </c>
      <c r="L260" s="121">
        <f>INVENTARIO[[#This Row],[Entradas]]-INVENTARIO[[#This Row],[Salidas]]</f>
        <v>0</v>
      </c>
      <c r="M260" s="171">
        <f>INVENTARIO[[#This Row],[Precio Final]]*10%</f>
        <v>2</v>
      </c>
      <c r="N260" s="43">
        <v>166</v>
      </c>
      <c r="O260" s="43">
        <v>18</v>
      </c>
      <c r="P260" s="43">
        <v>9.2222222222222214</v>
      </c>
      <c r="Q260" s="112">
        <v>150</v>
      </c>
      <c r="R260" s="43">
        <v>10</v>
      </c>
      <c r="S260" s="177">
        <f>Q260*R260/1000</f>
        <v>1.5</v>
      </c>
      <c r="T260" s="168">
        <f>INVENTARIO[[#This Row],[Costo Unitario (USD)]]+INVENTARIO[[#This Row],[Costo Envío (USD)]]</f>
        <v>10.722222222222221</v>
      </c>
      <c r="U260" s="168">
        <f>INVENTARIO[[#This Row],[Costo total]]*1.5</f>
        <v>16.083333333333332</v>
      </c>
      <c r="V260" s="43">
        <v>20</v>
      </c>
      <c r="W260" s="43">
        <f>INVENTARIO[[#This Row],[Precio Final]]-INVENTARIO[[#This Row],[Costo total]]</f>
        <v>9.2777777777777786</v>
      </c>
      <c r="X260" s="172">
        <f>INVENTARIO[[#This Row],[Ganancia Unitaria]]*INVENTARIO[[#This Row],[Salidas]]</f>
        <v>27.833333333333336</v>
      </c>
      <c r="Y260" s="43"/>
      <c r="Z260" s="43"/>
      <c r="AA260" s="43">
        <f>INVENTARIO[[#This Row],[Costo total]]*INVENTARIO[[#This Row],[Entradas]]</f>
        <v>32.166666666666664</v>
      </c>
      <c r="AB260" s="172">
        <f>INVENTARIO[[#This Row],[Stock Actual]]*INVENTARIO[[#This Row],[Costo total]]</f>
        <v>0</v>
      </c>
    </row>
    <row r="261" spans="1:28" ht="55" customHeight="1" x14ac:dyDescent="0.15">
      <c r="A261" s="42" t="s">
        <v>266</v>
      </c>
      <c r="B261" s="173"/>
      <c r="C261" s="174" t="s">
        <v>12</v>
      </c>
      <c r="D261" s="78" t="s">
        <v>50</v>
      </c>
      <c r="E261" s="78" t="s">
        <v>217</v>
      </c>
      <c r="F261" s="78" t="s">
        <v>692</v>
      </c>
      <c r="G261" s="78" t="s">
        <v>164</v>
      </c>
      <c r="H261" s="175">
        <f>INVENTARIO[[#This Row],[Precio Final]]</f>
        <v>20</v>
      </c>
      <c r="I261" s="78">
        <f t="shared" ref="I261:I282" si="22">U261</f>
        <v>16.083333333333332</v>
      </c>
      <c r="J261" s="78">
        <v>3</v>
      </c>
      <c r="K261" s="110">
        <f>SUMIFS(VENTAS[Cantidad],VENTAS[Código del producto Vendido],INVENTARIO[[#This Row],[Code]])</f>
        <v>3</v>
      </c>
      <c r="L261" s="120">
        <f>INVENTARIO[[#This Row],[Entradas]]-INVENTARIO[[#This Row],[Salidas]]</f>
        <v>0</v>
      </c>
      <c r="M261" s="175">
        <f>INVENTARIO[[#This Row],[Precio Final]]*10%</f>
        <v>2</v>
      </c>
      <c r="N261" s="42">
        <v>166</v>
      </c>
      <c r="O261" s="42">
        <v>18</v>
      </c>
      <c r="P261" s="42">
        <v>9.2222222222222214</v>
      </c>
      <c r="Q261" s="110">
        <v>150</v>
      </c>
      <c r="R261" s="42">
        <v>10</v>
      </c>
      <c r="S261" s="178">
        <f t="shared" ref="S261:S282" si="23">Q261*R261/1000</f>
        <v>1.5</v>
      </c>
      <c r="T261" s="42">
        <f>INVENTARIO[[#This Row],[Costo Unitario (USD)]]+INVENTARIO[[#This Row],[Costo Envío (USD)]]</f>
        <v>10.722222222222221</v>
      </c>
      <c r="U261" s="42">
        <f>INVENTARIO[[#This Row],[Costo total]]*1.5</f>
        <v>16.083333333333332</v>
      </c>
      <c r="V261" s="42">
        <v>20</v>
      </c>
      <c r="W261" s="42">
        <f>INVENTARIO[[#This Row],[Precio Final]]-INVENTARIO[[#This Row],[Costo total]]</f>
        <v>9.2777777777777786</v>
      </c>
      <c r="X261" s="176">
        <f>INVENTARIO[[#This Row],[Ganancia Unitaria]]*INVENTARIO[[#This Row],[Salidas]]</f>
        <v>27.833333333333336</v>
      </c>
      <c r="Y261" s="42"/>
      <c r="Z261" s="20"/>
      <c r="AA261" s="20">
        <f>INVENTARIO[[#This Row],[Costo total]]*INVENTARIO[[#This Row],[Entradas]]</f>
        <v>32.166666666666664</v>
      </c>
      <c r="AB261" s="172">
        <f>INVENTARIO[[#This Row],[Stock Actual]]*INVENTARIO[[#This Row],[Costo total]]</f>
        <v>0</v>
      </c>
    </row>
    <row r="262" spans="1:28" ht="55" customHeight="1" x14ac:dyDescent="0.15">
      <c r="A262" s="43" t="s">
        <v>267</v>
      </c>
      <c r="B262" s="169"/>
      <c r="C262" s="170" t="s">
        <v>12</v>
      </c>
      <c r="D262" s="83" t="s">
        <v>50</v>
      </c>
      <c r="E262" s="83" t="s">
        <v>218</v>
      </c>
      <c r="F262" s="83" t="s">
        <v>698</v>
      </c>
      <c r="G262" s="83" t="s">
        <v>164</v>
      </c>
      <c r="H262" s="171">
        <f>INVENTARIO[[#This Row],[Precio Final]]</f>
        <v>20</v>
      </c>
      <c r="I262" s="83">
        <f t="shared" si="22"/>
        <v>16.083333333333332</v>
      </c>
      <c r="J262" s="83">
        <v>3</v>
      </c>
      <c r="K262" s="112">
        <f>SUMIFS(VENTAS[Cantidad],VENTAS[Código del producto Vendido],INVENTARIO[[#This Row],[Code]])</f>
        <v>3</v>
      </c>
      <c r="L262" s="121">
        <f>INVENTARIO[[#This Row],[Entradas]]-INVENTARIO[[#This Row],[Salidas]]</f>
        <v>0</v>
      </c>
      <c r="M262" s="171">
        <f>INVENTARIO[[#This Row],[Precio Final]]*10%</f>
        <v>2</v>
      </c>
      <c r="N262" s="43">
        <v>166</v>
      </c>
      <c r="O262" s="43">
        <v>18</v>
      </c>
      <c r="P262" s="43">
        <v>9.2222222222222214</v>
      </c>
      <c r="Q262" s="112">
        <v>150</v>
      </c>
      <c r="R262" s="43">
        <v>10</v>
      </c>
      <c r="S262" s="177">
        <f t="shared" si="23"/>
        <v>1.5</v>
      </c>
      <c r="T262" s="168">
        <f>INVENTARIO[[#This Row],[Costo Unitario (USD)]]+INVENTARIO[[#This Row],[Costo Envío (USD)]]</f>
        <v>10.722222222222221</v>
      </c>
      <c r="U262" s="168">
        <f>INVENTARIO[[#This Row],[Costo total]]*1.5</f>
        <v>16.083333333333332</v>
      </c>
      <c r="V262" s="43">
        <v>20</v>
      </c>
      <c r="W262" s="43">
        <f>INVENTARIO[[#This Row],[Precio Final]]-INVENTARIO[[#This Row],[Costo total]]</f>
        <v>9.2777777777777786</v>
      </c>
      <c r="X262" s="172">
        <f>INVENTARIO[[#This Row],[Ganancia Unitaria]]*INVENTARIO[[#This Row],[Salidas]]</f>
        <v>27.833333333333336</v>
      </c>
      <c r="Y262" s="43"/>
      <c r="Z262" s="43"/>
      <c r="AA262" s="43">
        <f>INVENTARIO[[#This Row],[Costo total]]*INVENTARIO[[#This Row],[Entradas]]</f>
        <v>32.166666666666664</v>
      </c>
      <c r="AB262" s="172">
        <f>INVENTARIO[[#This Row],[Stock Actual]]*INVENTARIO[[#This Row],[Costo total]]</f>
        <v>0</v>
      </c>
    </row>
    <row r="263" spans="1:28" ht="55" customHeight="1" x14ac:dyDescent="0.15">
      <c r="A263" s="42" t="s">
        <v>268</v>
      </c>
      <c r="B263" s="173"/>
      <c r="C263" s="174" t="s">
        <v>12</v>
      </c>
      <c r="D263" s="78" t="s">
        <v>50</v>
      </c>
      <c r="E263" s="78" t="s">
        <v>219</v>
      </c>
      <c r="F263" s="78" t="s">
        <v>697</v>
      </c>
      <c r="G263" s="78" t="s">
        <v>164</v>
      </c>
      <c r="H263" s="175">
        <f>INVENTARIO[[#This Row],[Precio Final]]</f>
        <v>20</v>
      </c>
      <c r="I263" s="78">
        <f t="shared" si="22"/>
        <v>16.083333333333332</v>
      </c>
      <c r="J263" s="78">
        <v>3</v>
      </c>
      <c r="K263" s="110">
        <f>SUMIFS(VENTAS[Cantidad],VENTAS[Código del producto Vendido],INVENTARIO[[#This Row],[Code]])</f>
        <v>3</v>
      </c>
      <c r="L263" s="120">
        <f>INVENTARIO[[#This Row],[Entradas]]-INVENTARIO[[#This Row],[Salidas]]</f>
        <v>0</v>
      </c>
      <c r="M263" s="175">
        <f>INVENTARIO[[#This Row],[Precio Final]]*10%</f>
        <v>2</v>
      </c>
      <c r="N263" s="42">
        <v>166</v>
      </c>
      <c r="O263" s="42">
        <v>18</v>
      </c>
      <c r="P263" s="42">
        <v>9.2222222222222214</v>
      </c>
      <c r="Q263" s="110">
        <v>150</v>
      </c>
      <c r="R263" s="42">
        <v>10</v>
      </c>
      <c r="S263" s="178">
        <f t="shared" si="23"/>
        <v>1.5</v>
      </c>
      <c r="T263" s="42">
        <f>INVENTARIO[[#This Row],[Costo Unitario (USD)]]+INVENTARIO[[#This Row],[Costo Envío (USD)]]</f>
        <v>10.722222222222221</v>
      </c>
      <c r="U263" s="42">
        <f>INVENTARIO[[#This Row],[Costo total]]*1.5</f>
        <v>16.083333333333332</v>
      </c>
      <c r="V263" s="42">
        <v>20</v>
      </c>
      <c r="W263" s="42">
        <f>INVENTARIO[[#This Row],[Precio Final]]-INVENTARIO[[#This Row],[Costo total]]</f>
        <v>9.2777777777777786</v>
      </c>
      <c r="X263" s="176">
        <f>INVENTARIO[[#This Row],[Ganancia Unitaria]]*INVENTARIO[[#This Row],[Salidas]]</f>
        <v>27.833333333333336</v>
      </c>
      <c r="Y263" s="42"/>
      <c r="Z263" s="20"/>
      <c r="AA263" s="20">
        <f>INVENTARIO[[#This Row],[Costo total]]*INVENTARIO[[#This Row],[Entradas]]</f>
        <v>32.166666666666664</v>
      </c>
      <c r="AB263" s="172">
        <f>INVENTARIO[[#This Row],[Stock Actual]]*INVENTARIO[[#This Row],[Costo total]]</f>
        <v>0</v>
      </c>
    </row>
    <row r="264" spans="1:28" ht="55" customHeight="1" x14ac:dyDescent="0.15">
      <c r="A264" s="43" t="s">
        <v>269</v>
      </c>
      <c r="B264" s="169"/>
      <c r="C264" s="170" t="s">
        <v>12</v>
      </c>
      <c r="D264" s="83" t="s">
        <v>50</v>
      </c>
      <c r="E264" s="83" t="s">
        <v>220</v>
      </c>
      <c r="F264" s="83" t="s">
        <v>695</v>
      </c>
      <c r="G264" s="83" t="s">
        <v>164</v>
      </c>
      <c r="H264" s="171">
        <f>INVENTARIO[[#This Row],[Precio Final]]</f>
        <v>20</v>
      </c>
      <c r="I264" s="83">
        <f t="shared" si="22"/>
        <v>16.083333333333332</v>
      </c>
      <c r="J264" s="83">
        <v>3</v>
      </c>
      <c r="K264" s="112">
        <f>SUMIFS(VENTAS[Cantidad],VENTAS[Código del producto Vendido],INVENTARIO[[#This Row],[Code]])</f>
        <v>3</v>
      </c>
      <c r="L264" s="121">
        <f>INVENTARIO[[#This Row],[Entradas]]-INVENTARIO[[#This Row],[Salidas]]</f>
        <v>0</v>
      </c>
      <c r="M264" s="171">
        <f>INVENTARIO[[#This Row],[Precio Final]]*10%</f>
        <v>2</v>
      </c>
      <c r="N264" s="43">
        <v>166</v>
      </c>
      <c r="O264" s="43">
        <v>18</v>
      </c>
      <c r="P264" s="43">
        <v>9.2222222222222214</v>
      </c>
      <c r="Q264" s="112">
        <v>150</v>
      </c>
      <c r="R264" s="43">
        <v>10</v>
      </c>
      <c r="S264" s="177">
        <f t="shared" si="23"/>
        <v>1.5</v>
      </c>
      <c r="T264" s="168">
        <f>INVENTARIO[[#This Row],[Costo Unitario (USD)]]+INVENTARIO[[#This Row],[Costo Envío (USD)]]</f>
        <v>10.722222222222221</v>
      </c>
      <c r="U264" s="168">
        <f>INVENTARIO[[#This Row],[Costo total]]*1.5</f>
        <v>16.083333333333332</v>
      </c>
      <c r="V264" s="43">
        <v>20</v>
      </c>
      <c r="W264" s="43">
        <f>INVENTARIO[[#This Row],[Precio Final]]-INVENTARIO[[#This Row],[Costo total]]</f>
        <v>9.2777777777777786</v>
      </c>
      <c r="X264" s="172">
        <f>INVENTARIO[[#This Row],[Ganancia Unitaria]]*INVENTARIO[[#This Row],[Salidas]]</f>
        <v>27.833333333333336</v>
      </c>
      <c r="Y264" s="43"/>
      <c r="Z264" s="43"/>
      <c r="AA264" s="43">
        <f>INVENTARIO[[#This Row],[Costo total]]*INVENTARIO[[#This Row],[Entradas]]</f>
        <v>32.166666666666664</v>
      </c>
      <c r="AB264" s="172">
        <f>INVENTARIO[[#This Row],[Stock Actual]]*INVENTARIO[[#This Row],[Costo total]]</f>
        <v>0</v>
      </c>
    </row>
    <row r="265" spans="1:28" ht="55" customHeight="1" x14ac:dyDescent="0.15">
      <c r="A265" s="42" t="s">
        <v>270</v>
      </c>
      <c r="B265" s="173"/>
      <c r="C265" s="174" t="s">
        <v>12</v>
      </c>
      <c r="D265" s="78" t="s">
        <v>50</v>
      </c>
      <c r="E265" s="78" t="s">
        <v>221</v>
      </c>
      <c r="F265" s="78" t="s">
        <v>692</v>
      </c>
      <c r="G265" s="78" t="s">
        <v>164</v>
      </c>
      <c r="H265" s="175">
        <f>INVENTARIO[[#This Row],[Precio Final]]</f>
        <v>20</v>
      </c>
      <c r="I265" s="78">
        <f t="shared" si="22"/>
        <v>16.083333333333332</v>
      </c>
      <c r="J265" s="78">
        <v>3</v>
      </c>
      <c r="K265" s="110">
        <f>SUMIFS(VENTAS[Cantidad],VENTAS[Código del producto Vendido],INVENTARIO[[#This Row],[Code]])</f>
        <v>3</v>
      </c>
      <c r="L265" s="120">
        <f>INVENTARIO[[#This Row],[Entradas]]-INVENTARIO[[#This Row],[Salidas]]</f>
        <v>0</v>
      </c>
      <c r="M265" s="175">
        <f>INVENTARIO[[#This Row],[Precio Final]]*10%</f>
        <v>2</v>
      </c>
      <c r="N265" s="42">
        <v>166</v>
      </c>
      <c r="O265" s="42">
        <v>18</v>
      </c>
      <c r="P265" s="42">
        <v>9.2222222222222214</v>
      </c>
      <c r="Q265" s="110">
        <v>150</v>
      </c>
      <c r="R265" s="42">
        <v>10</v>
      </c>
      <c r="S265" s="178">
        <f t="shared" si="23"/>
        <v>1.5</v>
      </c>
      <c r="T265" s="42">
        <f>INVENTARIO[[#This Row],[Costo Unitario (USD)]]+INVENTARIO[[#This Row],[Costo Envío (USD)]]</f>
        <v>10.722222222222221</v>
      </c>
      <c r="U265" s="42">
        <f>INVENTARIO[[#This Row],[Costo total]]*1.5</f>
        <v>16.083333333333332</v>
      </c>
      <c r="V265" s="42">
        <v>20</v>
      </c>
      <c r="W265" s="42">
        <f>INVENTARIO[[#This Row],[Precio Final]]-INVENTARIO[[#This Row],[Costo total]]</f>
        <v>9.2777777777777786</v>
      </c>
      <c r="X265" s="176">
        <f>INVENTARIO[[#This Row],[Ganancia Unitaria]]*INVENTARIO[[#This Row],[Salidas]]</f>
        <v>27.833333333333336</v>
      </c>
      <c r="Y265" s="42"/>
      <c r="Z265" s="20"/>
      <c r="AA265" s="20">
        <f>INVENTARIO[[#This Row],[Costo total]]*INVENTARIO[[#This Row],[Entradas]]</f>
        <v>32.166666666666664</v>
      </c>
      <c r="AB265" s="172">
        <f>INVENTARIO[[#This Row],[Stock Actual]]*INVENTARIO[[#This Row],[Costo total]]</f>
        <v>0</v>
      </c>
    </row>
    <row r="266" spans="1:28" ht="55" customHeight="1" x14ac:dyDescent="0.15">
      <c r="A266" s="43" t="s">
        <v>454</v>
      </c>
      <c r="B266" s="169"/>
      <c r="C266" s="170" t="s">
        <v>12</v>
      </c>
      <c r="D266" s="83" t="s">
        <v>2862</v>
      </c>
      <c r="E266" s="83" t="s">
        <v>222</v>
      </c>
      <c r="F266" s="83" t="s">
        <v>695</v>
      </c>
      <c r="G266" s="83" t="s">
        <v>164</v>
      </c>
      <c r="H266" s="171">
        <f>INVENTARIO[[#This Row],[Precio Final]]</f>
        <v>10</v>
      </c>
      <c r="I266" s="83">
        <f t="shared" si="22"/>
        <v>7.6375000000000002</v>
      </c>
      <c r="J266" s="83">
        <v>3</v>
      </c>
      <c r="K266" s="112">
        <f>SUMIFS(VENTAS[Cantidad],VENTAS[Código del producto Vendido],INVENTARIO[[#This Row],[Code]])</f>
        <v>3</v>
      </c>
      <c r="L266" s="121">
        <f>INVENTARIO[[#This Row],[Entradas]]-INVENTARIO[[#This Row],[Salidas]]</f>
        <v>0</v>
      </c>
      <c r="M266" s="171">
        <f>INVENTARIO[[#This Row],[Precio Final]]*10%</f>
        <v>1</v>
      </c>
      <c r="N266" s="43">
        <v>77.25</v>
      </c>
      <c r="O266" s="43">
        <v>18</v>
      </c>
      <c r="P266" s="43">
        <v>4.291666666666667</v>
      </c>
      <c r="Q266" s="112">
        <v>100</v>
      </c>
      <c r="R266" s="43">
        <v>8</v>
      </c>
      <c r="S266" s="177">
        <f t="shared" si="23"/>
        <v>0.8</v>
      </c>
      <c r="T266" s="168">
        <f>INVENTARIO[[#This Row],[Costo Unitario (USD)]]+INVENTARIO[[#This Row],[Costo Envío (USD)]]</f>
        <v>5.0916666666666668</v>
      </c>
      <c r="U266" s="168">
        <f>INVENTARIO[[#This Row],[Costo total]]*1.5</f>
        <v>7.6375000000000002</v>
      </c>
      <c r="V266" s="43">
        <v>10</v>
      </c>
      <c r="W266" s="43">
        <f>INVENTARIO[[#This Row],[Precio Final]]-INVENTARIO[[#This Row],[Costo total]]</f>
        <v>4.9083333333333332</v>
      </c>
      <c r="X266" s="172">
        <f>INVENTARIO[[#This Row],[Ganancia Unitaria]]*INVENTARIO[[#This Row],[Salidas]]</f>
        <v>14.725</v>
      </c>
      <c r="Y266" s="43"/>
      <c r="Z266" s="43"/>
      <c r="AA266" s="43">
        <f>INVENTARIO[[#This Row],[Costo total]]*INVENTARIO[[#This Row],[Entradas]]</f>
        <v>15.275</v>
      </c>
      <c r="AB266" s="172">
        <f>INVENTARIO[[#This Row],[Stock Actual]]*INVENTARIO[[#This Row],[Costo total]]</f>
        <v>0</v>
      </c>
    </row>
    <row r="267" spans="1:28" ht="55" customHeight="1" x14ac:dyDescent="0.15">
      <c r="A267" s="42" t="s">
        <v>313</v>
      </c>
      <c r="B267" s="173"/>
      <c r="C267" s="174" t="s">
        <v>12</v>
      </c>
      <c r="D267" s="78" t="s">
        <v>2862</v>
      </c>
      <c r="E267" s="78" t="s">
        <v>223</v>
      </c>
      <c r="F267" s="78" t="s">
        <v>692</v>
      </c>
      <c r="G267" s="78" t="s">
        <v>164</v>
      </c>
      <c r="H267" s="175">
        <f>INVENTARIO[[#This Row],[Precio Final]]</f>
        <v>10</v>
      </c>
      <c r="I267" s="78">
        <f t="shared" si="22"/>
        <v>8.1999999999999993</v>
      </c>
      <c r="J267" s="78">
        <v>3</v>
      </c>
      <c r="K267" s="110">
        <f>SUMIFS(VENTAS[Cantidad],VENTAS[Código del producto Vendido],INVENTARIO[[#This Row],[Code]])</f>
        <v>3</v>
      </c>
      <c r="L267" s="120">
        <f>INVENTARIO[[#This Row],[Entradas]]-INVENTARIO[[#This Row],[Salidas]]</f>
        <v>0</v>
      </c>
      <c r="M267" s="175">
        <f>INVENTARIO[[#This Row],[Precio Final]]*10%</f>
        <v>1</v>
      </c>
      <c r="N267" s="42">
        <v>84</v>
      </c>
      <c r="O267" s="42">
        <v>18</v>
      </c>
      <c r="P267" s="42">
        <v>4.666666666666667</v>
      </c>
      <c r="Q267" s="110">
        <v>100</v>
      </c>
      <c r="R267" s="42">
        <v>8</v>
      </c>
      <c r="S267" s="178">
        <f t="shared" si="23"/>
        <v>0.8</v>
      </c>
      <c r="T267" s="42">
        <f>INVENTARIO[[#This Row],[Costo Unitario (USD)]]+INVENTARIO[[#This Row],[Costo Envío (USD)]]</f>
        <v>5.4666666666666668</v>
      </c>
      <c r="U267" s="42">
        <f>INVENTARIO[[#This Row],[Costo total]]*1.5</f>
        <v>8.1999999999999993</v>
      </c>
      <c r="V267" s="42">
        <v>10</v>
      </c>
      <c r="W267" s="42">
        <f>INVENTARIO[[#This Row],[Precio Final]]-INVENTARIO[[#This Row],[Costo total]]</f>
        <v>4.5333333333333332</v>
      </c>
      <c r="X267" s="176">
        <f>INVENTARIO[[#This Row],[Ganancia Unitaria]]*INVENTARIO[[#This Row],[Salidas]]</f>
        <v>13.6</v>
      </c>
      <c r="Y267" s="42"/>
      <c r="Z267" s="20"/>
      <c r="AA267" s="20">
        <f>INVENTARIO[[#This Row],[Costo total]]*INVENTARIO[[#This Row],[Entradas]]</f>
        <v>16.399999999999999</v>
      </c>
      <c r="AB267" s="172">
        <f>INVENTARIO[[#This Row],[Stock Actual]]*INVENTARIO[[#This Row],[Costo total]]</f>
        <v>0</v>
      </c>
    </row>
    <row r="268" spans="1:28" ht="55" customHeight="1" x14ac:dyDescent="0.15">
      <c r="A268" s="43" t="s">
        <v>314</v>
      </c>
      <c r="B268" s="169"/>
      <c r="C268" s="170" t="s">
        <v>12</v>
      </c>
      <c r="D268" s="83" t="s">
        <v>2862</v>
      </c>
      <c r="E268" s="83" t="s">
        <v>918</v>
      </c>
      <c r="F268" s="83" t="s">
        <v>695</v>
      </c>
      <c r="G268" s="83" t="s">
        <v>164</v>
      </c>
      <c r="H268" s="171">
        <f>INVENTARIO[[#This Row],[Precio Final]]</f>
        <v>10</v>
      </c>
      <c r="I268" s="83">
        <f t="shared" si="22"/>
        <v>7.5400000000000009</v>
      </c>
      <c r="J268" s="83">
        <v>3</v>
      </c>
      <c r="K268" s="112">
        <v>3</v>
      </c>
      <c r="L268" s="121">
        <f>INVENTARIO[[#This Row],[Entradas]]-INVENTARIO[[#This Row],[Salidas]]</f>
        <v>0</v>
      </c>
      <c r="M268" s="171">
        <f>INVENTARIO[[#This Row],[Precio Final]]*10%</f>
        <v>1</v>
      </c>
      <c r="N268" s="43">
        <v>84</v>
      </c>
      <c r="O268" s="43">
        <v>18</v>
      </c>
      <c r="P268" s="43">
        <v>4.666666666666667</v>
      </c>
      <c r="Q268" s="112">
        <v>45</v>
      </c>
      <c r="R268" s="43">
        <v>8</v>
      </c>
      <c r="S268" s="177">
        <f t="shared" si="23"/>
        <v>0.36</v>
      </c>
      <c r="T268" s="168">
        <f>INVENTARIO[[#This Row],[Costo Unitario (USD)]]+INVENTARIO[[#This Row],[Costo Envío (USD)]]</f>
        <v>5.0266666666666673</v>
      </c>
      <c r="U268" s="168">
        <f>INVENTARIO[[#This Row],[Costo total]]*1.5</f>
        <v>7.5400000000000009</v>
      </c>
      <c r="V268" s="43">
        <v>10</v>
      </c>
      <c r="W268" s="43">
        <f>INVENTARIO[[#This Row],[Precio Final]]-INVENTARIO[[#This Row],[Costo total]]</f>
        <v>4.9733333333333327</v>
      </c>
      <c r="X268" s="172">
        <f>INVENTARIO[[#This Row],[Ganancia Unitaria]]*INVENTARIO[[#This Row],[Salidas]]</f>
        <v>14.919999999999998</v>
      </c>
      <c r="Y268" s="43"/>
      <c r="Z268" s="43"/>
      <c r="AA268" s="43">
        <f>INVENTARIO[[#This Row],[Costo total]]*INVENTARIO[[#This Row],[Entradas]]</f>
        <v>15.080000000000002</v>
      </c>
      <c r="AB268" s="172">
        <f>INVENTARIO[[#This Row],[Stock Actual]]*INVENTARIO[[#This Row],[Costo total]]</f>
        <v>0</v>
      </c>
    </row>
    <row r="269" spans="1:28" ht="55" customHeight="1" x14ac:dyDescent="0.15">
      <c r="A269" s="42" t="s">
        <v>315</v>
      </c>
      <c r="B269" s="173"/>
      <c r="C269" s="174" t="s">
        <v>12</v>
      </c>
      <c r="D269" s="78" t="s">
        <v>2862</v>
      </c>
      <c r="E269" s="78" t="s">
        <v>853</v>
      </c>
      <c r="F269" s="78" t="s">
        <v>697</v>
      </c>
      <c r="G269" s="78" t="s">
        <v>164</v>
      </c>
      <c r="H269" s="175">
        <f>INVENTARIO[[#This Row],[Precio Final]]</f>
        <v>10</v>
      </c>
      <c r="I269" s="78">
        <f t="shared" si="22"/>
        <v>7.5400000000000009</v>
      </c>
      <c r="J269" s="78">
        <v>3</v>
      </c>
      <c r="K269" s="110">
        <f>SUMIFS(VENTAS[Cantidad],VENTAS[Código del producto Vendido],INVENTARIO[[#This Row],[Code]])</f>
        <v>3</v>
      </c>
      <c r="L269" s="120">
        <f>INVENTARIO[[#This Row],[Entradas]]-INVENTARIO[[#This Row],[Salidas]]</f>
        <v>0</v>
      </c>
      <c r="M269" s="175">
        <f>INVENTARIO[[#This Row],[Precio Final]]*10%</f>
        <v>1</v>
      </c>
      <c r="N269" s="42">
        <v>84</v>
      </c>
      <c r="O269" s="42">
        <v>18</v>
      </c>
      <c r="P269" s="42">
        <v>4.666666666666667</v>
      </c>
      <c r="Q269" s="110">
        <v>45</v>
      </c>
      <c r="R269" s="42">
        <v>8</v>
      </c>
      <c r="S269" s="178">
        <f t="shared" si="23"/>
        <v>0.36</v>
      </c>
      <c r="T269" s="42">
        <f>INVENTARIO[[#This Row],[Costo Unitario (USD)]]+INVENTARIO[[#This Row],[Costo Envío (USD)]]</f>
        <v>5.0266666666666673</v>
      </c>
      <c r="U269" s="42">
        <f>INVENTARIO[[#This Row],[Costo total]]*1.5</f>
        <v>7.5400000000000009</v>
      </c>
      <c r="V269" s="42">
        <v>10</v>
      </c>
      <c r="W269" s="42">
        <f>INVENTARIO[[#This Row],[Precio Final]]-INVENTARIO[[#This Row],[Costo total]]</f>
        <v>4.9733333333333327</v>
      </c>
      <c r="X269" s="176">
        <f>INVENTARIO[[#This Row],[Ganancia Unitaria]]*INVENTARIO[[#This Row],[Salidas]]</f>
        <v>14.919999999999998</v>
      </c>
      <c r="Y269" s="42"/>
      <c r="Z269" s="20"/>
      <c r="AA269" s="20">
        <f>INVENTARIO[[#This Row],[Costo total]]*INVENTARIO[[#This Row],[Entradas]]</f>
        <v>15.080000000000002</v>
      </c>
      <c r="AB269" s="172">
        <f>INVENTARIO[[#This Row],[Stock Actual]]*INVENTARIO[[#This Row],[Costo total]]</f>
        <v>0</v>
      </c>
    </row>
    <row r="270" spans="1:28" ht="55" customHeight="1" x14ac:dyDescent="0.15">
      <c r="A270" s="43" t="s">
        <v>1524</v>
      </c>
      <c r="B270" s="169"/>
      <c r="C270" s="170" t="s">
        <v>12</v>
      </c>
      <c r="D270" s="83" t="s">
        <v>2862</v>
      </c>
      <c r="E270" s="83" t="s">
        <v>2461</v>
      </c>
      <c r="F270" s="83" t="s">
        <v>2374</v>
      </c>
      <c r="G270" s="83" t="s">
        <v>164</v>
      </c>
      <c r="H270" s="171">
        <f>INVENTARIO[[#This Row],[Precio Final]]</f>
        <v>9</v>
      </c>
      <c r="I270" s="83">
        <f t="shared" si="22"/>
        <v>7.79</v>
      </c>
      <c r="J270" s="83">
        <v>3</v>
      </c>
      <c r="K270" s="112">
        <f>SUMIFS(VENTAS[Cantidad],VENTAS[Código del producto Vendido],INVENTARIO[[#This Row],[Code]])</f>
        <v>1</v>
      </c>
      <c r="L270" s="121">
        <f>INVENTARIO[[#This Row],[Entradas]]-INVENTARIO[[#This Row],[Salidas]]</f>
        <v>2</v>
      </c>
      <c r="M270" s="171">
        <f>INVENTARIO[[#This Row],[Precio Final]]*10%</f>
        <v>0.9</v>
      </c>
      <c r="N270" s="43">
        <v>87</v>
      </c>
      <c r="O270" s="43">
        <v>18</v>
      </c>
      <c r="P270" s="43">
        <v>4.833333333333333</v>
      </c>
      <c r="Q270" s="112">
        <v>45</v>
      </c>
      <c r="R270" s="43">
        <v>8</v>
      </c>
      <c r="S270" s="177">
        <f t="shared" si="23"/>
        <v>0.36</v>
      </c>
      <c r="T270" s="168">
        <f>INVENTARIO[[#This Row],[Costo Unitario (USD)]]+INVENTARIO[[#This Row],[Costo Envío (USD)]]</f>
        <v>5.1933333333333334</v>
      </c>
      <c r="U270" s="168">
        <f>INVENTARIO[[#This Row],[Costo total]]*1.5</f>
        <v>7.79</v>
      </c>
      <c r="V270" s="43">
        <v>9</v>
      </c>
      <c r="W270" s="43">
        <f>INVENTARIO[[#This Row],[Precio Final]]-INVENTARIO[[#This Row],[Costo total]]</f>
        <v>3.8066666666666666</v>
      </c>
      <c r="X270" s="172">
        <f>INVENTARIO[[#This Row],[Ganancia Unitaria]]*INVENTARIO[[#This Row],[Salidas]]</f>
        <v>3.8066666666666666</v>
      </c>
      <c r="Y270" s="43"/>
      <c r="Z270" s="43"/>
      <c r="AA270" s="43">
        <f>INVENTARIO[[#This Row],[Costo total]]*INVENTARIO[[#This Row],[Entradas]]</f>
        <v>15.58</v>
      </c>
      <c r="AB270" s="172">
        <f>INVENTARIO[[#This Row],[Stock Actual]]*INVENTARIO[[#This Row],[Costo total]]</f>
        <v>10.386666666666667</v>
      </c>
    </row>
    <row r="271" spans="1:28" ht="55" customHeight="1" x14ac:dyDescent="0.15">
      <c r="A271" s="42" t="s">
        <v>1525</v>
      </c>
      <c r="B271" s="173"/>
      <c r="C271" s="174" t="s">
        <v>12</v>
      </c>
      <c r="D271" s="78" t="s">
        <v>2862</v>
      </c>
      <c r="E271" s="78" t="s">
        <v>2461</v>
      </c>
      <c r="F271" s="78" t="s">
        <v>2375</v>
      </c>
      <c r="G271" s="78" t="s">
        <v>164</v>
      </c>
      <c r="H271" s="175">
        <f>INVENTARIO[[#This Row],[Precio Final]]</f>
        <v>9</v>
      </c>
      <c r="I271" s="78">
        <f t="shared" si="22"/>
        <v>7.79</v>
      </c>
      <c r="J271" s="78">
        <v>3</v>
      </c>
      <c r="K271" s="110">
        <f>SUMIFS(VENTAS[Cantidad],VENTAS[Código del producto Vendido],INVENTARIO[[#This Row],[Code]])</f>
        <v>1</v>
      </c>
      <c r="L271" s="120">
        <f>INVENTARIO[[#This Row],[Entradas]]-INVENTARIO[[#This Row],[Salidas]]</f>
        <v>2</v>
      </c>
      <c r="M271" s="175">
        <f>INVENTARIO[[#This Row],[Precio Final]]*10%</f>
        <v>0.9</v>
      </c>
      <c r="N271" s="42">
        <v>87</v>
      </c>
      <c r="O271" s="42">
        <v>18</v>
      </c>
      <c r="P271" s="42">
        <v>4.833333333333333</v>
      </c>
      <c r="Q271" s="110">
        <v>45</v>
      </c>
      <c r="R271" s="42">
        <v>8</v>
      </c>
      <c r="S271" s="178">
        <f t="shared" si="23"/>
        <v>0.36</v>
      </c>
      <c r="T271" s="42">
        <f>INVENTARIO[[#This Row],[Costo Unitario (USD)]]+INVENTARIO[[#This Row],[Costo Envío (USD)]]</f>
        <v>5.1933333333333334</v>
      </c>
      <c r="U271" s="42">
        <f>INVENTARIO[[#This Row],[Costo total]]*1.5</f>
        <v>7.79</v>
      </c>
      <c r="V271" s="42">
        <v>9</v>
      </c>
      <c r="W271" s="42">
        <f>INVENTARIO[[#This Row],[Precio Final]]-INVENTARIO[[#This Row],[Costo total]]</f>
        <v>3.8066666666666666</v>
      </c>
      <c r="X271" s="176">
        <f>INVENTARIO[[#This Row],[Ganancia Unitaria]]*INVENTARIO[[#This Row],[Salidas]]</f>
        <v>3.8066666666666666</v>
      </c>
      <c r="Y271" s="42"/>
      <c r="Z271" s="20"/>
      <c r="AA271" s="20">
        <f>INVENTARIO[[#This Row],[Costo total]]*INVENTARIO[[#This Row],[Entradas]]</f>
        <v>15.58</v>
      </c>
      <c r="AB271" s="172">
        <f>INVENTARIO[[#This Row],[Stock Actual]]*INVENTARIO[[#This Row],[Costo total]]</f>
        <v>10.386666666666667</v>
      </c>
    </row>
    <row r="272" spans="1:28" ht="55" customHeight="1" x14ac:dyDescent="0.15">
      <c r="A272" s="43" t="s">
        <v>1526</v>
      </c>
      <c r="B272" s="169"/>
      <c r="C272" s="170" t="s">
        <v>12</v>
      </c>
      <c r="D272" s="83" t="s">
        <v>2862</v>
      </c>
      <c r="E272" s="83" t="s">
        <v>852</v>
      </c>
      <c r="F272" s="83" t="s">
        <v>692</v>
      </c>
      <c r="G272" s="83" t="s">
        <v>164</v>
      </c>
      <c r="H272" s="171">
        <f>INVENTARIO[[#This Row],[Precio Final]]</f>
        <v>9</v>
      </c>
      <c r="I272" s="83">
        <f t="shared" si="22"/>
        <v>8.6025000000000009</v>
      </c>
      <c r="J272" s="83">
        <v>3</v>
      </c>
      <c r="K272" s="112">
        <f>SUMIFS(VENTAS[Cantidad],VENTAS[Código del producto Vendido],INVENTARIO[[#This Row],[Code]])</f>
        <v>2</v>
      </c>
      <c r="L272" s="121">
        <f>INVENTARIO[[#This Row],[Entradas]]-INVENTARIO[[#This Row],[Salidas]]</f>
        <v>1</v>
      </c>
      <c r="M272" s="171">
        <f>INVENTARIO[[#This Row],[Precio Final]]*10%</f>
        <v>0.9</v>
      </c>
      <c r="N272" s="43">
        <v>96.75</v>
      </c>
      <c r="O272" s="43">
        <v>18</v>
      </c>
      <c r="P272" s="43">
        <v>5.375</v>
      </c>
      <c r="Q272" s="112">
        <v>45</v>
      </c>
      <c r="R272" s="43">
        <v>8</v>
      </c>
      <c r="S272" s="177">
        <f t="shared" si="23"/>
        <v>0.36</v>
      </c>
      <c r="T272" s="168">
        <f>INVENTARIO[[#This Row],[Costo Unitario (USD)]]+INVENTARIO[[#This Row],[Costo Envío (USD)]]</f>
        <v>5.7350000000000003</v>
      </c>
      <c r="U272" s="168">
        <f>INVENTARIO[[#This Row],[Costo total]]*1.5</f>
        <v>8.6025000000000009</v>
      </c>
      <c r="V272" s="43">
        <v>9</v>
      </c>
      <c r="W272" s="43">
        <f>INVENTARIO[[#This Row],[Precio Final]]-INVENTARIO[[#This Row],[Costo total]]</f>
        <v>3.2649999999999997</v>
      </c>
      <c r="X272" s="172">
        <f>INVENTARIO[[#This Row],[Ganancia Unitaria]]*INVENTARIO[[#This Row],[Salidas]]</f>
        <v>6.5299999999999994</v>
      </c>
      <c r="Y272" s="43"/>
      <c r="Z272" s="43"/>
      <c r="AA272" s="43">
        <f>INVENTARIO[[#This Row],[Costo total]]*INVENTARIO[[#This Row],[Entradas]]</f>
        <v>17.205000000000002</v>
      </c>
      <c r="AB272" s="172">
        <f>INVENTARIO[[#This Row],[Stock Actual]]*INVENTARIO[[#This Row],[Costo total]]</f>
        <v>5.7350000000000003</v>
      </c>
    </row>
    <row r="273" spans="1:28" ht="55" customHeight="1" x14ac:dyDescent="0.15">
      <c r="A273" s="42" t="s">
        <v>319</v>
      </c>
      <c r="B273" s="173"/>
      <c r="C273" s="174" t="s">
        <v>12</v>
      </c>
      <c r="D273" s="78" t="s">
        <v>2862</v>
      </c>
      <c r="E273" s="78" t="s">
        <v>224</v>
      </c>
      <c r="F273" s="78" t="s">
        <v>695</v>
      </c>
      <c r="G273" s="78" t="s">
        <v>164</v>
      </c>
      <c r="H273" s="175">
        <f>INVENTARIO[[#This Row],[Precio Final]]</f>
        <v>15</v>
      </c>
      <c r="I273" s="78">
        <f t="shared" si="22"/>
        <v>8.6025000000000009</v>
      </c>
      <c r="J273" s="78">
        <v>1</v>
      </c>
      <c r="K273" s="110">
        <f>SUMIFS(VENTAS[Cantidad],VENTAS[Código del producto Vendido],INVENTARIO[[#This Row],[Code]])</f>
        <v>1</v>
      </c>
      <c r="L273" s="120">
        <f>INVENTARIO[[#This Row],[Entradas]]-INVENTARIO[[#This Row],[Salidas]]</f>
        <v>0</v>
      </c>
      <c r="M273" s="175">
        <f>INVENTARIO[[#This Row],[Precio Final]]*10%</f>
        <v>1.5</v>
      </c>
      <c r="N273" s="42">
        <v>96.75</v>
      </c>
      <c r="O273" s="42">
        <v>18</v>
      </c>
      <c r="P273" s="42">
        <v>5.375</v>
      </c>
      <c r="Q273" s="110">
        <v>45</v>
      </c>
      <c r="R273" s="42">
        <v>8</v>
      </c>
      <c r="S273" s="178">
        <f t="shared" si="23"/>
        <v>0.36</v>
      </c>
      <c r="T273" s="42">
        <f>INVENTARIO[[#This Row],[Costo Unitario (USD)]]+INVENTARIO[[#This Row],[Costo Envío (USD)]]</f>
        <v>5.7350000000000003</v>
      </c>
      <c r="U273" s="42">
        <f>INVENTARIO[[#This Row],[Costo total]]*1.5</f>
        <v>8.6025000000000009</v>
      </c>
      <c r="V273" s="42">
        <v>15</v>
      </c>
      <c r="W273" s="42">
        <f>INVENTARIO[[#This Row],[Precio Final]]-INVENTARIO[[#This Row],[Costo total]]</f>
        <v>9.2650000000000006</v>
      </c>
      <c r="X273" s="176">
        <f>INVENTARIO[[#This Row],[Ganancia Unitaria]]*INVENTARIO[[#This Row],[Salidas]]</f>
        <v>9.2650000000000006</v>
      </c>
      <c r="Y273" s="42"/>
      <c r="Z273" s="20"/>
      <c r="AA273" s="20">
        <f>INVENTARIO[[#This Row],[Costo total]]*INVENTARIO[[#This Row],[Entradas]]</f>
        <v>5.7350000000000003</v>
      </c>
      <c r="AB273" s="172">
        <f>INVENTARIO[[#This Row],[Stock Actual]]*INVENTARIO[[#This Row],[Costo total]]</f>
        <v>0</v>
      </c>
    </row>
    <row r="274" spans="1:28" ht="55" customHeight="1" x14ac:dyDescent="0.15">
      <c r="A274" s="43" t="s">
        <v>320</v>
      </c>
      <c r="B274" s="169"/>
      <c r="C274" s="170" t="s">
        <v>12</v>
      </c>
      <c r="D274" s="83" t="s">
        <v>2862</v>
      </c>
      <c r="E274" s="83" t="s">
        <v>225</v>
      </c>
      <c r="F274" s="83" t="s">
        <v>697</v>
      </c>
      <c r="G274" s="83" t="s">
        <v>164</v>
      </c>
      <c r="H274" s="171">
        <f>INVENTARIO[[#This Row],[Precio Final]]</f>
        <v>15</v>
      </c>
      <c r="I274" s="83">
        <f t="shared" si="22"/>
        <v>8.6025000000000009</v>
      </c>
      <c r="J274" s="83">
        <v>3</v>
      </c>
      <c r="K274" s="112">
        <f>SUMIFS(VENTAS[Cantidad],VENTAS[Código del producto Vendido],INVENTARIO[[#This Row],[Code]])</f>
        <v>3</v>
      </c>
      <c r="L274" s="121">
        <f>INVENTARIO[[#This Row],[Entradas]]-INVENTARIO[[#This Row],[Salidas]]</f>
        <v>0</v>
      </c>
      <c r="M274" s="171">
        <f>INVENTARIO[[#This Row],[Precio Final]]*10%</f>
        <v>1.5</v>
      </c>
      <c r="N274" s="43">
        <v>96.75</v>
      </c>
      <c r="O274" s="43">
        <v>18</v>
      </c>
      <c r="P274" s="43">
        <v>5.375</v>
      </c>
      <c r="Q274" s="112">
        <v>45</v>
      </c>
      <c r="R274" s="43">
        <v>8</v>
      </c>
      <c r="S274" s="177">
        <f t="shared" si="23"/>
        <v>0.36</v>
      </c>
      <c r="T274" s="168">
        <f>INVENTARIO[[#This Row],[Costo Unitario (USD)]]+INVENTARIO[[#This Row],[Costo Envío (USD)]]</f>
        <v>5.7350000000000003</v>
      </c>
      <c r="U274" s="168">
        <f>INVENTARIO[[#This Row],[Costo total]]*1.5</f>
        <v>8.6025000000000009</v>
      </c>
      <c r="V274" s="43">
        <v>15</v>
      </c>
      <c r="W274" s="43">
        <f>INVENTARIO[[#This Row],[Precio Final]]-INVENTARIO[[#This Row],[Costo total]]</f>
        <v>9.2650000000000006</v>
      </c>
      <c r="X274" s="172">
        <f>INVENTARIO[[#This Row],[Ganancia Unitaria]]*INVENTARIO[[#This Row],[Salidas]]</f>
        <v>27.795000000000002</v>
      </c>
      <c r="Y274" s="43"/>
      <c r="Z274" s="43"/>
      <c r="AA274" s="43">
        <f>INVENTARIO[[#This Row],[Costo total]]*INVENTARIO[[#This Row],[Entradas]]</f>
        <v>17.205000000000002</v>
      </c>
      <c r="AB274" s="172">
        <f>INVENTARIO[[#This Row],[Stock Actual]]*INVENTARIO[[#This Row],[Costo total]]</f>
        <v>0</v>
      </c>
    </row>
    <row r="275" spans="1:28" ht="55" customHeight="1" x14ac:dyDescent="0.15">
      <c r="A275" s="42" t="s">
        <v>1527</v>
      </c>
      <c r="B275" s="173"/>
      <c r="C275" s="174" t="s">
        <v>12</v>
      </c>
      <c r="D275" s="78" t="s">
        <v>2862</v>
      </c>
      <c r="E275" s="78" t="s">
        <v>2461</v>
      </c>
      <c r="F275" s="78" t="s">
        <v>2376</v>
      </c>
      <c r="G275" s="78" t="s">
        <v>164</v>
      </c>
      <c r="H275" s="175">
        <f>INVENTARIO[[#This Row],[Precio Final]]</f>
        <v>9</v>
      </c>
      <c r="I275" s="78">
        <f t="shared" si="22"/>
        <v>7.6025</v>
      </c>
      <c r="J275" s="78">
        <v>3</v>
      </c>
      <c r="K275" s="110">
        <f>SUMIFS(VENTAS[Cantidad],VENTAS[Código del producto Vendido],INVENTARIO[[#This Row],[Code]])</f>
        <v>0</v>
      </c>
      <c r="L275" s="120">
        <f>INVENTARIO[[#This Row],[Entradas]]-INVENTARIO[[#This Row],[Salidas]]</f>
        <v>3</v>
      </c>
      <c r="M275" s="175">
        <f>INVENTARIO[[#This Row],[Precio Final]]*10%</f>
        <v>0.9</v>
      </c>
      <c r="N275" s="42">
        <v>84.75</v>
      </c>
      <c r="O275" s="42">
        <v>18</v>
      </c>
      <c r="P275" s="42">
        <v>4.708333333333333</v>
      </c>
      <c r="Q275" s="110">
        <v>45</v>
      </c>
      <c r="R275" s="42">
        <v>8</v>
      </c>
      <c r="S275" s="178">
        <f t="shared" si="23"/>
        <v>0.36</v>
      </c>
      <c r="T275" s="42">
        <f>INVENTARIO[[#This Row],[Costo Unitario (USD)]]+INVENTARIO[[#This Row],[Costo Envío (USD)]]</f>
        <v>5.0683333333333334</v>
      </c>
      <c r="U275" s="42">
        <f>INVENTARIO[[#This Row],[Costo total]]*1.5</f>
        <v>7.6025</v>
      </c>
      <c r="V275" s="42">
        <v>9</v>
      </c>
      <c r="W275" s="42">
        <f>INVENTARIO[[#This Row],[Precio Final]]-INVENTARIO[[#This Row],[Costo total]]</f>
        <v>3.9316666666666666</v>
      </c>
      <c r="X275" s="176">
        <f>INVENTARIO[[#This Row],[Ganancia Unitaria]]*INVENTARIO[[#This Row],[Salidas]]</f>
        <v>0</v>
      </c>
      <c r="Y275" s="42"/>
      <c r="Z275" s="20"/>
      <c r="AA275" s="20">
        <f>INVENTARIO[[#This Row],[Costo total]]*INVENTARIO[[#This Row],[Entradas]]</f>
        <v>15.205</v>
      </c>
      <c r="AB275" s="172">
        <f>INVENTARIO[[#This Row],[Stock Actual]]*INVENTARIO[[#This Row],[Costo total]]</f>
        <v>15.205</v>
      </c>
    </row>
    <row r="276" spans="1:28" ht="55" customHeight="1" x14ac:dyDescent="0.15">
      <c r="A276" s="43" t="s">
        <v>1528</v>
      </c>
      <c r="B276" s="169"/>
      <c r="C276" s="170" t="s">
        <v>12</v>
      </c>
      <c r="D276" s="83" t="s">
        <v>2862</v>
      </c>
      <c r="E276" s="83" t="s">
        <v>2461</v>
      </c>
      <c r="F276" s="83" t="s">
        <v>2377</v>
      </c>
      <c r="G276" s="83" t="s">
        <v>164</v>
      </c>
      <c r="H276" s="171">
        <f>INVENTARIO[[#This Row],[Precio Final]]</f>
        <v>9</v>
      </c>
      <c r="I276" s="83">
        <f t="shared" si="22"/>
        <v>7.6025</v>
      </c>
      <c r="J276" s="83">
        <v>3</v>
      </c>
      <c r="K276" s="112">
        <f>SUMIFS(VENTAS[Cantidad],VENTAS[Código del producto Vendido],INVENTARIO[[#This Row],[Code]])</f>
        <v>2</v>
      </c>
      <c r="L276" s="121">
        <f>INVENTARIO[[#This Row],[Entradas]]-INVENTARIO[[#This Row],[Salidas]]</f>
        <v>1</v>
      </c>
      <c r="M276" s="171">
        <f>INVENTARIO[[#This Row],[Precio Final]]*10%</f>
        <v>0.9</v>
      </c>
      <c r="N276" s="43">
        <v>84.75</v>
      </c>
      <c r="O276" s="43">
        <v>18</v>
      </c>
      <c r="P276" s="43">
        <v>4.708333333333333</v>
      </c>
      <c r="Q276" s="112">
        <v>45</v>
      </c>
      <c r="R276" s="43">
        <v>8</v>
      </c>
      <c r="S276" s="177">
        <f t="shared" si="23"/>
        <v>0.36</v>
      </c>
      <c r="T276" s="168">
        <f>INVENTARIO[[#This Row],[Costo Unitario (USD)]]+INVENTARIO[[#This Row],[Costo Envío (USD)]]</f>
        <v>5.0683333333333334</v>
      </c>
      <c r="U276" s="168">
        <f>INVENTARIO[[#This Row],[Costo total]]*1.5</f>
        <v>7.6025</v>
      </c>
      <c r="V276" s="43">
        <v>9</v>
      </c>
      <c r="W276" s="43">
        <f>INVENTARIO[[#This Row],[Precio Final]]-INVENTARIO[[#This Row],[Costo total]]</f>
        <v>3.9316666666666666</v>
      </c>
      <c r="X276" s="172">
        <f>INVENTARIO[[#This Row],[Ganancia Unitaria]]*INVENTARIO[[#This Row],[Salidas]]</f>
        <v>7.8633333333333333</v>
      </c>
      <c r="Y276" s="43"/>
      <c r="Z276" s="43"/>
      <c r="AA276" s="43">
        <f>INVENTARIO[[#This Row],[Costo total]]*INVENTARIO[[#This Row],[Entradas]]</f>
        <v>15.205</v>
      </c>
      <c r="AB276" s="172">
        <f>INVENTARIO[[#This Row],[Stock Actual]]*INVENTARIO[[#This Row],[Costo total]]</f>
        <v>5.0683333333333334</v>
      </c>
    </row>
    <row r="277" spans="1:28" ht="55" customHeight="1" x14ac:dyDescent="0.15">
      <c r="A277" s="42" t="s">
        <v>1529</v>
      </c>
      <c r="B277" s="173"/>
      <c r="C277" s="174" t="s">
        <v>12</v>
      </c>
      <c r="D277" s="78" t="s">
        <v>2862</v>
      </c>
      <c r="E277" s="78" t="s">
        <v>2461</v>
      </c>
      <c r="F277" s="78" t="s">
        <v>2378</v>
      </c>
      <c r="G277" s="78" t="s">
        <v>164</v>
      </c>
      <c r="H277" s="175">
        <f>INVENTARIO[[#This Row],[Precio Final]]</f>
        <v>9</v>
      </c>
      <c r="I277" s="78">
        <f t="shared" si="22"/>
        <v>7.6025</v>
      </c>
      <c r="J277" s="78">
        <v>3</v>
      </c>
      <c r="K277" s="110">
        <f>SUMIFS(VENTAS[Cantidad],VENTAS[Código del producto Vendido],INVENTARIO[[#This Row],[Code]])</f>
        <v>0</v>
      </c>
      <c r="L277" s="120">
        <f>INVENTARIO[[#This Row],[Entradas]]-INVENTARIO[[#This Row],[Salidas]]</f>
        <v>3</v>
      </c>
      <c r="M277" s="175">
        <f>INVENTARIO[[#This Row],[Precio Final]]*10%</f>
        <v>0.9</v>
      </c>
      <c r="N277" s="42">
        <v>84.75</v>
      </c>
      <c r="O277" s="42">
        <v>18</v>
      </c>
      <c r="P277" s="42">
        <v>4.708333333333333</v>
      </c>
      <c r="Q277" s="110">
        <v>45</v>
      </c>
      <c r="R277" s="42">
        <v>8</v>
      </c>
      <c r="S277" s="178">
        <f t="shared" si="23"/>
        <v>0.36</v>
      </c>
      <c r="T277" s="42">
        <f>INVENTARIO[[#This Row],[Costo Unitario (USD)]]+INVENTARIO[[#This Row],[Costo Envío (USD)]]</f>
        <v>5.0683333333333334</v>
      </c>
      <c r="U277" s="42">
        <f>INVENTARIO[[#This Row],[Costo total]]*1.5</f>
        <v>7.6025</v>
      </c>
      <c r="V277" s="42">
        <v>9</v>
      </c>
      <c r="W277" s="42">
        <f>INVENTARIO[[#This Row],[Precio Final]]-INVENTARIO[[#This Row],[Costo total]]</f>
        <v>3.9316666666666666</v>
      </c>
      <c r="X277" s="176">
        <f>INVENTARIO[[#This Row],[Ganancia Unitaria]]*INVENTARIO[[#This Row],[Salidas]]</f>
        <v>0</v>
      </c>
      <c r="Y277" s="42"/>
      <c r="Z277" s="20"/>
      <c r="AA277" s="20">
        <f>INVENTARIO[[#This Row],[Costo total]]*INVENTARIO[[#This Row],[Entradas]]</f>
        <v>15.205</v>
      </c>
      <c r="AB277" s="172">
        <f>INVENTARIO[[#This Row],[Stock Actual]]*INVENTARIO[[#This Row],[Costo total]]</f>
        <v>15.205</v>
      </c>
    </row>
    <row r="278" spans="1:28" ht="55" customHeight="1" x14ac:dyDescent="0.15">
      <c r="A278" s="43" t="s">
        <v>1530</v>
      </c>
      <c r="B278" s="169"/>
      <c r="C278" s="170" t="s">
        <v>12</v>
      </c>
      <c r="D278" s="83" t="s">
        <v>2862</v>
      </c>
      <c r="E278" s="83" t="s">
        <v>2462</v>
      </c>
      <c r="F278" s="83" t="s">
        <v>692</v>
      </c>
      <c r="G278" s="83" t="s">
        <v>164</v>
      </c>
      <c r="H278" s="171">
        <f>INVENTARIO[[#This Row],[Precio Final]]</f>
        <v>9</v>
      </c>
      <c r="I278" s="83">
        <f t="shared" si="22"/>
        <v>8.3524999999999991</v>
      </c>
      <c r="J278" s="83">
        <v>3</v>
      </c>
      <c r="K278" s="112">
        <f>SUMIFS(VENTAS[Cantidad],VENTAS[Código del producto Vendido],INVENTARIO[[#This Row],[Code]])</f>
        <v>1</v>
      </c>
      <c r="L278" s="121">
        <f>INVENTARIO[[#This Row],[Entradas]]-INVENTARIO[[#This Row],[Salidas]]</f>
        <v>2</v>
      </c>
      <c r="M278" s="171">
        <f>INVENTARIO[[#This Row],[Precio Final]]*10%</f>
        <v>0.9</v>
      </c>
      <c r="N278" s="43">
        <v>93.75</v>
      </c>
      <c r="O278" s="43">
        <v>18</v>
      </c>
      <c r="P278" s="43">
        <v>5.208333333333333</v>
      </c>
      <c r="Q278" s="112">
        <v>45</v>
      </c>
      <c r="R278" s="43">
        <v>8</v>
      </c>
      <c r="S278" s="177">
        <f t="shared" si="23"/>
        <v>0.36</v>
      </c>
      <c r="T278" s="168">
        <f>INVENTARIO[[#This Row],[Costo Unitario (USD)]]+INVENTARIO[[#This Row],[Costo Envío (USD)]]</f>
        <v>5.5683333333333334</v>
      </c>
      <c r="U278" s="168">
        <f>INVENTARIO[[#This Row],[Costo total]]*1.5</f>
        <v>8.3524999999999991</v>
      </c>
      <c r="V278" s="43">
        <v>9</v>
      </c>
      <c r="W278" s="43">
        <f>INVENTARIO[[#This Row],[Precio Final]]-INVENTARIO[[#This Row],[Costo total]]</f>
        <v>3.4316666666666666</v>
      </c>
      <c r="X278" s="172">
        <f>INVENTARIO[[#This Row],[Ganancia Unitaria]]*INVENTARIO[[#This Row],[Salidas]]</f>
        <v>3.4316666666666666</v>
      </c>
      <c r="Y278" s="43"/>
      <c r="Z278" s="43"/>
      <c r="AA278" s="43">
        <f>INVENTARIO[[#This Row],[Costo total]]*INVENTARIO[[#This Row],[Entradas]]</f>
        <v>16.704999999999998</v>
      </c>
      <c r="AB278" s="172">
        <f>INVENTARIO[[#This Row],[Stock Actual]]*INVENTARIO[[#This Row],[Costo total]]</f>
        <v>11.136666666666667</v>
      </c>
    </row>
    <row r="279" spans="1:28" ht="55" customHeight="1" x14ac:dyDescent="0.15">
      <c r="A279" s="42" t="s">
        <v>1531</v>
      </c>
      <c r="B279" s="173"/>
      <c r="C279" s="174" t="s">
        <v>12</v>
      </c>
      <c r="D279" s="78" t="s">
        <v>2862</v>
      </c>
      <c r="E279" s="78" t="s">
        <v>2462</v>
      </c>
      <c r="F279" s="78" t="s">
        <v>695</v>
      </c>
      <c r="G279" s="78" t="s">
        <v>164</v>
      </c>
      <c r="H279" s="175">
        <f>INVENTARIO[[#This Row],[Precio Final]]</f>
        <v>9</v>
      </c>
      <c r="I279" s="78">
        <f t="shared" si="22"/>
        <v>8.3524999999999991</v>
      </c>
      <c r="J279" s="78">
        <v>3</v>
      </c>
      <c r="K279" s="110">
        <f>SUMIFS(VENTAS[Cantidad],VENTAS[Código del producto Vendido],INVENTARIO[[#This Row],[Code]])</f>
        <v>2</v>
      </c>
      <c r="L279" s="120">
        <f>INVENTARIO[[#This Row],[Entradas]]-INVENTARIO[[#This Row],[Salidas]]</f>
        <v>1</v>
      </c>
      <c r="M279" s="175">
        <f>INVENTARIO[[#This Row],[Precio Final]]*10%</f>
        <v>0.9</v>
      </c>
      <c r="N279" s="42">
        <v>93.75</v>
      </c>
      <c r="O279" s="42">
        <v>18</v>
      </c>
      <c r="P279" s="42">
        <v>5.208333333333333</v>
      </c>
      <c r="Q279" s="110">
        <v>45</v>
      </c>
      <c r="R279" s="42">
        <v>8</v>
      </c>
      <c r="S279" s="178">
        <f t="shared" si="23"/>
        <v>0.36</v>
      </c>
      <c r="T279" s="42">
        <f>INVENTARIO[[#This Row],[Costo Unitario (USD)]]+INVENTARIO[[#This Row],[Costo Envío (USD)]]</f>
        <v>5.5683333333333334</v>
      </c>
      <c r="U279" s="42">
        <f>INVENTARIO[[#This Row],[Costo total]]*1.5</f>
        <v>8.3524999999999991</v>
      </c>
      <c r="V279" s="42">
        <v>9</v>
      </c>
      <c r="W279" s="42">
        <f>INVENTARIO[[#This Row],[Precio Final]]-INVENTARIO[[#This Row],[Costo total]]</f>
        <v>3.4316666666666666</v>
      </c>
      <c r="X279" s="176">
        <f>INVENTARIO[[#This Row],[Ganancia Unitaria]]*INVENTARIO[[#This Row],[Salidas]]</f>
        <v>6.8633333333333333</v>
      </c>
      <c r="Y279" s="42"/>
      <c r="Z279" s="20"/>
      <c r="AA279" s="20">
        <f>INVENTARIO[[#This Row],[Costo total]]*INVENTARIO[[#This Row],[Entradas]]</f>
        <v>16.704999999999998</v>
      </c>
      <c r="AB279" s="172">
        <f>INVENTARIO[[#This Row],[Stock Actual]]*INVENTARIO[[#This Row],[Costo total]]</f>
        <v>5.5683333333333334</v>
      </c>
    </row>
    <row r="280" spans="1:28" ht="55" customHeight="1" x14ac:dyDescent="0.15">
      <c r="A280" s="43" t="s">
        <v>1532</v>
      </c>
      <c r="B280" s="169"/>
      <c r="C280" s="170" t="s">
        <v>12</v>
      </c>
      <c r="D280" s="83" t="s">
        <v>2862</v>
      </c>
      <c r="E280" s="83" t="s">
        <v>2462</v>
      </c>
      <c r="F280" s="83" t="s">
        <v>697</v>
      </c>
      <c r="G280" s="83" t="s">
        <v>164</v>
      </c>
      <c r="H280" s="171">
        <f>INVENTARIO[[#This Row],[Precio Final]]</f>
        <v>9</v>
      </c>
      <c r="I280" s="83">
        <f t="shared" si="22"/>
        <v>8.3524999999999991</v>
      </c>
      <c r="J280" s="83">
        <v>3</v>
      </c>
      <c r="K280" s="112">
        <v>2</v>
      </c>
      <c r="L280" s="121">
        <f>INVENTARIO[[#This Row],[Entradas]]-INVENTARIO[[#This Row],[Salidas]]</f>
        <v>1</v>
      </c>
      <c r="M280" s="171">
        <f>INVENTARIO[[#This Row],[Precio Final]]*10%</f>
        <v>0.9</v>
      </c>
      <c r="N280" s="43">
        <v>93.75</v>
      </c>
      <c r="O280" s="43">
        <v>18</v>
      </c>
      <c r="P280" s="43">
        <v>5.208333333333333</v>
      </c>
      <c r="Q280" s="112">
        <v>45</v>
      </c>
      <c r="R280" s="43">
        <v>8</v>
      </c>
      <c r="S280" s="177">
        <f t="shared" si="23"/>
        <v>0.36</v>
      </c>
      <c r="T280" s="168">
        <f>INVENTARIO[[#This Row],[Costo Unitario (USD)]]+INVENTARIO[[#This Row],[Costo Envío (USD)]]</f>
        <v>5.5683333333333334</v>
      </c>
      <c r="U280" s="168">
        <f>INVENTARIO[[#This Row],[Costo total]]*1.5</f>
        <v>8.3524999999999991</v>
      </c>
      <c r="V280" s="43">
        <v>9</v>
      </c>
      <c r="W280" s="43">
        <f>INVENTARIO[[#This Row],[Precio Final]]-INVENTARIO[[#This Row],[Costo total]]</f>
        <v>3.4316666666666666</v>
      </c>
      <c r="X280" s="172">
        <f>INVENTARIO[[#This Row],[Ganancia Unitaria]]*INVENTARIO[[#This Row],[Salidas]]</f>
        <v>6.8633333333333333</v>
      </c>
      <c r="Y280" s="43"/>
      <c r="Z280" s="43"/>
      <c r="AA280" s="43">
        <f>INVENTARIO[[#This Row],[Costo total]]*INVENTARIO[[#This Row],[Entradas]]</f>
        <v>16.704999999999998</v>
      </c>
      <c r="AB280" s="172">
        <f>INVENTARIO[[#This Row],[Stock Actual]]*INVENTARIO[[#This Row],[Costo total]]</f>
        <v>5.5683333333333334</v>
      </c>
    </row>
    <row r="281" spans="1:28" ht="55" customHeight="1" x14ac:dyDescent="0.15">
      <c r="A281" s="42" t="s">
        <v>1533</v>
      </c>
      <c r="B281" s="173"/>
      <c r="C281" s="174" t="s">
        <v>12</v>
      </c>
      <c r="D281" s="78" t="s">
        <v>50</v>
      </c>
      <c r="E281" s="78" t="s">
        <v>2463</v>
      </c>
      <c r="F281" s="78" t="s">
        <v>692</v>
      </c>
      <c r="G281" s="78" t="s">
        <v>164</v>
      </c>
      <c r="H281" s="175">
        <f>INVENTARIO[[#This Row],[Precio Final]]</f>
        <v>20</v>
      </c>
      <c r="I281" s="78">
        <f t="shared" si="22"/>
        <v>16.083333333333332</v>
      </c>
      <c r="J281" s="78">
        <v>4</v>
      </c>
      <c r="K281" s="110">
        <f>SUMIFS(VENTAS[Cantidad],VENTAS[Código del producto Vendido],INVENTARIO[[#This Row],[Code]])</f>
        <v>1</v>
      </c>
      <c r="L281" s="120">
        <f>INVENTARIO[[#This Row],[Entradas]]-INVENTARIO[[#This Row],[Salidas]]</f>
        <v>3</v>
      </c>
      <c r="M281" s="175">
        <f>INVENTARIO[[#This Row],[Precio Final]]*10%</f>
        <v>2</v>
      </c>
      <c r="N281" s="42">
        <v>166</v>
      </c>
      <c r="O281" s="42">
        <v>18</v>
      </c>
      <c r="P281" s="42">
        <v>9.2222222222222214</v>
      </c>
      <c r="Q281" s="110">
        <v>150</v>
      </c>
      <c r="R281" s="42">
        <v>10</v>
      </c>
      <c r="S281" s="178">
        <f t="shared" si="23"/>
        <v>1.5</v>
      </c>
      <c r="T281" s="42">
        <f>INVENTARIO[[#This Row],[Costo Unitario (USD)]]+INVENTARIO[[#This Row],[Costo Envío (USD)]]</f>
        <v>10.722222222222221</v>
      </c>
      <c r="U281" s="42">
        <f>INVENTARIO[[#This Row],[Costo total]]*1.5</f>
        <v>16.083333333333332</v>
      </c>
      <c r="V281" s="42">
        <v>20</v>
      </c>
      <c r="W281" s="42">
        <f>INVENTARIO[[#This Row],[Precio Final]]-INVENTARIO[[#This Row],[Costo total]]</f>
        <v>9.2777777777777786</v>
      </c>
      <c r="X281" s="176">
        <f>INVENTARIO[[#This Row],[Ganancia Unitaria]]*INVENTARIO[[#This Row],[Salidas]]</f>
        <v>9.2777777777777786</v>
      </c>
      <c r="Y281" s="42"/>
      <c r="Z281" s="20"/>
      <c r="AA281" s="20">
        <f>INVENTARIO[[#This Row],[Costo total]]*INVENTARIO[[#This Row],[Entradas]]</f>
        <v>42.888888888888886</v>
      </c>
      <c r="AB281" s="172">
        <f>INVENTARIO[[#This Row],[Stock Actual]]*INVENTARIO[[#This Row],[Costo total]]</f>
        <v>32.166666666666664</v>
      </c>
    </row>
    <row r="282" spans="1:28" ht="55" customHeight="1" x14ac:dyDescent="0.15">
      <c r="A282" s="43" t="s">
        <v>1534</v>
      </c>
      <c r="B282" s="169"/>
      <c r="C282" s="170" t="s">
        <v>12</v>
      </c>
      <c r="D282" s="83" t="s">
        <v>50</v>
      </c>
      <c r="E282" s="83" t="s">
        <v>2463</v>
      </c>
      <c r="F282" s="83" t="s">
        <v>695</v>
      </c>
      <c r="G282" s="83" t="s">
        <v>164</v>
      </c>
      <c r="H282" s="171">
        <f>INVENTARIO[[#This Row],[Precio Final]]</f>
        <v>20</v>
      </c>
      <c r="I282" s="83">
        <f t="shared" si="22"/>
        <v>16.083333333333332</v>
      </c>
      <c r="J282" s="83">
        <v>3</v>
      </c>
      <c r="K282" s="112">
        <f>SUMIFS(VENTAS[Cantidad],VENTAS[Código del producto Vendido],INVENTARIO[[#This Row],[Code]])</f>
        <v>0</v>
      </c>
      <c r="L282" s="121">
        <f>INVENTARIO[[#This Row],[Entradas]]-INVENTARIO[[#This Row],[Salidas]]</f>
        <v>3</v>
      </c>
      <c r="M282" s="171">
        <f>INVENTARIO[[#This Row],[Precio Final]]*10%</f>
        <v>2</v>
      </c>
      <c r="N282" s="43">
        <v>166</v>
      </c>
      <c r="O282" s="43">
        <v>18</v>
      </c>
      <c r="P282" s="43">
        <v>9.2222222222222214</v>
      </c>
      <c r="Q282" s="112">
        <v>150</v>
      </c>
      <c r="R282" s="43">
        <v>10</v>
      </c>
      <c r="S282" s="177">
        <f t="shared" si="23"/>
        <v>1.5</v>
      </c>
      <c r="T282" s="168">
        <f>INVENTARIO[[#This Row],[Costo Unitario (USD)]]+INVENTARIO[[#This Row],[Costo Envío (USD)]]</f>
        <v>10.722222222222221</v>
      </c>
      <c r="U282" s="168">
        <f>INVENTARIO[[#This Row],[Costo total]]*1.5</f>
        <v>16.083333333333332</v>
      </c>
      <c r="V282" s="43">
        <v>20</v>
      </c>
      <c r="W282" s="43">
        <f>INVENTARIO[[#This Row],[Precio Final]]-INVENTARIO[[#This Row],[Costo total]]</f>
        <v>9.2777777777777786</v>
      </c>
      <c r="X282" s="172">
        <f>INVENTARIO[[#This Row],[Ganancia Unitaria]]*INVENTARIO[[#This Row],[Salidas]]</f>
        <v>0</v>
      </c>
      <c r="Y282" s="43"/>
      <c r="Z282" s="43"/>
      <c r="AA282" s="43">
        <f>INVENTARIO[[#This Row],[Costo total]]*INVENTARIO[[#This Row],[Entradas]]</f>
        <v>32.166666666666664</v>
      </c>
      <c r="AB282" s="172">
        <f>INVENTARIO[[#This Row],[Stock Actual]]*INVENTARIO[[#This Row],[Costo total]]</f>
        <v>32.166666666666664</v>
      </c>
    </row>
    <row r="283" spans="1:28" ht="55" customHeight="1" x14ac:dyDescent="0.15">
      <c r="A283" s="42" t="s">
        <v>1535</v>
      </c>
      <c r="B283" s="173"/>
      <c r="C283" s="174" t="s">
        <v>12</v>
      </c>
      <c r="D283" s="78" t="s">
        <v>50</v>
      </c>
      <c r="E283" s="78" t="s">
        <v>2463</v>
      </c>
      <c r="F283" s="78" t="s">
        <v>697</v>
      </c>
      <c r="G283" s="78" t="s">
        <v>164</v>
      </c>
      <c r="H283" s="175">
        <f>INVENTARIO[[#This Row],[Precio Final]]</f>
        <v>20</v>
      </c>
      <c r="I283" s="78">
        <f t="shared" ref="I283:I302" si="24">U283</f>
        <v>16.083333333333332</v>
      </c>
      <c r="J283" s="78">
        <v>4</v>
      </c>
      <c r="K283" s="110">
        <f>SUMIFS(VENTAS[Cantidad],VENTAS[Código del producto Vendido],INVENTARIO[[#This Row],[Code]])</f>
        <v>1</v>
      </c>
      <c r="L283" s="120">
        <f>INVENTARIO[[#This Row],[Entradas]]-INVENTARIO[[#This Row],[Salidas]]</f>
        <v>3</v>
      </c>
      <c r="M283" s="175">
        <f>INVENTARIO[[#This Row],[Precio Final]]*10%</f>
        <v>2</v>
      </c>
      <c r="N283" s="42">
        <v>166</v>
      </c>
      <c r="O283" s="42">
        <v>18</v>
      </c>
      <c r="P283" s="42">
        <v>9.2222222222222214</v>
      </c>
      <c r="Q283" s="110">
        <v>150</v>
      </c>
      <c r="R283" s="42">
        <v>10</v>
      </c>
      <c r="S283" s="178">
        <f t="shared" ref="S283:S302" si="25">Q283*R283/1000</f>
        <v>1.5</v>
      </c>
      <c r="T283" s="42">
        <f>INVENTARIO[[#This Row],[Costo Unitario (USD)]]+INVENTARIO[[#This Row],[Costo Envío (USD)]]</f>
        <v>10.722222222222221</v>
      </c>
      <c r="U283" s="42">
        <f>INVENTARIO[[#This Row],[Costo total]]*1.5</f>
        <v>16.083333333333332</v>
      </c>
      <c r="V283" s="42">
        <v>20</v>
      </c>
      <c r="W283" s="42">
        <f>INVENTARIO[[#This Row],[Precio Final]]-INVENTARIO[[#This Row],[Costo total]]</f>
        <v>9.2777777777777786</v>
      </c>
      <c r="X283" s="176">
        <f>INVENTARIO[[#This Row],[Ganancia Unitaria]]*INVENTARIO[[#This Row],[Salidas]]</f>
        <v>9.2777777777777786</v>
      </c>
      <c r="Y283" s="42"/>
      <c r="Z283" s="20"/>
      <c r="AA283" s="20">
        <f>INVENTARIO[[#This Row],[Costo total]]*INVENTARIO[[#This Row],[Entradas]]</f>
        <v>42.888888888888886</v>
      </c>
      <c r="AB283" s="172">
        <f>INVENTARIO[[#This Row],[Stock Actual]]*INVENTARIO[[#This Row],[Costo total]]</f>
        <v>32.166666666666664</v>
      </c>
    </row>
    <row r="284" spans="1:28" ht="55" customHeight="1" x14ac:dyDescent="0.15">
      <c r="A284" s="43" t="s">
        <v>274</v>
      </c>
      <c r="B284" s="169"/>
      <c r="C284" s="170" t="s">
        <v>12</v>
      </c>
      <c r="D284" s="83" t="s">
        <v>50</v>
      </c>
      <c r="E284" s="83" t="s">
        <v>226</v>
      </c>
      <c r="F284" s="83" t="s">
        <v>698</v>
      </c>
      <c r="G284" s="83" t="s">
        <v>164</v>
      </c>
      <c r="H284" s="171">
        <f>INVENTARIO[[#This Row],[Precio Final]]</f>
        <v>20</v>
      </c>
      <c r="I284" s="83">
        <f t="shared" si="24"/>
        <v>16.083333333333332</v>
      </c>
      <c r="J284" s="83">
        <v>1</v>
      </c>
      <c r="K284" s="112">
        <f>SUMIFS(VENTAS[Cantidad],VENTAS[Código del producto Vendido],INVENTARIO[[#This Row],[Code]])</f>
        <v>1</v>
      </c>
      <c r="L284" s="121">
        <f>INVENTARIO[[#This Row],[Entradas]]-INVENTARIO[[#This Row],[Salidas]]</f>
        <v>0</v>
      </c>
      <c r="M284" s="171">
        <f>INVENTARIO[[#This Row],[Precio Final]]*10%</f>
        <v>2</v>
      </c>
      <c r="N284" s="43">
        <v>166</v>
      </c>
      <c r="O284" s="43">
        <v>18</v>
      </c>
      <c r="P284" s="43">
        <v>9.2222222222222214</v>
      </c>
      <c r="Q284" s="112">
        <v>150</v>
      </c>
      <c r="R284" s="43">
        <v>10</v>
      </c>
      <c r="S284" s="177">
        <f t="shared" si="25"/>
        <v>1.5</v>
      </c>
      <c r="T284" s="168">
        <f>INVENTARIO[[#This Row],[Costo Unitario (USD)]]+INVENTARIO[[#This Row],[Costo Envío (USD)]]</f>
        <v>10.722222222222221</v>
      </c>
      <c r="U284" s="168">
        <f>INVENTARIO[[#This Row],[Costo total]]*1.5</f>
        <v>16.083333333333332</v>
      </c>
      <c r="V284" s="43">
        <v>20</v>
      </c>
      <c r="W284" s="43">
        <f>INVENTARIO[[#This Row],[Precio Final]]-INVENTARIO[[#This Row],[Costo total]]</f>
        <v>9.2777777777777786</v>
      </c>
      <c r="X284" s="172">
        <f>INVENTARIO[[#This Row],[Ganancia Unitaria]]*INVENTARIO[[#This Row],[Salidas]]</f>
        <v>9.2777777777777786</v>
      </c>
      <c r="Y284" s="43"/>
      <c r="Z284" s="43"/>
      <c r="AA284" s="43">
        <f>INVENTARIO[[#This Row],[Costo total]]*INVENTARIO[[#This Row],[Entradas]]</f>
        <v>10.722222222222221</v>
      </c>
      <c r="AB284" s="172">
        <f>INVENTARIO[[#This Row],[Stock Actual]]*INVENTARIO[[#This Row],[Costo total]]</f>
        <v>0</v>
      </c>
    </row>
    <row r="285" spans="1:28" ht="55" customHeight="1" x14ac:dyDescent="0.15">
      <c r="A285" s="42" t="s">
        <v>1536</v>
      </c>
      <c r="B285" s="173"/>
      <c r="C285" s="174" t="s">
        <v>12</v>
      </c>
      <c r="D285" s="78" t="s">
        <v>2862</v>
      </c>
      <c r="E285" s="78" t="s">
        <v>849</v>
      </c>
      <c r="F285" s="78" t="s">
        <v>695</v>
      </c>
      <c r="G285" s="78" t="s">
        <v>164</v>
      </c>
      <c r="H285" s="175">
        <f>INVENTARIO[[#This Row],[Precio Final]]</f>
        <v>9</v>
      </c>
      <c r="I285" s="78">
        <f t="shared" si="24"/>
        <v>8.6025000000000009</v>
      </c>
      <c r="J285" s="78">
        <v>5</v>
      </c>
      <c r="K285" s="110">
        <v>1</v>
      </c>
      <c r="L285" s="120">
        <f>INVENTARIO[[#This Row],[Entradas]]-INVENTARIO[[#This Row],[Salidas]]</f>
        <v>4</v>
      </c>
      <c r="M285" s="175">
        <f>INVENTARIO[[#This Row],[Precio Final]]*10%</f>
        <v>0.9</v>
      </c>
      <c r="N285" s="42">
        <v>96.75</v>
      </c>
      <c r="O285" s="42">
        <v>18</v>
      </c>
      <c r="P285" s="42">
        <v>5.375</v>
      </c>
      <c r="Q285" s="110">
        <v>45</v>
      </c>
      <c r="R285" s="42">
        <v>8</v>
      </c>
      <c r="S285" s="178">
        <f t="shared" si="25"/>
        <v>0.36</v>
      </c>
      <c r="T285" s="42">
        <f>INVENTARIO[[#This Row],[Costo Unitario (USD)]]+INVENTARIO[[#This Row],[Costo Envío (USD)]]</f>
        <v>5.7350000000000003</v>
      </c>
      <c r="U285" s="42">
        <f>INVENTARIO[[#This Row],[Costo total]]*1.5</f>
        <v>8.6025000000000009</v>
      </c>
      <c r="V285" s="42">
        <v>9</v>
      </c>
      <c r="W285" s="42">
        <f>INVENTARIO[[#This Row],[Precio Final]]-INVENTARIO[[#This Row],[Costo total]]</f>
        <v>3.2649999999999997</v>
      </c>
      <c r="X285" s="176">
        <f>INVENTARIO[[#This Row],[Ganancia Unitaria]]*INVENTARIO[[#This Row],[Salidas]]</f>
        <v>3.2649999999999997</v>
      </c>
      <c r="Y285" s="42"/>
      <c r="Z285" s="20"/>
      <c r="AA285" s="20">
        <f>INVENTARIO[[#This Row],[Costo total]]*INVENTARIO[[#This Row],[Entradas]]</f>
        <v>28.675000000000001</v>
      </c>
      <c r="AB285" s="172">
        <f>INVENTARIO[[#This Row],[Stock Actual]]*INVENTARIO[[#This Row],[Costo total]]</f>
        <v>22.94</v>
      </c>
    </row>
    <row r="286" spans="1:28" ht="55" customHeight="1" x14ac:dyDescent="0.15">
      <c r="A286" s="43" t="s">
        <v>275</v>
      </c>
      <c r="B286" s="169"/>
      <c r="C286" s="170" t="s">
        <v>12</v>
      </c>
      <c r="D286" s="83" t="s">
        <v>50</v>
      </c>
      <c r="E286" s="83" t="s">
        <v>227</v>
      </c>
      <c r="F286" s="83" t="s">
        <v>698</v>
      </c>
      <c r="G286" s="83" t="s">
        <v>164</v>
      </c>
      <c r="H286" s="171">
        <f>INVENTARIO[[#This Row],[Precio Final]]</f>
        <v>25</v>
      </c>
      <c r="I286" s="83">
        <f t="shared" si="24"/>
        <v>16.083333333333332</v>
      </c>
      <c r="J286" s="83">
        <v>3</v>
      </c>
      <c r="K286" s="112">
        <f>SUMIFS(VENTAS[Cantidad],VENTAS[Código del producto Vendido],INVENTARIO[[#This Row],[Code]])</f>
        <v>3</v>
      </c>
      <c r="L286" s="121">
        <f>INVENTARIO[[#This Row],[Entradas]]-INVENTARIO[[#This Row],[Salidas]]</f>
        <v>0</v>
      </c>
      <c r="M286" s="171">
        <f>INVENTARIO[[#This Row],[Precio Final]]*10%</f>
        <v>2.5</v>
      </c>
      <c r="N286" s="43">
        <v>166</v>
      </c>
      <c r="O286" s="43">
        <v>18</v>
      </c>
      <c r="P286" s="43">
        <v>9.2222222222222214</v>
      </c>
      <c r="Q286" s="112">
        <v>150</v>
      </c>
      <c r="R286" s="43">
        <v>10</v>
      </c>
      <c r="S286" s="177">
        <f t="shared" si="25"/>
        <v>1.5</v>
      </c>
      <c r="T286" s="168">
        <f>INVENTARIO[[#This Row],[Costo Unitario (USD)]]+INVENTARIO[[#This Row],[Costo Envío (USD)]]</f>
        <v>10.722222222222221</v>
      </c>
      <c r="U286" s="168">
        <f>INVENTARIO[[#This Row],[Costo total]]*1.5</f>
        <v>16.083333333333332</v>
      </c>
      <c r="V286" s="43">
        <v>25</v>
      </c>
      <c r="W286" s="43">
        <f>INVENTARIO[[#This Row],[Precio Final]]-INVENTARIO[[#This Row],[Costo total]]</f>
        <v>14.277777777777779</v>
      </c>
      <c r="X286" s="172">
        <f>INVENTARIO[[#This Row],[Ganancia Unitaria]]*INVENTARIO[[#This Row],[Salidas]]</f>
        <v>42.833333333333336</v>
      </c>
      <c r="Y286" s="43"/>
      <c r="Z286" s="43"/>
      <c r="AA286" s="43">
        <f>INVENTARIO[[#This Row],[Costo total]]*INVENTARIO[[#This Row],[Entradas]]</f>
        <v>32.166666666666664</v>
      </c>
      <c r="AB286" s="172">
        <f>INVENTARIO[[#This Row],[Stock Actual]]*INVENTARIO[[#This Row],[Costo total]]</f>
        <v>0</v>
      </c>
    </row>
    <row r="287" spans="1:28" ht="55" customHeight="1" x14ac:dyDescent="0.15">
      <c r="A287" s="42" t="s">
        <v>276</v>
      </c>
      <c r="B287" s="173"/>
      <c r="C287" s="174" t="s">
        <v>12</v>
      </c>
      <c r="D287" s="78" t="s">
        <v>50</v>
      </c>
      <c r="E287" s="78" t="s">
        <v>228</v>
      </c>
      <c r="F287" s="78" t="s">
        <v>698</v>
      </c>
      <c r="G287" s="78" t="s">
        <v>164</v>
      </c>
      <c r="H287" s="175">
        <f>INVENTARIO[[#This Row],[Precio Final]]</f>
        <v>25</v>
      </c>
      <c r="I287" s="78">
        <f t="shared" si="24"/>
        <v>16.083333333333332</v>
      </c>
      <c r="J287" s="78">
        <v>3</v>
      </c>
      <c r="K287" s="110">
        <f>SUMIFS(VENTAS[Cantidad],VENTAS[Código del producto Vendido],INVENTARIO[[#This Row],[Code]])</f>
        <v>3</v>
      </c>
      <c r="L287" s="120">
        <f>INVENTARIO[[#This Row],[Entradas]]-INVENTARIO[[#This Row],[Salidas]]</f>
        <v>0</v>
      </c>
      <c r="M287" s="175">
        <f>INVENTARIO[[#This Row],[Precio Final]]*10%</f>
        <v>2.5</v>
      </c>
      <c r="N287" s="42">
        <v>166</v>
      </c>
      <c r="O287" s="42">
        <v>18</v>
      </c>
      <c r="P287" s="42">
        <v>9.2222222222222214</v>
      </c>
      <c r="Q287" s="110">
        <v>150</v>
      </c>
      <c r="R287" s="42">
        <v>10</v>
      </c>
      <c r="S287" s="178">
        <f t="shared" si="25"/>
        <v>1.5</v>
      </c>
      <c r="T287" s="42">
        <f>INVENTARIO[[#This Row],[Costo Unitario (USD)]]+INVENTARIO[[#This Row],[Costo Envío (USD)]]</f>
        <v>10.722222222222221</v>
      </c>
      <c r="U287" s="42">
        <f>INVENTARIO[[#This Row],[Costo total]]*1.5</f>
        <v>16.083333333333332</v>
      </c>
      <c r="V287" s="42">
        <v>25</v>
      </c>
      <c r="W287" s="42">
        <f>INVENTARIO[[#This Row],[Precio Final]]-INVENTARIO[[#This Row],[Costo total]]</f>
        <v>14.277777777777779</v>
      </c>
      <c r="X287" s="176">
        <f>INVENTARIO[[#This Row],[Ganancia Unitaria]]*INVENTARIO[[#This Row],[Salidas]]</f>
        <v>42.833333333333336</v>
      </c>
      <c r="Y287" s="42"/>
      <c r="Z287" s="20"/>
      <c r="AA287" s="20">
        <f>INVENTARIO[[#This Row],[Costo total]]*INVENTARIO[[#This Row],[Entradas]]</f>
        <v>32.166666666666664</v>
      </c>
      <c r="AB287" s="172">
        <f>INVENTARIO[[#This Row],[Stock Actual]]*INVENTARIO[[#This Row],[Costo total]]</f>
        <v>0</v>
      </c>
    </row>
    <row r="288" spans="1:28" ht="55" customHeight="1" x14ac:dyDescent="0.15">
      <c r="A288" s="43" t="s">
        <v>1537</v>
      </c>
      <c r="B288" s="169"/>
      <c r="C288" s="170" t="s">
        <v>12</v>
      </c>
      <c r="D288" s="83" t="s">
        <v>2862</v>
      </c>
      <c r="E288" s="83" t="s">
        <v>848</v>
      </c>
      <c r="F288" s="83" t="s">
        <v>695</v>
      </c>
      <c r="G288" s="83" t="s">
        <v>164</v>
      </c>
      <c r="H288" s="171">
        <f>INVENTARIO[[#This Row],[Precio Final]]</f>
        <v>15</v>
      </c>
      <c r="I288" s="83">
        <f t="shared" si="24"/>
        <v>8.6025000000000009</v>
      </c>
      <c r="J288" s="83">
        <v>3</v>
      </c>
      <c r="K288" s="112">
        <f>SUMIFS(VENTAS[Cantidad],VENTAS[Código del producto Vendido],INVENTARIO[[#This Row],[Code]])</f>
        <v>3</v>
      </c>
      <c r="L288" s="121">
        <f>INVENTARIO[[#This Row],[Entradas]]-INVENTARIO[[#This Row],[Salidas]]</f>
        <v>0</v>
      </c>
      <c r="M288" s="171">
        <f>INVENTARIO[[#This Row],[Precio Final]]*10%</f>
        <v>1.5</v>
      </c>
      <c r="N288" s="43">
        <v>96.75</v>
      </c>
      <c r="O288" s="43">
        <v>18</v>
      </c>
      <c r="P288" s="43">
        <v>5.375</v>
      </c>
      <c r="Q288" s="112">
        <v>45</v>
      </c>
      <c r="R288" s="43">
        <v>8</v>
      </c>
      <c r="S288" s="177">
        <f t="shared" si="25"/>
        <v>0.36</v>
      </c>
      <c r="T288" s="168">
        <f>INVENTARIO[[#This Row],[Costo Unitario (USD)]]+INVENTARIO[[#This Row],[Costo Envío (USD)]]</f>
        <v>5.7350000000000003</v>
      </c>
      <c r="U288" s="168">
        <f>INVENTARIO[[#This Row],[Costo total]]*1.5</f>
        <v>8.6025000000000009</v>
      </c>
      <c r="V288" s="43">
        <v>15</v>
      </c>
      <c r="W288" s="43">
        <f>INVENTARIO[[#This Row],[Precio Final]]-INVENTARIO[[#This Row],[Costo total]]</f>
        <v>9.2650000000000006</v>
      </c>
      <c r="X288" s="172">
        <f>INVENTARIO[[#This Row],[Ganancia Unitaria]]*INVENTARIO[[#This Row],[Salidas]]</f>
        <v>27.795000000000002</v>
      </c>
      <c r="Y288" s="43"/>
      <c r="Z288" s="43"/>
      <c r="AA288" s="43">
        <f>INVENTARIO[[#This Row],[Costo total]]*INVENTARIO[[#This Row],[Entradas]]</f>
        <v>17.205000000000002</v>
      </c>
      <c r="AB288" s="172">
        <f>INVENTARIO[[#This Row],[Stock Actual]]*INVENTARIO[[#This Row],[Costo total]]</f>
        <v>0</v>
      </c>
    </row>
    <row r="289" spans="1:28" ht="55" customHeight="1" x14ac:dyDescent="0.15">
      <c r="A289" s="42" t="s">
        <v>1538</v>
      </c>
      <c r="B289" s="173"/>
      <c r="C289" s="174" t="s">
        <v>12</v>
      </c>
      <c r="D289" s="78" t="s">
        <v>2862</v>
      </c>
      <c r="E289" s="78" t="s">
        <v>848</v>
      </c>
      <c r="F289" s="78" t="s">
        <v>692</v>
      </c>
      <c r="G289" s="78" t="s">
        <v>164</v>
      </c>
      <c r="H289" s="175">
        <f>INVENTARIO[[#This Row],[Precio Final]]</f>
        <v>15</v>
      </c>
      <c r="I289" s="78">
        <f t="shared" si="24"/>
        <v>8.6025000000000009</v>
      </c>
      <c r="J289" s="78">
        <v>3</v>
      </c>
      <c r="K289" s="110">
        <f>SUMIFS(VENTAS[Cantidad],VENTAS[Código del producto Vendido],INVENTARIO[[#This Row],[Code]])</f>
        <v>3</v>
      </c>
      <c r="L289" s="120">
        <f>INVENTARIO[[#This Row],[Entradas]]-INVENTARIO[[#This Row],[Salidas]]</f>
        <v>0</v>
      </c>
      <c r="M289" s="175">
        <f>INVENTARIO[[#This Row],[Precio Final]]*10%</f>
        <v>1.5</v>
      </c>
      <c r="N289" s="42">
        <v>96.75</v>
      </c>
      <c r="O289" s="42">
        <v>18</v>
      </c>
      <c r="P289" s="42">
        <v>5.375</v>
      </c>
      <c r="Q289" s="110">
        <v>45</v>
      </c>
      <c r="R289" s="42">
        <v>8</v>
      </c>
      <c r="S289" s="178">
        <f t="shared" si="25"/>
        <v>0.36</v>
      </c>
      <c r="T289" s="42">
        <f>INVENTARIO[[#This Row],[Costo Unitario (USD)]]+INVENTARIO[[#This Row],[Costo Envío (USD)]]</f>
        <v>5.7350000000000003</v>
      </c>
      <c r="U289" s="42">
        <f>INVENTARIO[[#This Row],[Costo total]]*1.5</f>
        <v>8.6025000000000009</v>
      </c>
      <c r="V289" s="42">
        <v>15</v>
      </c>
      <c r="W289" s="42">
        <f>INVENTARIO[[#This Row],[Precio Final]]-INVENTARIO[[#This Row],[Costo total]]</f>
        <v>9.2650000000000006</v>
      </c>
      <c r="X289" s="176">
        <f>INVENTARIO[[#This Row],[Ganancia Unitaria]]*INVENTARIO[[#This Row],[Salidas]]</f>
        <v>27.795000000000002</v>
      </c>
      <c r="Y289" s="42"/>
      <c r="Z289" s="20"/>
      <c r="AA289" s="20">
        <f>INVENTARIO[[#This Row],[Costo total]]*INVENTARIO[[#This Row],[Entradas]]</f>
        <v>17.205000000000002</v>
      </c>
      <c r="AB289" s="172">
        <f>INVENTARIO[[#This Row],[Stock Actual]]*INVENTARIO[[#This Row],[Costo total]]</f>
        <v>0</v>
      </c>
    </row>
    <row r="290" spans="1:28" ht="55" customHeight="1" x14ac:dyDescent="0.15">
      <c r="A290" s="43" t="s">
        <v>1539</v>
      </c>
      <c r="B290" s="169"/>
      <c r="C290" s="170" t="s">
        <v>12</v>
      </c>
      <c r="D290" s="83" t="s">
        <v>2684</v>
      </c>
      <c r="E290" s="83" t="s">
        <v>2464</v>
      </c>
      <c r="F290" s="83" t="s">
        <v>711</v>
      </c>
      <c r="G290" s="83" t="s">
        <v>164</v>
      </c>
      <c r="H290" s="171">
        <f>INVENTARIO[[#This Row],[Precio Final]]</f>
        <v>7</v>
      </c>
      <c r="I290" s="83">
        <f t="shared" si="24"/>
        <v>6.2250000000000005</v>
      </c>
      <c r="J290" s="83">
        <v>6</v>
      </c>
      <c r="K290" s="112">
        <f>SUMIFS(VENTAS[Cantidad],VENTAS[Código del producto Vendido],INVENTARIO[[#This Row],[Code]])</f>
        <v>4</v>
      </c>
      <c r="L290" s="121">
        <f>INVENTARIO[[#This Row],[Entradas]]-INVENTARIO[[#This Row],[Salidas]]</f>
        <v>2</v>
      </c>
      <c r="M290" s="171">
        <f>INVENTARIO[[#This Row],[Precio Final]]*10%</f>
        <v>0.70000000000000007</v>
      </c>
      <c r="N290" s="43">
        <v>67.5</v>
      </c>
      <c r="O290" s="43">
        <v>18</v>
      </c>
      <c r="P290" s="43">
        <v>3.75</v>
      </c>
      <c r="Q290" s="112">
        <v>50</v>
      </c>
      <c r="R290" s="43">
        <v>8</v>
      </c>
      <c r="S290" s="177">
        <f t="shared" si="25"/>
        <v>0.4</v>
      </c>
      <c r="T290" s="168">
        <f>INVENTARIO[[#This Row],[Costo Unitario (USD)]]+INVENTARIO[[#This Row],[Costo Envío (USD)]]</f>
        <v>4.1500000000000004</v>
      </c>
      <c r="U290" s="168">
        <f>INVENTARIO[[#This Row],[Costo total]]*1.5</f>
        <v>6.2250000000000005</v>
      </c>
      <c r="V290" s="43">
        <v>7</v>
      </c>
      <c r="W290" s="43">
        <f>INVENTARIO[[#This Row],[Precio Final]]-INVENTARIO[[#This Row],[Costo total]]</f>
        <v>2.8499999999999996</v>
      </c>
      <c r="X290" s="172">
        <f>INVENTARIO[[#This Row],[Ganancia Unitaria]]*INVENTARIO[[#This Row],[Salidas]]</f>
        <v>11.399999999999999</v>
      </c>
      <c r="Y290" s="43"/>
      <c r="Z290" s="43"/>
      <c r="AA290" s="43">
        <f>INVENTARIO[[#This Row],[Costo total]]*INVENTARIO[[#This Row],[Entradas]]</f>
        <v>24.900000000000002</v>
      </c>
      <c r="AB290" s="172">
        <f>INVENTARIO[[#This Row],[Stock Actual]]*INVENTARIO[[#This Row],[Costo total]]</f>
        <v>8.3000000000000007</v>
      </c>
    </row>
    <row r="291" spans="1:28" ht="55" customHeight="1" x14ac:dyDescent="0.15">
      <c r="A291" s="42" t="s">
        <v>1540</v>
      </c>
      <c r="B291" s="173"/>
      <c r="C291" s="174" t="s">
        <v>12</v>
      </c>
      <c r="D291" s="78" t="s">
        <v>50</v>
      </c>
      <c r="E291" s="78" t="s">
        <v>919</v>
      </c>
      <c r="F291" s="78" t="s">
        <v>692</v>
      </c>
      <c r="G291" s="78" t="s">
        <v>164</v>
      </c>
      <c r="H291" s="175">
        <f>INVENTARIO[[#This Row],[Precio Final]]</f>
        <v>15</v>
      </c>
      <c r="I291" s="78">
        <f t="shared" si="24"/>
        <v>16.083333333333332</v>
      </c>
      <c r="J291" s="78">
        <v>3</v>
      </c>
      <c r="K291" s="110">
        <f>SUMIFS(VENTAS[Cantidad],VENTAS[Código del producto Vendido],INVENTARIO[[#This Row],[Code]])</f>
        <v>3</v>
      </c>
      <c r="L291" s="120">
        <f>INVENTARIO[[#This Row],[Entradas]]-INVENTARIO[[#This Row],[Salidas]]</f>
        <v>0</v>
      </c>
      <c r="M291" s="175">
        <f>INVENTARIO[[#This Row],[Precio Final]]*10%</f>
        <v>1.5</v>
      </c>
      <c r="N291" s="42">
        <v>166</v>
      </c>
      <c r="O291" s="42">
        <v>18</v>
      </c>
      <c r="P291" s="42">
        <v>9.2222222222222214</v>
      </c>
      <c r="Q291" s="110">
        <v>150</v>
      </c>
      <c r="R291" s="42">
        <v>10</v>
      </c>
      <c r="S291" s="178">
        <f t="shared" si="25"/>
        <v>1.5</v>
      </c>
      <c r="T291" s="42">
        <f>INVENTARIO[[#This Row],[Costo Unitario (USD)]]+INVENTARIO[[#This Row],[Costo Envío (USD)]]</f>
        <v>10.722222222222221</v>
      </c>
      <c r="U291" s="42">
        <f>INVENTARIO[[#This Row],[Costo total]]*1.5</f>
        <v>16.083333333333332</v>
      </c>
      <c r="V291" s="42">
        <v>15</v>
      </c>
      <c r="W291" s="42">
        <f>INVENTARIO[[#This Row],[Precio Final]]-INVENTARIO[[#This Row],[Costo total]]</f>
        <v>4.2777777777777786</v>
      </c>
      <c r="X291" s="176">
        <f>INVENTARIO[[#This Row],[Ganancia Unitaria]]*INVENTARIO[[#This Row],[Salidas]]</f>
        <v>12.833333333333336</v>
      </c>
      <c r="Y291" s="42"/>
      <c r="Z291" s="20"/>
      <c r="AA291" s="20">
        <f>INVENTARIO[[#This Row],[Costo total]]*INVENTARIO[[#This Row],[Entradas]]</f>
        <v>32.166666666666664</v>
      </c>
      <c r="AB291" s="172">
        <f>INVENTARIO[[#This Row],[Stock Actual]]*INVENTARIO[[#This Row],[Costo total]]</f>
        <v>0</v>
      </c>
    </row>
    <row r="292" spans="1:28" ht="55" customHeight="1" x14ac:dyDescent="0.15">
      <c r="A292" s="43" t="s">
        <v>278</v>
      </c>
      <c r="B292" s="169"/>
      <c r="C292" s="170" t="s">
        <v>12</v>
      </c>
      <c r="D292" s="83" t="s">
        <v>50</v>
      </c>
      <c r="E292" s="83" t="s">
        <v>229</v>
      </c>
      <c r="F292" s="83" t="s">
        <v>698</v>
      </c>
      <c r="G292" s="83" t="s">
        <v>164</v>
      </c>
      <c r="H292" s="171">
        <f>INVENTARIO[[#This Row],[Precio Final]]</f>
        <v>16</v>
      </c>
      <c r="I292" s="83">
        <f t="shared" si="24"/>
        <v>16.083333333333332</v>
      </c>
      <c r="J292" s="83">
        <v>3</v>
      </c>
      <c r="K292" s="112">
        <f>SUMIFS(VENTAS[Cantidad],VENTAS[Código del producto Vendido],INVENTARIO[[#This Row],[Code]])</f>
        <v>3</v>
      </c>
      <c r="L292" s="121">
        <f>INVENTARIO[[#This Row],[Entradas]]-INVENTARIO[[#This Row],[Salidas]]</f>
        <v>0</v>
      </c>
      <c r="M292" s="171">
        <f>INVENTARIO[[#This Row],[Precio Final]]*10%</f>
        <v>1.6</v>
      </c>
      <c r="N292" s="43">
        <v>166</v>
      </c>
      <c r="O292" s="43">
        <v>18</v>
      </c>
      <c r="P292" s="43">
        <v>9.2222222222222214</v>
      </c>
      <c r="Q292" s="112">
        <v>150</v>
      </c>
      <c r="R292" s="43">
        <v>10</v>
      </c>
      <c r="S292" s="177">
        <f t="shared" si="25"/>
        <v>1.5</v>
      </c>
      <c r="T292" s="168">
        <f>INVENTARIO[[#This Row],[Costo Unitario (USD)]]+INVENTARIO[[#This Row],[Costo Envío (USD)]]</f>
        <v>10.722222222222221</v>
      </c>
      <c r="U292" s="168">
        <f>INVENTARIO[[#This Row],[Costo total]]*1.5</f>
        <v>16.083333333333332</v>
      </c>
      <c r="V292" s="43">
        <v>16</v>
      </c>
      <c r="W292" s="43">
        <f>INVENTARIO[[#This Row],[Precio Final]]-INVENTARIO[[#This Row],[Costo total]]</f>
        <v>5.2777777777777786</v>
      </c>
      <c r="X292" s="172">
        <f>INVENTARIO[[#This Row],[Ganancia Unitaria]]*INVENTARIO[[#This Row],[Salidas]]</f>
        <v>15.833333333333336</v>
      </c>
      <c r="Y292" s="43"/>
      <c r="Z292" s="43"/>
      <c r="AA292" s="43">
        <f>INVENTARIO[[#This Row],[Costo total]]*INVENTARIO[[#This Row],[Entradas]]</f>
        <v>32.166666666666664</v>
      </c>
      <c r="AB292" s="172">
        <f>INVENTARIO[[#This Row],[Stock Actual]]*INVENTARIO[[#This Row],[Costo total]]</f>
        <v>0</v>
      </c>
    </row>
    <row r="293" spans="1:28" ht="55" customHeight="1" x14ac:dyDescent="0.15">
      <c r="A293" s="42" t="s">
        <v>279</v>
      </c>
      <c r="B293" s="173"/>
      <c r="C293" s="174" t="s">
        <v>12</v>
      </c>
      <c r="D293" s="78" t="s">
        <v>50</v>
      </c>
      <c r="E293" s="78" t="s">
        <v>230</v>
      </c>
      <c r="F293" s="78" t="s">
        <v>698</v>
      </c>
      <c r="G293" s="78" t="s">
        <v>164</v>
      </c>
      <c r="H293" s="175">
        <f>INVENTARIO[[#This Row],[Precio Final]]</f>
        <v>216</v>
      </c>
      <c r="I293" s="78">
        <f t="shared" si="24"/>
        <v>16.083333333333332</v>
      </c>
      <c r="J293" s="78">
        <v>3</v>
      </c>
      <c r="K293" s="110">
        <f>SUMIFS(VENTAS[Cantidad],VENTAS[Código del producto Vendido],INVENTARIO[[#This Row],[Code]])</f>
        <v>3</v>
      </c>
      <c r="L293" s="120">
        <f>INVENTARIO[[#This Row],[Entradas]]-INVENTARIO[[#This Row],[Salidas]]</f>
        <v>0</v>
      </c>
      <c r="M293" s="175">
        <f>INVENTARIO[[#This Row],[Precio Final]]*10%</f>
        <v>21.6</v>
      </c>
      <c r="N293" s="42">
        <v>166</v>
      </c>
      <c r="O293" s="42">
        <v>18</v>
      </c>
      <c r="P293" s="42">
        <v>9.2222222222222214</v>
      </c>
      <c r="Q293" s="110">
        <v>150</v>
      </c>
      <c r="R293" s="42">
        <v>10</v>
      </c>
      <c r="S293" s="178">
        <f t="shared" si="25"/>
        <v>1.5</v>
      </c>
      <c r="T293" s="42">
        <f>INVENTARIO[[#This Row],[Costo Unitario (USD)]]+INVENTARIO[[#This Row],[Costo Envío (USD)]]</f>
        <v>10.722222222222221</v>
      </c>
      <c r="U293" s="42">
        <f>INVENTARIO[[#This Row],[Costo total]]*1.5</f>
        <v>16.083333333333332</v>
      </c>
      <c r="V293" s="42">
        <v>216</v>
      </c>
      <c r="W293" s="42">
        <f>INVENTARIO[[#This Row],[Precio Final]]-INVENTARIO[[#This Row],[Costo total]]</f>
        <v>205.27777777777777</v>
      </c>
      <c r="X293" s="176">
        <f>INVENTARIO[[#This Row],[Ganancia Unitaria]]*INVENTARIO[[#This Row],[Salidas]]</f>
        <v>615.83333333333326</v>
      </c>
      <c r="Y293" s="42"/>
      <c r="Z293" s="20"/>
      <c r="AA293" s="20">
        <f>INVENTARIO[[#This Row],[Costo total]]*INVENTARIO[[#This Row],[Entradas]]</f>
        <v>32.166666666666664</v>
      </c>
      <c r="AB293" s="172">
        <f>INVENTARIO[[#This Row],[Stock Actual]]*INVENTARIO[[#This Row],[Costo total]]</f>
        <v>0</v>
      </c>
    </row>
    <row r="294" spans="1:28" ht="55" customHeight="1" x14ac:dyDescent="0.15">
      <c r="A294" s="43" t="s">
        <v>280</v>
      </c>
      <c r="B294" s="169"/>
      <c r="C294" s="170" t="s">
        <v>12</v>
      </c>
      <c r="D294" s="83" t="s">
        <v>50</v>
      </c>
      <c r="E294" s="83" t="s">
        <v>231</v>
      </c>
      <c r="F294" s="83" t="s">
        <v>698</v>
      </c>
      <c r="G294" s="83" t="s">
        <v>164</v>
      </c>
      <c r="H294" s="171">
        <f>INVENTARIO[[#This Row],[Precio Final]]</f>
        <v>16</v>
      </c>
      <c r="I294" s="83">
        <f t="shared" si="24"/>
        <v>16.083333333333332</v>
      </c>
      <c r="J294" s="83">
        <v>3</v>
      </c>
      <c r="K294" s="112">
        <f>SUMIFS(VENTAS[Cantidad],VENTAS[Código del producto Vendido],INVENTARIO[[#This Row],[Code]])</f>
        <v>3</v>
      </c>
      <c r="L294" s="121">
        <f>INVENTARIO[[#This Row],[Entradas]]-INVENTARIO[[#This Row],[Salidas]]</f>
        <v>0</v>
      </c>
      <c r="M294" s="171">
        <f>INVENTARIO[[#This Row],[Precio Final]]*10%</f>
        <v>1.6</v>
      </c>
      <c r="N294" s="43">
        <v>166</v>
      </c>
      <c r="O294" s="43">
        <v>18</v>
      </c>
      <c r="P294" s="43">
        <v>9.2222222222222214</v>
      </c>
      <c r="Q294" s="112">
        <v>150</v>
      </c>
      <c r="R294" s="43">
        <v>10</v>
      </c>
      <c r="S294" s="177">
        <f t="shared" si="25"/>
        <v>1.5</v>
      </c>
      <c r="T294" s="168">
        <f>INVENTARIO[[#This Row],[Costo Unitario (USD)]]+INVENTARIO[[#This Row],[Costo Envío (USD)]]</f>
        <v>10.722222222222221</v>
      </c>
      <c r="U294" s="168">
        <f>INVENTARIO[[#This Row],[Costo total]]*1.5</f>
        <v>16.083333333333332</v>
      </c>
      <c r="V294" s="43">
        <v>16</v>
      </c>
      <c r="W294" s="43">
        <f>INVENTARIO[[#This Row],[Precio Final]]-INVENTARIO[[#This Row],[Costo total]]</f>
        <v>5.2777777777777786</v>
      </c>
      <c r="X294" s="172">
        <f>INVENTARIO[[#This Row],[Ganancia Unitaria]]*INVENTARIO[[#This Row],[Salidas]]</f>
        <v>15.833333333333336</v>
      </c>
      <c r="Y294" s="43"/>
      <c r="Z294" s="43"/>
      <c r="AA294" s="43">
        <f>INVENTARIO[[#This Row],[Costo total]]*INVENTARIO[[#This Row],[Entradas]]</f>
        <v>32.166666666666664</v>
      </c>
      <c r="AB294" s="172">
        <f>INVENTARIO[[#This Row],[Stock Actual]]*INVENTARIO[[#This Row],[Costo total]]</f>
        <v>0</v>
      </c>
    </row>
    <row r="295" spans="1:28" ht="55" customHeight="1" x14ac:dyDescent="0.15">
      <c r="A295" s="42" t="s">
        <v>1541</v>
      </c>
      <c r="B295" s="173"/>
      <c r="C295" s="174" t="s">
        <v>12</v>
      </c>
      <c r="D295" s="78" t="s">
        <v>50</v>
      </c>
      <c r="E295" s="78" t="s">
        <v>2465</v>
      </c>
      <c r="F295" s="78" t="s">
        <v>692</v>
      </c>
      <c r="G295" s="78" t="s">
        <v>164</v>
      </c>
      <c r="H295" s="175">
        <f>INVENTARIO[[#This Row],[Precio Final]]</f>
        <v>17</v>
      </c>
      <c r="I295" s="78">
        <f t="shared" si="24"/>
        <v>16.083333333333332</v>
      </c>
      <c r="J295" s="78">
        <v>3</v>
      </c>
      <c r="K295" s="110">
        <v>3</v>
      </c>
      <c r="L295" s="120">
        <f>INVENTARIO[[#This Row],[Entradas]]-INVENTARIO[[#This Row],[Salidas]]</f>
        <v>0</v>
      </c>
      <c r="M295" s="175">
        <f>INVENTARIO[[#This Row],[Precio Final]]*10%</f>
        <v>1.7000000000000002</v>
      </c>
      <c r="N295" s="42">
        <v>166</v>
      </c>
      <c r="O295" s="42">
        <v>18</v>
      </c>
      <c r="P295" s="42">
        <v>9.2222222222222214</v>
      </c>
      <c r="Q295" s="110">
        <v>150</v>
      </c>
      <c r="R295" s="42">
        <v>10</v>
      </c>
      <c r="S295" s="178">
        <f t="shared" si="25"/>
        <v>1.5</v>
      </c>
      <c r="T295" s="42">
        <f>INVENTARIO[[#This Row],[Costo Unitario (USD)]]+INVENTARIO[[#This Row],[Costo Envío (USD)]]</f>
        <v>10.722222222222221</v>
      </c>
      <c r="U295" s="42">
        <f>INVENTARIO[[#This Row],[Costo total]]*1.5</f>
        <v>16.083333333333332</v>
      </c>
      <c r="V295" s="42">
        <v>17</v>
      </c>
      <c r="W295" s="42">
        <f>INVENTARIO[[#This Row],[Precio Final]]-INVENTARIO[[#This Row],[Costo total]]</f>
        <v>6.2777777777777786</v>
      </c>
      <c r="X295" s="176">
        <f>INVENTARIO[[#This Row],[Ganancia Unitaria]]*INVENTARIO[[#This Row],[Salidas]]</f>
        <v>18.833333333333336</v>
      </c>
      <c r="Y295" s="42"/>
      <c r="Z295" s="20"/>
      <c r="AA295" s="20">
        <f>INVENTARIO[[#This Row],[Costo total]]*INVENTARIO[[#This Row],[Entradas]]</f>
        <v>32.166666666666664</v>
      </c>
      <c r="AB295" s="172">
        <f>INVENTARIO[[#This Row],[Stock Actual]]*INVENTARIO[[#This Row],[Costo total]]</f>
        <v>0</v>
      </c>
    </row>
    <row r="296" spans="1:28" ht="55" customHeight="1" x14ac:dyDescent="0.15">
      <c r="A296" s="43" t="s">
        <v>1542</v>
      </c>
      <c r="B296" s="169"/>
      <c r="C296" s="170" t="s">
        <v>12</v>
      </c>
      <c r="D296" s="83" t="s">
        <v>50</v>
      </c>
      <c r="E296" s="83" t="s">
        <v>2466</v>
      </c>
      <c r="F296" s="83" t="s">
        <v>695</v>
      </c>
      <c r="G296" s="83" t="s">
        <v>164</v>
      </c>
      <c r="H296" s="171">
        <f>INVENTARIO[[#This Row],[Precio Final]]</f>
        <v>17</v>
      </c>
      <c r="I296" s="83">
        <f t="shared" si="24"/>
        <v>16.083333333333332</v>
      </c>
      <c r="J296" s="83">
        <v>2</v>
      </c>
      <c r="K296" s="112">
        <f>SUMIFS(VENTAS[Cantidad],VENTAS[Código del producto Vendido],INVENTARIO[[#This Row],[Code]])</f>
        <v>0</v>
      </c>
      <c r="L296" s="121">
        <f>INVENTARIO[[#This Row],[Entradas]]-INVENTARIO[[#This Row],[Salidas]]</f>
        <v>2</v>
      </c>
      <c r="M296" s="171">
        <f>INVENTARIO[[#This Row],[Precio Final]]*10%</f>
        <v>1.7000000000000002</v>
      </c>
      <c r="N296" s="43">
        <v>166</v>
      </c>
      <c r="O296" s="43">
        <v>18</v>
      </c>
      <c r="P296" s="43">
        <v>9.2222222222222214</v>
      </c>
      <c r="Q296" s="112">
        <v>150</v>
      </c>
      <c r="R296" s="43">
        <v>10</v>
      </c>
      <c r="S296" s="177">
        <f t="shared" si="25"/>
        <v>1.5</v>
      </c>
      <c r="T296" s="168">
        <f>INVENTARIO[[#This Row],[Costo Unitario (USD)]]+INVENTARIO[[#This Row],[Costo Envío (USD)]]</f>
        <v>10.722222222222221</v>
      </c>
      <c r="U296" s="168">
        <f>INVENTARIO[[#This Row],[Costo total]]*1.5</f>
        <v>16.083333333333332</v>
      </c>
      <c r="V296" s="43">
        <v>17</v>
      </c>
      <c r="W296" s="43">
        <f>INVENTARIO[[#This Row],[Precio Final]]-INVENTARIO[[#This Row],[Costo total]]</f>
        <v>6.2777777777777786</v>
      </c>
      <c r="X296" s="172">
        <f>INVENTARIO[[#This Row],[Ganancia Unitaria]]*INVENTARIO[[#This Row],[Salidas]]</f>
        <v>0</v>
      </c>
      <c r="Y296" s="43"/>
      <c r="Z296" s="43"/>
      <c r="AA296" s="43">
        <f>INVENTARIO[[#This Row],[Costo total]]*INVENTARIO[[#This Row],[Entradas]]</f>
        <v>21.444444444444443</v>
      </c>
      <c r="AB296" s="172">
        <f>INVENTARIO[[#This Row],[Stock Actual]]*INVENTARIO[[#This Row],[Costo total]]</f>
        <v>21.444444444444443</v>
      </c>
    </row>
    <row r="297" spans="1:28" ht="55" customHeight="1" x14ac:dyDescent="0.15">
      <c r="A297" s="42" t="s">
        <v>1543</v>
      </c>
      <c r="B297" s="173"/>
      <c r="C297" s="174" t="s">
        <v>12</v>
      </c>
      <c r="D297" s="78" t="s">
        <v>50</v>
      </c>
      <c r="E297" s="78" t="s">
        <v>845</v>
      </c>
      <c r="F297" s="78" t="s">
        <v>692</v>
      </c>
      <c r="G297" s="78" t="s">
        <v>164</v>
      </c>
      <c r="H297" s="175">
        <f>INVENTARIO[[#This Row],[Precio Final]]</f>
        <v>20</v>
      </c>
      <c r="I297" s="78">
        <f t="shared" si="24"/>
        <v>16.083333333333332</v>
      </c>
      <c r="J297" s="78">
        <v>3</v>
      </c>
      <c r="K297" s="110">
        <f>SUMIFS(VENTAS[Cantidad],VENTAS[Código del producto Vendido],INVENTARIO[[#This Row],[Code]])</f>
        <v>3</v>
      </c>
      <c r="L297" s="120">
        <f>INVENTARIO[[#This Row],[Entradas]]-INVENTARIO[[#This Row],[Salidas]]</f>
        <v>0</v>
      </c>
      <c r="M297" s="175">
        <f>INVENTARIO[[#This Row],[Precio Final]]*10%</f>
        <v>2</v>
      </c>
      <c r="N297" s="42">
        <v>166</v>
      </c>
      <c r="O297" s="42">
        <v>18</v>
      </c>
      <c r="P297" s="42">
        <v>9.2222222222222214</v>
      </c>
      <c r="Q297" s="110">
        <v>150</v>
      </c>
      <c r="R297" s="42">
        <v>10</v>
      </c>
      <c r="S297" s="178">
        <f t="shared" si="25"/>
        <v>1.5</v>
      </c>
      <c r="T297" s="42">
        <f>INVENTARIO[[#This Row],[Costo Unitario (USD)]]+INVENTARIO[[#This Row],[Costo Envío (USD)]]</f>
        <v>10.722222222222221</v>
      </c>
      <c r="U297" s="42">
        <f>INVENTARIO[[#This Row],[Costo total]]*1.5</f>
        <v>16.083333333333332</v>
      </c>
      <c r="V297" s="42">
        <v>20</v>
      </c>
      <c r="W297" s="42">
        <f>INVENTARIO[[#This Row],[Precio Final]]-INVENTARIO[[#This Row],[Costo total]]</f>
        <v>9.2777777777777786</v>
      </c>
      <c r="X297" s="176">
        <f>INVENTARIO[[#This Row],[Ganancia Unitaria]]*INVENTARIO[[#This Row],[Salidas]]</f>
        <v>27.833333333333336</v>
      </c>
      <c r="Y297" s="42"/>
      <c r="Z297" s="20"/>
      <c r="AA297" s="20">
        <f>INVENTARIO[[#This Row],[Costo total]]*INVENTARIO[[#This Row],[Entradas]]</f>
        <v>32.166666666666664</v>
      </c>
      <c r="AB297" s="172">
        <f>INVENTARIO[[#This Row],[Stock Actual]]*INVENTARIO[[#This Row],[Costo total]]</f>
        <v>0</v>
      </c>
    </row>
    <row r="298" spans="1:28" ht="55" customHeight="1" x14ac:dyDescent="0.15">
      <c r="A298" s="43" t="s">
        <v>284</v>
      </c>
      <c r="B298" s="169"/>
      <c r="C298" s="170" t="s">
        <v>12</v>
      </c>
      <c r="D298" s="83" t="s">
        <v>50</v>
      </c>
      <c r="E298" s="83" t="s">
        <v>845</v>
      </c>
      <c r="F298" s="83" t="s">
        <v>695</v>
      </c>
      <c r="G298" s="83" t="s">
        <v>164</v>
      </c>
      <c r="H298" s="171">
        <f>INVENTARIO[[#This Row],[Precio Final]]</f>
        <v>15</v>
      </c>
      <c r="I298" s="83">
        <f t="shared" si="24"/>
        <v>16.083333333333332</v>
      </c>
      <c r="J298" s="83">
        <v>3</v>
      </c>
      <c r="K298" s="112">
        <f>SUMIFS(VENTAS[Cantidad],VENTAS[Código del producto Vendido],INVENTARIO[[#This Row],[Code]])</f>
        <v>3</v>
      </c>
      <c r="L298" s="121">
        <f>INVENTARIO[[#This Row],[Entradas]]-INVENTARIO[[#This Row],[Salidas]]</f>
        <v>0</v>
      </c>
      <c r="M298" s="171">
        <f>INVENTARIO[[#This Row],[Precio Final]]*10%</f>
        <v>1.5</v>
      </c>
      <c r="N298" s="43">
        <v>166</v>
      </c>
      <c r="O298" s="43">
        <v>18</v>
      </c>
      <c r="P298" s="43">
        <v>9.2222222222222214</v>
      </c>
      <c r="Q298" s="112">
        <v>150</v>
      </c>
      <c r="R298" s="43">
        <v>10</v>
      </c>
      <c r="S298" s="177">
        <f t="shared" si="25"/>
        <v>1.5</v>
      </c>
      <c r="T298" s="168">
        <f>INVENTARIO[[#This Row],[Costo Unitario (USD)]]+INVENTARIO[[#This Row],[Costo Envío (USD)]]</f>
        <v>10.722222222222221</v>
      </c>
      <c r="U298" s="168">
        <f>INVENTARIO[[#This Row],[Costo total]]*1.5</f>
        <v>16.083333333333332</v>
      </c>
      <c r="V298" s="43">
        <v>15</v>
      </c>
      <c r="W298" s="43">
        <f>INVENTARIO[[#This Row],[Precio Final]]-INVENTARIO[[#This Row],[Costo total]]</f>
        <v>4.2777777777777786</v>
      </c>
      <c r="X298" s="172">
        <f>INVENTARIO[[#This Row],[Ganancia Unitaria]]*INVENTARIO[[#This Row],[Salidas]]</f>
        <v>12.833333333333336</v>
      </c>
      <c r="Y298" s="43"/>
      <c r="Z298" s="43"/>
      <c r="AA298" s="43">
        <f>INVENTARIO[[#This Row],[Costo total]]*INVENTARIO[[#This Row],[Entradas]]</f>
        <v>32.166666666666664</v>
      </c>
      <c r="AB298" s="172">
        <f>INVENTARIO[[#This Row],[Stock Actual]]*INVENTARIO[[#This Row],[Costo total]]</f>
        <v>0</v>
      </c>
    </row>
    <row r="299" spans="1:28" ht="55" customHeight="1" x14ac:dyDescent="0.15">
      <c r="A299" s="42" t="s">
        <v>1544</v>
      </c>
      <c r="B299" s="173"/>
      <c r="C299" s="174" t="s">
        <v>12</v>
      </c>
      <c r="D299" s="78" t="s">
        <v>50</v>
      </c>
      <c r="E299" s="78" t="s">
        <v>845</v>
      </c>
      <c r="F299" s="78" t="s">
        <v>698</v>
      </c>
      <c r="G299" s="78" t="s">
        <v>164</v>
      </c>
      <c r="H299" s="175">
        <f>INVENTARIO[[#This Row],[Precio Final]]</f>
        <v>16</v>
      </c>
      <c r="I299" s="78">
        <f t="shared" si="24"/>
        <v>16.083333333333332</v>
      </c>
      <c r="J299" s="78">
        <v>3</v>
      </c>
      <c r="K299" s="110">
        <f>SUMIFS(VENTAS[Cantidad],VENTAS[Código del producto Vendido],INVENTARIO[[#This Row],[Code]])</f>
        <v>3</v>
      </c>
      <c r="L299" s="120">
        <f>INVENTARIO[[#This Row],[Entradas]]-INVENTARIO[[#This Row],[Salidas]]</f>
        <v>0</v>
      </c>
      <c r="M299" s="175">
        <f>INVENTARIO[[#This Row],[Precio Final]]*10%</f>
        <v>1.6</v>
      </c>
      <c r="N299" s="42">
        <v>166</v>
      </c>
      <c r="O299" s="42">
        <v>18</v>
      </c>
      <c r="P299" s="42">
        <v>9.2222222222222214</v>
      </c>
      <c r="Q299" s="110">
        <v>150</v>
      </c>
      <c r="R299" s="42">
        <v>10</v>
      </c>
      <c r="S299" s="178">
        <f t="shared" si="25"/>
        <v>1.5</v>
      </c>
      <c r="T299" s="42">
        <f>INVENTARIO[[#This Row],[Costo Unitario (USD)]]+INVENTARIO[[#This Row],[Costo Envío (USD)]]</f>
        <v>10.722222222222221</v>
      </c>
      <c r="U299" s="42">
        <f>INVENTARIO[[#This Row],[Costo total]]*1.5</f>
        <v>16.083333333333332</v>
      </c>
      <c r="V299" s="42">
        <v>16</v>
      </c>
      <c r="W299" s="42">
        <f>INVENTARIO[[#This Row],[Precio Final]]-INVENTARIO[[#This Row],[Costo total]]</f>
        <v>5.2777777777777786</v>
      </c>
      <c r="X299" s="176">
        <f>INVENTARIO[[#This Row],[Ganancia Unitaria]]*INVENTARIO[[#This Row],[Salidas]]</f>
        <v>15.833333333333336</v>
      </c>
      <c r="Y299" s="42"/>
      <c r="Z299" s="20"/>
      <c r="AA299" s="20">
        <f>INVENTARIO[[#This Row],[Costo total]]*INVENTARIO[[#This Row],[Entradas]]</f>
        <v>32.166666666666664</v>
      </c>
      <c r="AB299" s="172">
        <f>INVENTARIO[[#This Row],[Stock Actual]]*INVENTARIO[[#This Row],[Costo total]]</f>
        <v>0</v>
      </c>
    </row>
    <row r="300" spans="1:28" ht="55" customHeight="1" x14ac:dyDescent="0.15">
      <c r="A300" s="43" t="s">
        <v>1545</v>
      </c>
      <c r="B300" s="169"/>
      <c r="C300" s="170" t="s">
        <v>12</v>
      </c>
      <c r="D300" s="83" t="s">
        <v>50</v>
      </c>
      <c r="E300" s="83" t="s">
        <v>844</v>
      </c>
      <c r="F300" s="83" t="s">
        <v>692</v>
      </c>
      <c r="G300" s="83" t="s">
        <v>164</v>
      </c>
      <c r="H300" s="171">
        <f>INVENTARIO[[#This Row],[Precio Final]]</f>
        <v>16</v>
      </c>
      <c r="I300" s="83">
        <f t="shared" si="24"/>
        <v>16.083333333333332</v>
      </c>
      <c r="J300" s="83">
        <v>4</v>
      </c>
      <c r="K300" s="112">
        <f>SUMIFS(VENTAS[Cantidad],VENTAS[Código del producto Vendido],INVENTARIO[[#This Row],[Code]])</f>
        <v>4</v>
      </c>
      <c r="L300" s="121">
        <f>INVENTARIO[[#This Row],[Entradas]]-INVENTARIO[[#This Row],[Salidas]]</f>
        <v>0</v>
      </c>
      <c r="M300" s="171">
        <f>INVENTARIO[[#This Row],[Precio Final]]*10%</f>
        <v>1.6</v>
      </c>
      <c r="N300" s="43">
        <v>166</v>
      </c>
      <c r="O300" s="43">
        <v>18</v>
      </c>
      <c r="P300" s="43">
        <v>9.2222222222222214</v>
      </c>
      <c r="Q300" s="112">
        <v>150</v>
      </c>
      <c r="R300" s="43">
        <v>10</v>
      </c>
      <c r="S300" s="177">
        <f t="shared" si="25"/>
        <v>1.5</v>
      </c>
      <c r="T300" s="168">
        <f>INVENTARIO[[#This Row],[Costo Unitario (USD)]]+INVENTARIO[[#This Row],[Costo Envío (USD)]]</f>
        <v>10.722222222222221</v>
      </c>
      <c r="U300" s="168">
        <f>INVENTARIO[[#This Row],[Costo total]]*1.5</f>
        <v>16.083333333333332</v>
      </c>
      <c r="V300" s="43">
        <v>16</v>
      </c>
      <c r="W300" s="43">
        <f>INVENTARIO[[#This Row],[Precio Final]]-INVENTARIO[[#This Row],[Costo total]]</f>
        <v>5.2777777777777786</v>
      </c>
      <c r="X300" s="172">
        <f>INVENTARIO[[#This Row],[Ganancia Unitaria]]*INVENTARIO[[#This Row],[Salidas]]</f>
        <v>21.111111111111114</v>
      </c>
      <c r="Y300" s="43"/>
      <c r="Z300" s="43"/>
      <c r="AA300" s="43">
        <f>INVENTARIO[[#This Row],[Costo total]]*INVENTARIO[[#This Row],[Entradas]]</f>
        <v>42.888888888888886</v>
      </c>
      <c r="AB300" s="172">
        <f>INVENTARIO[[#This Row],[Stock Actual]]*INVENTARIO[[#This Row],[Costo total]]</f>
        <v>0</v>
      </c>
    </row>
    <row r="301" spans="1:28" ht="55" customHeight="1" x14ac:dyDescent="0.15">
      <c r="A301" s="42" t="s">
        <v>1546</v>
      </c>
      <c r="B301" s="173"/>
      <c r="C301" s="174" t="s">
        <v>12</v>
      </c>
      <c r="D301" s="78" t="s">
        <v>50</v>
      </c>
      <c r="E301" s="78" t="s">
        <v>844</v>
      </c>
      <c r="F301" s="78" t="s">
        <v>695</v>
      </c>
      <c r="G301" s="78" t="s">
        <v>164</v>
      </c>
      <c r="H301" s="175">
        <f>INVENTARIO[[#This Row],[Precio Final]]</f>
        <v>20</v>
      </c>
      <c r="I301" s="78">
        <f t="shared" si="24"/>
        <v>16.083333333333332</v>
      </c>
      <c r="J301" s="78">
        <v>2</v>
      </c>
      <c r="K301" s="110">
        <f>SUMIFS(VENTAS[Cantidad],VENTAS[Código del producto Vendido],INVENTARIO[[#This Row],[Code]])</f>
        <v>2</v>
      </c>
      <c r="L301" s="120">
        <f>INVENTARIO[[#This Row],[Entradas]]-INVENTARIO[[#This Row],[Salidas]]</f>
        <v>0</v>
      </c>
      <c r="M301" s="175">
        <f>INVENTARIO[[#This Row],[Precio Final]]*10%</f>
        <v>2</v>
      </c>
      <c r="N301" s="42">
        <v>166</v>
      </c>
      <c r="O301" s="42">
        <v>18</v>
      </c>
      <c r="P301" s="42">
        <v>9.2222222222222214</v>
      </c>
      <c r="Q301" s="110">
        <v>150</v>
      </c>
      <c r="R301" s="42">
        <v>10</v>
      </c>
      <c r="S301" s="178">
        <f t="shared" si="25"/>
        <v>1.5</v>
      </c>
      <c r="T301" s="42">
        <f>INVENTARIO[[#This Row],[Costo Unitario (USD)]]+INVENTARIO[[#This Row],[Costo Envío (USD)]]</f>
        <v>10.722222222222221</v>
      </c>
      <c r="U301" s="42">
        <f>INVENTARIO[[#This Row],[Costo total]]*1.5</f>
        <v>16.083333333333332</v>
      </c>
      <c r="V301" s="42">
        <v>20</v>
      </c>
      <c r="W301" s="42">
        <f>INVENTARIO[[#This Row],[Precio Final]]-INVENTARIO[[#This Row],[Costo total]]</f>
        <v>9.2777777777777786</v>
      </c>
      <c r="X301" s="176">
        <f>INVENTARIO[[#This Row],[Ganancia Unitaria]]*INVENTARIO[[#This Row],[Salidas]]</f>
        <v>18.555555555555557</v>
      </c>
      <c r="Y301" s="42"/>
      <c r="Z301" s="20"/>
      <c r="AA301" s="20">
        <f>INVENTARIO[[#This Row],[Costo total]]*INVENTARIO[[#This Row],[Entradas]]</f>
        <v>21.444444444444443</v>
      </c>
      <c r="AB301" s="172">
        <f>INVENTARIO[[#This Row],[Stock Actual]]*INVENTARIO[[#This Row],[Costo total]]</f>
        <v>0</v>
      </c>
    </row>
    <row r="302" spans="1:28" ht="55" customHeight="1" x14ac:dyDescent="0.15">
      <c r="A302" s="43" t="s">
        <v>288</v>
      </c>
      <c r="B302" s="169"/>
      <c r="C302" s="170" t="s">
        <v>12</v>
      </c>
      <c r="D302" s="83" t="s">
        <v>50</v>
      </c>
      <c r="E302" s="83" t="s">
        <v>232</v>
      </c>
      <c r="F302" s="83" t="s">
        <v>698</v>
      </c>
      <c r="G302" s="83" t="s">
        <v>164</v>
      </c>
      <c r="H302" s="171">
        <f>INVENTARIO[[#This Row],[Precio Final]]</f>
        <v>20</v>
      </c>
      <c r="I302" s="83">
        <f t="shared" si="24"/>
        <v>16.083333333333332</v>
      </c>
      <c r="J302" s="83">
        <v>4</v>
      </c>
      <c r="K302" s="112">
        <f>SUMIFS(VENTAS[Cantidad],VENTAS[Código del producto Vendido],INVENTARIO[[#This Row],[Code]])</f>
        <v>4</v>
      </c>
      <c r="L302" s="121">
        <f>INVENTARIO[[#This Row],[Entradas]]-INVENTARIO[[#This Row],[Salidas]]</f>
        <v>0</v>
      </c>
      <c r="M302" s="171">
        <f>INVENTARIO[[#This Row],[Precio Final]]*10%</f>
        <v>2</v>
      </c>
      <c r="N302" s="43">
        <v>166</v>
      </c>
      <c r="O302" s="43">
        <v>18</v>
      </c>
      <c r="P302" s="43">
        <v>9.2222222222222214</v>
      </c>
      <c r="Q302" s="112">
        <v>150</v>
      </c>
      <c r="R302" s="43">
        <v>10</v>
      </c>
      <c r="S302" s="177">
        <f t="shared" si="25"/>
        <v>1.5</v>
      </c>
      <c r="T302" s="168">
        <f>INVENTARIO[[#This Row],[Costo Unitario (USD)]]+INVENTARIO[[#This Row],[Costo Envío (USD)]]</f>
        <v>10.722222222222221</v>
      </c>
      <c r="U302" s="168">
        <f>INVENTARIO[[#This Row],[Costo total]]*1.5</f>
        <v>16.083333333333332</v>
      </c>
      <c r="V302" s="43">
        <v>20</v>
      </c>
      <c r="W302" s="43">
        <f>INVENTARIO[[#This Row],[Precio Final]]-INVENTARIO[[#This Row],[Costo total]]</f>
        <v>9.2777777777777786</v>
      </c>
      <c r="X302" s="172">
        <f>INVENTARIO[[#This Row],[Ganancia Unitaria]]*INVENTARIO[[#This Row],[Salidas]]</f>
        <v>37.111111111111114</v>
      </c>
      <c r="Y302" s="43"/>
      <c r="Z302" s="43"/>
      <c r="AA302" s="43">
        <f>INVENTARIO[[#This Row],[Costo total]]*INVENTARIO[[#This Row],[Entradas]]</f>
        <v>42.888888888888886</v>
      </c>
      <c r="AB302" s="172">
        <f>INVENTARIO[[#This Row],[Stock Actual]]*INVENTARIO[[#This Row],[Costo total]]</f>
        <v>0</v>
      </c>
    </row>
    <row r="303" spans="1:28" ht="55" customHeight="1" x14ac:dyDescent="0.15">
      <c r="A303" s="42" t="s">
        <v>1547</v>
      </c>
      <c r="B303" s="173"/>
      <c r="C303" s="174" t="s">
        <v>12</v>
      </c>
      <c r="D303" s="78" t="s">
        <v>50</v>
      </c>
      <c r="E303" s="78" t="s">
        <v>843</v>
      </c>
      <c r="F303" s="78" t="s">
        <v>695</v>
      </c>
      <c r="G303" s="78" t="s">
        <v>164</v>
      </c>
      <c r="H303" s="175">
        <f>INVENTARIO[[#This Row],[Precio Final]]</f>
        <v>20</v>
      </c>
      <c r="I303" s="78">
        <f t="shared" ref="I303:I321" si="26">U303</f>
        <v>16.083333333333332</v>
      </c>
      <c r="J303" s="78">
        <v>4</v>
      </c>
      <c r="K303" s="110">
        <f>SUMIFS(VENTAS[Cantidad],VENTAS[Código del producto Vendido],INVENTARIO[[#This Row],[Code]])</f>
        <v>4</v>
      </c>
      <c r="L303" s="120">
        <f>INVENTARIO[[#This Row],[Entradas]]-INVENTARIO[[#This Row],[Salidas]]</f>
        <v>0</v>
      </c>
      <c r="M303" s="175">
        <f>INVENTARIO[[#This Row],[Precio Final]]*10%</f>
        <v>2</v>
      </c>
      <c r="N303" s="42">
        <v>166</v>
      </c>
      <c r="O303" s="42">
        <v>18</v>
      </c>
      <c r="P303" s="42">
        <v>9.2222222222222214</v>
      </c>
      <c r="Q303" s="110">
        <v>150</v>
      </c>
      <c r="R303" s="42">
        <v>10</v>
      </c>
      <c r="S303" s="178">
        <f t="shared" ref="S303:S321" si="27">Q303*R303/1000</f>
        <v>1.5</v>
      </c>
      <c r="T303" s="42">
        <f>INVENTARIO[[#This Row],[Costo Unitario (USD)]]+INVENTARIO[[#This Row],[Costo Envío (USD)]]</f>
        <v>10.722222222222221</v>
      </c>
      <c r="U303" s="42">
        <f>INVENTARIO[[#This Row],[Costo total]]*1.5</f>
        <v>16.083333333333332</v>
      </c>
      <c r="V303" s="42">
        <v>20</v>
      </c>
      <c r="W303" s="42">
        <f>INVENTARIO[[#This Row],[Precio Final]]-INVENTARIO[[#This Row],[Costo total]]</f>
        <v>9.2777777777777786</v>
      </c>
      <c r="X303" s="176">
        <f>INVENTARIO[[#This Row],[Ganancia Unitaria]]*INVENTARIO[[#This Row],[Salidas]]</f>
        <v>37.111111111111114</v>
      </c>
      <c r="Y303" s="42"/>
      <c r="Z303" s="20"/>
      <c r="AA303" s="20">
        <f>INVENTARIO[[#This Row],[Costo total]]*INVENTARIO[[#This Row],[Entradas]]</f>
        <v>42.888888888888886</v>
      </c>
      <c r="AB303" s="172">
        <f>INVENTARIO[[#This Row],[Stock Actual]]*INVENTARIO[[#This Row],[Costo total]]</f>
        <v>0</v>
      </c>
    </row>
    <row r="304" spans="1:28" ht="55" customHeight="1" x14ac:dyDescent="0.15">
      <c r="A304" s="43" t="s">
        <v>1548</v>
      </c>
      <c r="B304" s="169"/>
      <c r="C304" s="170" t="s">
        <v>12</v>
      </c>
      <c r="D304" s="83" t="s">
        <v>50</v>
      </c>
      <c r="E304" s="83" t="s">
        <v>843</v>
      </c>
      <c r="F304" s="83" t="s">
        <v>692</v>
      </c>
      <c r="G304" s="83" t="s">
        <v>164</v>
      </c>
      <c r="H304" s="171">
        <f>INVENTARIO[[#This Row],[Precio Final]]</f>
        <v>16</v>
      </c>
      <c r="I304" s="83">
        <f t="shared" si="26"/>
        <v>16.083333333333332</v>
      </c>
      <c r="J304" s="83">
        <v>3</v>
      </c>
      <c r="K304" s="112">
        <f>SUMIFS(VENTAS[Cantidad],VENTAS[Código del producto Vendido],INVENTARIO[[#This Row],[Code]])</f>
        <v>3</v>
      </c>
      <c r="L304" s="121">
        <f>INVENTARIO[[#This Row],[Entradas]]-INVENTARIO[[#This Row],[Salidas]]</f>
        <v>0</v>
      </c>
      <c r="M304" s="171">
        <f>INVENTARIO[[#This Row],[Precio Final]]*10%</f>
        <v>1.6</v>
      </c>
      <c r="N304" s="43">
        <v>166</v>
      </c>
      <c r="O304" s="43">
        <v>18</v>
      </c>
      <c r="P304" s="43">
        <v>9.2222222222222214</v>
      </c>
      <c r="Q304" s="112">
        <v>150</v>
      </c>
      <c r="R304" s="43">
        <v>10</v>
      </c>
      <c r="S304" s="177">
        <f t="shared" si="27"/>
        <v>1.5</v>
      </c>
      <c r="T304" s="168">
        <f>INVENTARIO[[#This Row],[Costo Unitario (USD)]]+INVENTARIO[[#This Row],[Costo Envío (USD)]]</f>
        <v>10.722222222222221</v>
      </c>
      <c r="U304" s="168">
        <f>INVENTARIO[[#This Row],[Costo total]]*1.5</f>
        <v>16.083333333333332</v>
      </c>
      <c r="V304" s="43">
        <v>16</v>
      </c>
      <c r="W304" s="43">
        <f>INVENTARIO[[#This Row],[Precio Final]]-INVENTARIO[[#This Row],[Costo total]]</f>
        <v>5.2777777777777786</v>
      </c>
      <c r="X304" s="172">
        <f>INVENTARIO[[#This Row],[Ganancia Unitaria]]*INVENTARIO[[#This Row],[Salidas]]</f>
        <v>15.833333333333336</v>
      </c>
      <c r="Y304" s="43"/>
      <c r="Z304" s="43"/>
      <c r="AA304" s="43">
        <f>INVENTARIO[[#This Row],[Costo total]]*INVENTARIO[[#This Row],[Entradas]]</f>
        <v>32.166666666666664</v>
      </c>
      <c r="AB304" s="172">
        <f>INVENTARIO[[#This Row],[Stock Actual]]*INVENTARIO[[#This Row],[Costo total]]</f>
        <v>0</v>
      </c>
    </row>
    <row r="305" spans="1:28" ht="55" customHeight="1" x14ac:dyDescent="0.15">
      <c r="A305" s="42" t="s">
        <v>291</v>
      </c>
      <c r="B305" s="173"/>
      <c r="C305" s="174" t="s">
        <v>12</v>
      </c>
      <c r="D305" s="78" t="s">
        <v>50</v>
      </c>
      <c r="E305" s="78" t="s">
        <v>233</v>
      </c>
      <c r="F305" s="78" t="s">
        <v>695</v>
      </c>
      <c r="G305" s="78" t="s">
        <v>164</v>
      </c>
      <c r="H305" s="175">
        <f>INVENTARIO[[#This Row],[Precio Final]]</f>
        <v>15</v>
      </c>
      <c r="I305" s="78">
        <f t="shared" si="26"/>
        <v>16.083333333333332</v>
      </c>
      <c r="J305" s="78">
        <v>4</v>
      </c>
      <c r="K305" s="110">
        <f>SUMIFS(VENTAS[Cantidad],VENTAS[Código del producto Vendido],INVENTARIO[[#This Row],[Code]])</f>
        <v>4</v>
      </c>
      <c r="L305" s="120">
        <f>INVENTARIO[[#This Row],[Entradas]]-INVENTARIO[[#This Row],[Salidas]]</f>
        <v>0</v>
      </c>
      <c r="M305" s="175">
        <f>INVENTARIO[[#This Row],[Precio Final]]*10%</f>
        <v>1.5</v>
      </c>
      <c r="N305" s="42">
        <v>166</v>
      </c>
      <c r="O305" s="42">
        <v>18</v>
      </c>
      <c r="P305" s="42">
        <v>9.2222222222222214</v>
      </c>
      <c r="Q305" s="110">
        <v>150</v>
      </c>
      <c r="R305" s="42">
        <v>10</v>
      </c>
      <c r="S305" s="178">
        <f t="shared" si="27"/>
        <v>1.5</v>
      </c>
      <c r="T305" s="42">
        <f>INVENTARIO[[#This Row],[Costo Unitario (USD)]]+INVENTARIO[[#This Row],[Costo Envío (USD)]]</f>
        <v>10.722222222222221</v>
      </c>
      <c r="U305" s="42">
        <f>INVENTARIO[[#This Row],[Costo total]]*1.5</f>
        <v>16.083333333333332</v>
      </c>
      <c r="V305" s="42">
        <v>15</v>
      </c>
      <c r="W305" s="42">
        <f>INVENTARIO[[#This Row],[Precio Final]]-INVENTARIO[[#This Row],[Costo total]]</f>
        <v>4.2777777777777786</v>
      </c>
      <c r="X305" s="176">
        <f>INVENTARIO[[#This Row],[Ganancia Unitaria]]*INVENTARIO[[#This Row],[Salidas]]</f>
        <v>17.111111111111114</v>
      </c>
      <c r="Y305" s="42"/>
      <c r="Z305" s="20"/>
      <c r="AA305" s="20">
        <f>INVENTARIO[[#This Row],[Costo total]]*INVENTARIO[[#This Row],[Entradas]]</f>
        <v>42.888888888888886</v>
      </c>
      <c r="AB305" s="172">
        <f>INVENTARIO[[#This Row],[Stock Actual]]*INVENTARIO[[#This Row],[Costo total]]</f>
        <v>0</v>
      </c>
    </row>
    <row r="306" spans="1:28" ht="55" customHeight="1" x14ac:dyDescent="0.15">
      <c r="A306" s="43" t="s">
        <v>1549</v>
      </c>
      <c r="B306" s="169"/>
      <c r="C306" s="170" t="s">
        <v>12</v>
      </c>
      <c r="D306" s="83" t="s">
        <v>50</v>
      </c>
      <c r="E306" s="83" t="s">
        <v>920</v>
      </c>
      <c r="F306" s="83" t="s">
        <v>692</v>
      </c>
      <c r="G306" s="83" t="s">
        <v>164</v>
      </c>
      <c r="H306" s="171">
        <f>INVENTARIO[[#This Row],[Precio Final]]</f>
        <v>15</v>
      </c>
      <c r="I306" s="83">
        <f t="shared" si="26"/>
        <v>16.083333333333332</v>
      </c>
      <c r="J306" s="83">
        <v>5</v>
      </c>
      <c r="K306" s="112">
        <f>SUMIFS(VENTAS[Cantidad],VENTAS[Código del producto Vendido],INVENTARIO[[#This Row],[Code]])</f>
        <v>2</v>
      </c>
      <c r="L306" s="121">
        <f>INVENTARIO[[#This Row],[Entradas]]-INVENTARIO[[#This Row],[Salidas]]</f>
        <v>3</v>
      </c>
      <c r="M306" s="171">
        <f>INVENTARIO[[#This Row],[Precio Final]]*10%</f>
        <v>1.5</v>
      </c>
      <c r="N306" s="43">
        <v>166</v>
      </c>
      <c r="O306" s="43">
        <v>18</v>
      </c>
      <c r="P306" s="43">
        <v>9.2222222222222214</v>
      </c>
      <c r="Q306" s="112">
        <v>150</v>
      </c>
      <c r="R306" s="43">
        <v>10</v>
      </c>
      <c r="S306" s="177">
        <f t="shared" si="27"/>
        <v>1.5</v>
      </c>
      <c r="T306" s="168">
        <f>INVENTARIO[[#This Row],[Costo Unitario (USD)]]+INVENTARIO[[#This Row],[Costo Envío (USD)]]</f>
        <v>10.722222222222221</v>
      </c>
      <c r="U306" s="168">
        <f>INVENTARIO[[#This Row],[Costo total]]*1.5</f>
        <v>16.083333333333332</v>
      </c>
      <c r="V306" s="43">
        <v>15</v>
      </c>
      <c r="W306" s="43">
        <f>INVENTARIO[[#This Row],[Precio Final]]-INVENTARIO[[#This Row],[Costo total]]</f>
        <v>4.2777777777777786</v>
      </c>
      <c r="X306" s="172">
        <f>INVENTARIO[[#This Row],[Ganancia Unitaria]]*INVENTARIO[[#This Row],[Salidas]]</f>
        <v>8.5555555555555571</v>
      </c>
      <c r="Y306" s="43"/>
      <c r="Z306" s="43"/>
      <c r="AA306" s="43">
        <f>INVENTARIO[[#This Row],[Costo total]]*INVENTARIO[[#This Row],[Entradas]]</f>
        <v>53.611111111111107</v>
      </c>
      <c r="AB306" s="172">
        <f>INVENTARIO[[#This Row],[Stock Actual]]*INVENTARIO[[#This Row],[Costo total]]</f>
        <v>32.166666666666664</v>
      </c>
    </row>
    <row r="307" spans="1:28" ht="55" customHeight="1" x14ac:dyDescent="0.15">
      <c r="A307" s="42" t="s">
        <v>1550</v>
      </c>
      <c r="B307" s="173"/>
      <c r="C307" s="174" t="s">
        <v>12</v>
      </c>
      <c r="D307" s="78" t="s">
        <v>50</v>
      </c>
      <c r="E307" s="78" t="s">
        <v>920</v>
      </c>
      <c r="F307" s="78" t="s">
        <v>695</v>
      </c>
      <c r="G307" s="78" t="s">
        <v>164</v>
      </c>
      <c r="H307" s="175">
        <f>INVENTARIO[[#This Row],[Precio Final]]</f>
        <v>15</v>
      </c>
      <c r="I307" s="78">
        <f t="shared" si="26"/>
        <v>16.083333333333332</v>
      </c>
      <c r="J307" s="78">
        <v>2</v>
      </c>
      <c r="K307" s="110">
        <f>SUMIFS(VENTAS[Cantidad],VENTAS[Código del producto Vendido],INVENTARIO[[#This Row],[Code]])</f>
        <v>2</v>
      </c>
      <c r="L307" s="120">
        <f>INVENTARIO[[#This Row],[Entradas]]-INVENTARIO[[#This Row],[Salidas]]</f>
        <v>0</v>
      </c>
      <c r="M307" s="175">
        <f>INVENTARIO[[#This Row],[Precio Final]]*10%</f>
        <v>1.5</v>
      </c>
      <c r="N307" s="42">
        <v>166</v>
      </c>
      <c r="O307" s="42">
        <v>18</v>
      </c>
      <c r="P307" s="42">
        <v>9.2222222222222214</v>
      </c>
      <c r="Q307" s="110">
        <v>150</v>
      </c>
      <c r="R307" s="42">
        <v>10</v>
      </c>
      <c r="S307" s="178">
        <f t="shared" si="27"/>
        <v>1.5</v>
      </c>
      <c r="T307" s="42">
        <f>INVENTARIO[[#This Row],[Costo Unitario (USD)]]+INVENTARIO[[#This Row],[Costo Envío (USD)]]</f>
        <v>10.722222222222221</v>
      </c>
      <c r="U307" s="42">
        <f>INVENTARIO[[#This Row],[Costo total]]*1.5</f>
        <v>16.083333333333332</v>
      </c>
      <c r="V307" s="42">
        <v>15</v>
      </c>
      <c r="W307" s="42">
        <f>INVENTARIO[[#This Row],[Precio Final]]-INVENTARIO[[#This Row],[Costo total]]</f>
        <v>4.2777777777777786</v>
      </c>
      <c r="X307" s="176">
        <f>INVENTARIO[[#This Row],[Ganancia Unitaria]]*INVENTARIO[[#This Row],[Salidas]]</f>
        <v>8.5555555555555571</v>
      </c>
      <c r="Y307" s="42"/>
      <c r="Z307" s="20"/>
      <c r="AA307" s="20">
        <f>INVENTARIO[[#This Row],[Costo total]]*INVENTARIO[[#This Row],[Entradas]]</f>
        <v>21.444444444444443</v>
      </c>
      <c r="AB307" s="172">
        <f>INVENTARIO[[#This Row],[Stock Actual]]*INVENTARIO[[#This Row],[Costo total]]</f>
        <v>0</v>
      </c>
    </row>
    <row r="308" spans="1:28" ht="55" customHeight="1" x14ac:dyDescent="0.15">
      <c r="A308" s="43" t="s">
        <v>1551</v>
      </c>
      <c r="B308" s="169"/>
      <c r="C308" s="170" t="s">
        <v>12</v>
      </c>
      <c r="D308" s="83" t="s">
        <v>2678</v>
      </c>
      <c r="E308" s="83" t="s">
        <v>920</v>
      </c>
      <c r="F308" s="83" t="s">
        <v>698</v>
      </c>
      <c r="G308" s="83" t="s">
        <v>164</v>
      </c>
      <c r="H308" s="171">
        <f>INVENTARIO[[#This Row],[Precio Final]]</f>
        <v>15</v>
      </c>
      <c r="I308" s="83">
        <f t="shared" si="26"/>
        <v>16.083333333333332</v>
      </c>
      <c r="J308" s="83">
        <v>3</v>
      </c>
      <c r="K308" s="112">
        <f>SUMIFS(VENTAS[Cantidad],VENTAS[Código del producto Vendido],INVENTARIO[[#This Row],[Code]])</f>
        <v>2</v>
      </c>
      <c r="L308" s="121">
        <f>INVENTARIO[[#This Row],[Entradas]]-INVENTARIO[[#This Row],[Salidas]]</f>
        <v>1</v>
      </c>
      <c r="M308" s="171">
        <f>INVENTARIO[[#This Row],[Precio Final]]*10%</f>
        <v>1.5</v>
      </c>
      <c r="N308" s="43">
        <v>166</v>
      </c>
      <c r="O308" s="43">
        <v>18</v>
      </c>
      <c r="P308" s="43">
        <v>9.2222222222222214</v>
      </c>
      <c r="Q308" s="112">
        <v>150</v>
      </c>
      <c r="R308" s="43">
        <v>10</v>
      </c>
      <c r="S308" s="177">
        <f t="shared" si="27"/>
        <v>1.5</v>
      </c>
      <c r="T308" s="168">
        <f>INVENTARIO[[#This Row],[Costo Unitario (USD)]]+INVENTARIO[[#This Row],[Costo Envío (USD)]]</f>
        <v>10.722222222222221</v>
      </c>
      <c r="U308" s="168">
        <f>INVENTARIO[[#This Row],[Costo total]]*1.5</f>
        <v>16.083333333333332</v>
      </c>
      <c r="V308" s="43">
        <v>15</v>
      </c>
      <c r="W308" s="43">
        <f>INVENTARIO[[#This Row],[Precio Final]]-INVENTARIO[[#This Row],[Costo total]]</f>
        <v>4.2777777777777786</v>
      </c>
      <c r="X308" s="172">
        <f>INVENTARIO[[#This Row],[Ganancia Unitaria]]*INVENTARIO[[#This Row],[Salidas]]</f>
        <v>8.5555555555555571</v>
      </c>
      <c r="Y308" s="43"/>
      <c r="Z308" s="43"/>
      <c r="AA308" s="43">
        <f>INVENTARIO[[#This Row],[Costo total]]*INVENTARIO[[#This Row],[Entradas]]</f>
        <v>32.166666666666664</v>
      </c>
      <c r="AB308" s="172">
        <f>INVENTARIO[[#This Row],[Stock Actual]]*INVENTARIO[[#This Row],[Costo total]]</f>
        <v>10.722222222222221</v>
      </c>
    </row>
    <row r="309" spans="1:28" ht="55" customHeight="1" x14ac:dyDescent="0.15">
      <c r="A309" s="42" t="s">
        <v>295</v>
      </c>
      <c r="B309" s="173"/>
      <c r="C309" s="174" t="s">
        <v>12</v>
      </c>
      <c r="D309" s="78" t="s">
        <v>50</v>
      </c>
      <c r="E309" s="78" t="s">
        <v>234</v>
      </c>
      <c r="F309" s="78" t="s">
        <v>698</v>
      </c>
      <c r="G309" s="78" t="s">
        <v>164</v>
      </c>
      <c r="H309" s="175">
        <f>INVENTARIO[[#This Row],[Precio Final]]</f>
        <v>20</v>
      </c>
      <c r="I309" s="78">
        <f t="shared" si="26"/>
        <v>16.083333333333332</v>
      </c>
      <c r="J309" s="78">
        <v>4</v>
      </c>
      <c r="K309" s="110">
        <f>SUMIFS(VENTAS[Cantidad],VENTAS[Código del producto Vendido],INVENTARIO[[#This Row],[Code]])</f>
        <v>4</v>
      </c>
      <c r="L309" s="120">
        <f>INVENTARIO[[#This Row],[Entradas]]-INVENTARIO[[#This Row],[Salidas]]</f>
        <v>0</v>
      </c>
      <c r="M309" s="175">
        <f>INVENTARIO[[#This Row],[Precio Final]]*10%</f>
        <v>2</v>
      </c>
      <c r="N309" s="42">
        <v>166</v>
      </c>
      <c r="O309" s="42">
        <v>18</v>
      </c>
      <c r="P309" s="42">
        <v>9.2222222222222214</v>
      </c>
      <c r="Q309" s="110">
        <v>150</v>
      </c>
      <c r="R309" s="42">
        <v>10</v>
      </c>
      <c r="S309" s="178">
        <f t="shared" si="27"/>
        <v>1.5</v>
      </c>
      <c r="T309" s="42">
        <f>INVENTARIO[[#This Row],[Costo Unitario (USD)]]+INVENTARIO[[#This Row],[Costo Envío (USD)]]</f>
        <v>10.722222222222221</v>
      </c>
      <c r="U309" s="42">
        <f>INVENTARIO[[#This Row],[Costo total]]*1.5</f>
        <v>16.083333333333332</v>
      </c>
      <c r="V309" s="42">
        <v>20</v>
      </c>
      <c r="W309" s="42">
        <f>INVENTARIO[[#This Row],[Precio Final]]-INVENTARIO[[#This Row],[Costo total]]</f>
        <v>9.2777777777777786</v>
      </c>
      <c r="X309" s="176">
        <f>INVENTARIO[[#This Row],[Ganancia Unitaria]]*INVENTARIO[[#This Row],[Salidas]]</f>
        <v>37.111111111111114</v>
      </c>
      <c r="Y309" s="42"/>
      <c r="Z309" s="20"/>
      <c r="AA309" s="20">
        <f>INVENTARIO[[#This Row],[Costo total]]*INVENTARIO[[#This Row],[Entradas]]</f>
        <v>42.888888888888886</v>
      </c>
      <c r="AB309" s="172">
        <f>INVENTARIO[[#This Row],[Stock Actual]]*INVENTARIO[[#This Row],[Costo total]]</f>
        <v>0</v>
      </c>
    </row>
    <row r="310" spans="1:28" ht="55" customHeight="1" x14ac:dyDescent="0.15">
      <c r="A310" s="43" t="s">
        <v>296</v>
      </c>
      <c r="B310" s="169"/>
      <c r="C310" s="170" t="s">
        <v>12</v>
      </c>
      <c r="D310" s="83" t="s">
        <v>50</v>
      </c>
      <c r="E310" s="83" t="s">
        <v>235</v>
      </c>
      <c r="F310" s="83" t="s">
        <v>698</v>
      </c>
      <c r="G310" s="83" t="s">
        <v>164</v>
      </c>
      <c r="H310" s="171">
        <f>INVENTARIO[[#This Row],[Precio Final]]</f>
        <v>20</v>
      </c>
      <c r="I310" s="83">
        <f t="shared" si="26"/>
        <v>16.083333333333332</v>
      </c>
      <c r="J310" s="83">
        <v>4</v>
      </c>
      <c r="K310" s="112">
        <f>SUMIFS(VENTAS[Cantidad],VENTAS[Código del producto Vendido],INVENTARIO[[#This Row],[Code]])</f>
        <v>4</v>
      </c>
      <c r="L310" s="121">
        <f>INVENTARIO[[#This Row],[Entradas]]-INVENTARIO[[#This Row],[Salidas]]</f>
        <v>0</v>
      </c>
      <c r="M310" s="171">
        <f>INVENTARIO[[#This Row],[Precio Final]]*10%</f>
        <v>2</v>
      </c>
      <c r="N310" s="43">
        <v>166</v>
      </c>
      <c r="O310" s="43">
        <v>18</v>
      </c>
      <c r="P310" s="43">
        <v>9.2222222222222214</v>
      </c>
      <c r="Q310" s="112">
        <v>150</v>
      </c>
      <c r="R310" s="43">
        <v>10</v>
      </c>
      <c r="S310" s="177">
        <f t="shared" si="27"/>
        <v>1.5</v>
      </c>
      <c r="T310" s="168">
        <f>INVENTARIO[[#This Row],[Costo Unitario (USD)]]+INVENTARIO[[#This Row],[Costo Envío (USD)]]</f>
        <v>10.722222222222221</v>
      </c>
      <c r="U310" s="168">
        <f>INVENTARIO[[#This Row],[Costo total]]*1.5</f>
        <v>16.083333333333332</v>
      </c>
      <c r="V310" s="43">
        <v>20</v>
      </c>
      <c r="W310" s="43">
        <f>INVENTARIO[[#This Row],[Precio Final]]-INVENTARIO[[#This Row],[Costo total]]</f>
        <v>9.2777777777777786</v>
      </c>
      <c r="X310" s="172">
        <f>INVENTARIO[[#This Row],[Ganancia Unitaria]]*INVENTARIO[[#This Row],[Salidas]]</f>
        <v>37.111111111111114</v>
      </c>
      <c r="Y310" s="43"/>
      <c r="Z310" s="43"/>
      <c r="AA310" s="43">
        <f>INVENTARIO[[#This Row],[Costo total]]*INVENTARIO[[#This Row],[Entradas]]</f>
        <v>42.888888888888886</v>
      </c>
      <c r="AB310" s="172">
        <f>INVENTARIO[[#This Row],[Stock Actual]]*INVENTARIO[[#This Row],[Costo total]]</f>
        <v>0</v>
      </c>
    </row>
    <row r="311" spans="1:28" ht="55" customHeight="1" x14ac:dyDescent="0.15">
      <c r="A311" s="42" t="s">
        <v>297</v>
      </c>
      <c r="B311" s="173"/>
      <c r="C311" s="174" t="s">
        <v>12</v>
      </c>
      <c r="D311" s="78" t="s">
        <v>50</v>
      </c>
      <c r="E311" s="78" t="s">
        <v>236</v>
      </c>
      <c r="F311" s="78" t="s">
        <v>698</v>
      </c>
      <c r="G311" s="78" t="s">
        <v>164</v>
      </c>
      <c r="H311" s="175">
        <f>INVENTARIO[[#This Row],[Precio Final]]</f>
        <v>20</v>
      </c>
      <c r="I311" s="78">
        <f t="shared" si="26"/>
        <v>16.083333333333332</v>
      </c>
      <c r="J311" s="78">
        <v>4</v>
      </c>
      <c r="K311" s="110">
        <f>SUMIFS(VENTAS[Cantidad],VENTAS[Código del producto Vendido],INVENTARIO[[#This Row],[Code]])</f>
        <v>4</v>
      </c>
      <c r="L311" s="120">
        <f>INVENTARIO[[#This Row],[Entradas]]-INVENTARIO[[#This Row],[Salidas]]</f>
        <v>0</v>
      </c>
      <c r="M311" s="175">
        <f>INVENTARIO[[#This Row],[Precio Final]]*10%</f>
        <v>2</v>
      </c>
      <c r="N311" s="42">
        <v>166</v>
      </c>
      <c r="O311" s="42">
        <v>18</v>
      </c>
      <c r="P311" s="42">
        <v>9.2222222222222214</v>
      </c>
      <c r="Q311" s="110">
        <v>150</v>
      </c>
      <c r="R311" s="42">
        <v>10</v>
      </c>
      <c r="S311" s="178">
        <f t="shared" si="27"/>
        <v>1.5</v>
      </c>
      <c r="T311" s="42">
        <f>INVENTARIO[[#This Row],[Costo Unitario (USD)]]+INVENTARIO[[#This Row],[Costo Envío (USD)]]</f>
        <v>10.722222222222221</v>
      </c>
      <c r="U311" s="42">
        <f>INVENTARIO[[#This Row],[Costo total]]*1.5</f>
        <v>16.083333333333332</v>
      </c>
      <c r="V311" s="42">
        <v>20</v>
      </c>
      <c r="W311" s="42">
        <f>INVENTARIO[[#This Row],[Precio Final]]-INVENTARIO[[#This Row],[Costo total]]</f>
        <v>9.2777777777777786</v>
      </c>
      <c r="X311" s="176">
        <f>INVENTARIO[[#This Row],[Ganancia Unitaria]]*INVENTARIO[[#This Row],[Salidas]]</f>
        <v>37.111111111111114</v>
      </c>
      <c r="Y311" s="42"/>
      <c r="Z311" s="20"/>
      <c r="AA311" s="20">
        <f>INVENTARIO[[#This Row],[Costo total]]*INVENTARIO[[#This Row],[Entradas]]</f>
        <v>42.888888888888886</v>
      </c>
      <c r="AB311" s="172">
        <f>INVENTARIO[[#This Row],[Stock Actual]]*INVENTARIO[[#This Row],[Costo total]]</f>
        <v>0</v>
      </c>
    </row>
    <row r="312" spans="1:28" ht="55" customHeight="1" x14ac:dyDescent="0.15">
      <c r="A312" s="43" t="s">
        <v>298</v>
      </c>
      <c r="B312" s="169"/>
      <c r="C312" s="170" t="s">
        <v>12</v>
      </c>
      <c r="D312" s="83" t="s">
        <v>50</v>
      </c>
      <c r="E312" s="83" t="s">
        <v>237</v>
      </c>
      <c r="F312" s="83" t="s">
        <v>698</v>
      </c>
      <c r="G312" s="83" t="s">
        <v>164</v>
      </c>
      <c r="H312" s="171">
        <f>INVENTARIO[[#This Row],[Precio Final]]</f>
        <v>20</v>
      </c>
      <c r="I312" s="83">
        <f t="shared" si="26"/>
        <v>16.083333333333332</v>
      </c>
      <c r="J312" s="83">
        <v>4</v>
      </c>
      <c r="K312" s="112">
        <f>SUMIFS(VENTAS[Cantidad],VENTAS[Código del producto Vendido],INVENTARIO[[#This Row],[Code]])</f>
        <v>4</v>
      </c>
      <c r="L312" s="121">
        <f>INVENTARIO[[#This Row],[Entradas]]-INVENTARIO[[#This Row],[Salidas]]</f>
        <v>0</v>
      </c>
      <c r="M312" s="171">
        <f>INVENTARIO[[#This Row],[Precio Final]]*10%</f>
        <v>2</v>
      </c>
      <c r="N312" s="43">
        <v>166</v>
      </c>
      <c r="O312" s="43">
        <v>18</v>
      </c>
      <c r="P312" s="43">
        <v>9.2222222222222214</v>
      </c>
      <c r="Q312" s="112">
        <v>150</v>
      </c>
      <c r="R312" s="43">
        <v>10</v>
      </c>
      <c r="S312" s="177">
        <f t="shared" si="27"/>
        <v>1.5</v>
      </c>
      <c r="T312" s="168">
        <f>INVENTARIO[[#This Row],[Costo Unitario (USD)]]+INVENTARIO[[#This Row],[Costo Envío (USD)]]</f>
        <v>10.722222222222221</v>
      </c>
      <c r="U312" s="168">
        <f>INVENTARIO[[#This Row],[Costo total]]*1.5</f>
        <v>16.083333333333332</v>
      </c>
      <c r="V312" s="43">
        <v>20</v>
      </c>
      <c r="W312" s="43">
        <f>INVENTARIO[[#This Row],[Precio Final]]-INVENTARIO[[#This Row],[Costo total]]</f>
        <v>9.2777777777777786</v>
      </c>
      <c r="X312" s="172">
        <f>INVENTARIO[[#This Row],[Ganancia Unitaria]]*INVENTARIO[[#This Row],[Salidas]]</f>
        <v>37.111111111111114</v>
      </c>
      <c r="Y312" s="43"/>
      <c r="Z312" s="43"/>
      <c r="AA312" s="43">
        <f>INVENTARIO[[#This Row],[Costo total]]*INVENTARIO[[#This Row],[Entradas]]</f>
        <v>42.888888888888886</v>
      </c>
      <c r="AB312" s="172">
        <f>INVENTARIO[[#This Row],[Stock Actual]]*INVENTARIO[[#This Row],[Costo total]]</f>
        <v>0</v>
      </c>
    </row>
    <row r="313" spans="1:28" ht="55" customHeight="1" x14ac:dyDescent="0.15">
      <c r="A313" s="42" t="s">
        <v>299</v>
      </c>
      <c r="B313" s="173"/>
      <c r="C313" s="174" t="s">
        <v>12</v>
      </c>
      <c r="D313" s="78" t="s">
        <v>50</v>
      </c>
      <c r="E313" s="78" t="s">
        <v>238</v>
      </c>
      <c r="F313" s="78" t="s">
        <v>698</v>
      </c>
      <c r="G313" s="78" t="s">
        <v>164</v>
      </c>
      <c r="H313" s="175">
        <f>INVENTARIO[[#This Row],[Precio Final]]</f>
        <v>18</v>
      </c>
      <c r="I313" s="78">
        <f t="shared" si="26"/>
        <v>16.083333333333332</v>
      </c>
      <c r="J313" s="78">
        <v>4</v>
      </c>
      <c r="K313" s="110">
        <f>SUMIFS(VENTAS[Cantidad],VENTAS[Código del producto Vendido],INVENTARIO[[#This Row],[Code]])</f>
        <v>4</v>
      </c>
      <c r="L313" s="120">
        <f>INVENTARIO[[#This Row],[Entradas]]-INVENTARIO[[#This Row],[Salidas]]</f>
        <v>0</v>
      </c>
      <c r="M313" s="175">
        <f>INVENTARIO[[#This Row],[Precio Final]]*10%</f>
        <v>1.8</v>
      </c>
      <c r="N313" s="42">
        <v>166</v>
      </c>
      <c r="O313" s="42">
        <v>18</v>
      </c>
      <c r="P313" s="42">
        <v>9.2222222222222214</v>
      </c>
      <c r="Q313" s="110">
        <v>150</v>
      </c>
      <c r="R313" s="42">
        <v>10</v>
      </c>
      <c r="S313" s="178">
        <f t="shared" si="27"/>
        <v>1.5</v>
      </c>
      <c r="T313" s="42">
        <f>INVENTARIO[[#This Row],[Costo Unitario (USD)]]+INVENTARIO[[#This Row],[Costo Envío (USD)]]</f>
        <v>10.722222222222221</v>
      </c>
      <c r="U313" s="42">
        <f>INVENTARIO[[#This Row],[Costo total]]*1.5</f>
        <v>16.083333333333332</v>
      </c>
      <c r="V313" s="42">
        <v>18</v>
      </c>
      <c r="W313" s="42">
        <f>INVENTARIO[[#This Row],[Precio Final]]-INVENTARIO[[#This Row],[Costo total]]</f>
        <v>7.2777777777777786</v>
      </c>
      <c r="X313" s="176">
        <f>INVENTARIO[[#This Row],[Ganancia Unitaria]]*INVENTARIO[[#This Row],[Salidas]]</f>
        <v>29.111111111111114</v>
      </c>
      <c r="Y313" s="42"/>
      <c r="Z313" s="20"/>
      <c r="AA313" s="20">
        <f>INVENTARIO[[#This Row],[Costo total]]*INVENTARIO[[#This Row],[Entradas]]</f>
        <v>42.888888888888886</v>
      </c>
      <c r="AB313" s="172">
        <f>INVENTARIO[[#This Row],[Stock Actual]]*INVENTARIO[[#This Row],[Costo total]]</f>
        <v>0</v>
      </c>
    </row>
    <row r="314" spans="1:28" ht="55" customHeight="1" x14ac:dyDescent="0.15">
      <c r="A314" s="43" t="s">
        <v>300</v>
      </c>
      <c r="B314" s="169"/>
      <c r="C314" s="170" t="s">
        <v>12</v>
      </c>
      <c r="D314" s="83" t="s">
        <v>50</v>
      </c>
      <c r="E314" s="83" t="s">
        <v>239</v>
      </c>
      <c r="F314" s="83" t="s">
        <v>695</v>
      </c>
      <c r="G314" s="83" t="s">
        <v>164</v>
      </c>
      <c r="H314" s="171">
        <f>INVENTARIO[[#This Row],[Precio Final]]</f>
        <v>18</v>
      </c>
      <c r="I314" s="83">
        <f t="shared" si="26"/>
        <v>16.083333333333332</v>
      </c>
      <c r="J314" s="83">
        <v>4</v>
      </c>
      <c r="K314" s="112">
        <f>SUMIFS(VENTAS[Cantidad],VENTAS[Código del producto Vendido],INVENTARIO[[#This Row],[Code]])</f>
        <v>4</v>
      </c>
      <c r="L314" s="121">
        <f>INVENTARIO[[#This Row],[Entradas]]-INVENTARIO[[#This Row],[Salidas]]</f>
        <v>0</v>
      </c>
      <c r="M314" s="171">
        <f>INVENTARIO[[#This Row],[Precio Final]]*10%</f>
        <v>1.8</v>
      </c>
      <c r="N314" s="43">
        <v>166</v>
      </c>
      <c r="O314" s="43">
        <v>18</v>
      </c>
      <c r="P314" s="43">
        <v>9.2222222222222214</v>
      </c>
      <c r="Q314" s="112">
        <v>150</v>
      </c>
      <c r="R314" s="43">
        <v>10</v>
      </c>
      <c r="S314" s="177">
        <f t="shared" si="27"/>
        <v>1.5</v>
      </c>
      <c r="T314" s="168">
        <f>INVENTARIO[[#This Row],[Costo Unitario (USD)]]+INVENTARIO[[#This Row],[Costo Envío (USD)]]</f>
        <v>10.722222222222221</v>
      </c>
      <c r="U314" s="168">
        <f>INVENTARIO[[#This Row],[Costo total]]*1.5</f>
        <v>16.083333333333332</v>
      </c>
      <c r="V314" s="43">
        <v>18</v>
      </c>
      <c r="W314" s="43">
        <f>INVENTARIO[[#This Row],[Precio Final]]-INVENTARIO[[#This Row],[Costo total]]</f>
        <v>7.2777777777777786</v>
      </c>
      <c r="X314" s="172">
        <f>INVENTARIO[[#This Row],[Ganancia Unitaria]]*INVENTARIO[[#This Row],[Salidas]]</f>
        <v>29.111111111111114</v>
      </c>
      <c r="Y314" s="43"/>
      <c r="Z314" s="43"/>
      <c r="AA314" s="43">
        <f>INVENTARIO[[#This Row],[Costo total]]*INVENTARIO[[#This Row],[Entradas]]</f>
        <v>42.888888888888886</v>
      </c>
      <c r="AB314" s="172">
        <f>INVENTARIO[[#This Row],[Stock Actual]]*INVENTARIO[[#This Row],[Costo total]]</f>
        <v>0</v>
      </c>
    </row>
    <row r="315" spans="1:28" ht="55" customHeight="1" x14ac:dyDescent="0.15">
      <c r="A315" s="42" t="s">
        <v>1552</v>
      </c>
      <c r="B315" s="173"/>
      <c r="C315" s="174" t="s">
        <v>12</v>
      </c>
      <c r="D315" s="78" t="s">
        <v>2862</v>
      </c>
      <c r="E315" s="78" t="s">
        <v>2373</v>
      </c>
      <c r="F315" s="78" t="s">
        <v>2394</v>
      </c>
      <c r="G315" s="78" t="s">
        <v>164</v>
      </c>
      <c r="H315" s="175">
        <f>INVENTARIO[[#This Row],[Precio Final]]</f>
        <v>9</v>
      </c>
      <c r="I315" s="78">
        <f t="shared" si="26"/>
        <v>7.3525000000000009</v>
      </c>
      <c r="J315" s="78">
        <v>3</v>
      </c>
      <c r="K315" s="110">
        <f>SUMIFS(VENTAS[Cantidad],VENTAS[Código del producto Vendido],INVENTARIO[[#This Row],[Code]])</f>
        <v>0</v>
      </c>
      <c r="L315" s="120">
        <f>INVENTARIO[[#This Row],[Entradas]]-INVENTARIO[[#This Row],[Salidas]]</f>
        <v>3</v>
      </c>
      <c r="M315" s="175">
        <f>INVENTARIO[[#This Row],[Precio Final]]*10%</f>
        <v>0.9</v>
      </c>
      <c r="N315" s="42">
        <v>81.75</v>
      </c>
      <c r="O315" s="42">
        <v>18</v>
      </c>
      <c r="P315" s="42">
        <v>4.541666666666667</v>
      </c>
      <c r="Q315" s="110">
        <v>45</v>
      </c>
      <c r="R315" s="42">
        <v>8</v>
      </c>
      <c r="S315" s="178">
        <f t="shared" si="27"/>
        <v>0.36</v>
      </c>
      <c r="T315" s="42">
        <f>INVENTARIO[[#This Row],[Costo Unitario (USD)]]+INVENTARIO[[#This Row],[Costo Envío (USD)]]</f>
        <v>4.9016666666666673</v>
      </c>
      <c r="U315" s="42">
        <f>INVENTARIO[[#This Row],[Costo total]]*1.5</f>
        <v>7.3525000000000009</v>
      </c>
      <c r="V315" s="42">
        <v>9</v>
      </c>
      <c r="W315" s="42">
        <f>INVENTARIO[[#This Row],[Precio Final]]-INVENTARIO[[#This Row],[Costo total]]</f>
        <v>4.0983333333333327</v>
      </c>
      <c r="X315" s="176">
        <f>INVENTARIO[[#This Row],[Ganancia Unitaria]]*INVENTARIO[[#This Row],[Salidas]]</f>
        <v>0</v>
      </c>
      <c r="Y315" s="42"/>
      <c r="Z315" s="20"/>
      <c r="AA315" s="20">
        <f>INVENTARIO[[#This Row],[Costo total]]*INVENTARIO[[#This Row],[Entradas]]</f>
        <v>14.705000000000002</v>
      </c>
      <c r="AB315" s="172">
        <f>INVENTARIO[[#This Row],[Stock Actual]]*INVENTARIO[[#This Row],[Costo total]]</f>
        <v>14.705000000000002</v>
      </c>
    </row>
    <row r="316" spans="1:28" ht="55" customHeight="1" x14ac:dyDescent="0.15">
      <c r="A316" s="43" t="s">
        <v>1553</v>
      </c>
      <c r="B316" s="169"/>
      <c r="C316" s="170" t="s">
        <v>12</v>
      </c>
      <c r="D316" s="83" t="s">
        <v>2862</v>
      </c>
      <c r="E316" s="83" t="s">
        <v>2373</v>
      </c>
      <c r="F316" s="83" t="s">
        <v>2467</v>
      </c>
      <c r="G316" s="83" t="s">
        <v>164</v>
      </c>
      <c r="H316" s="171">
        <f>INVENTARIO[[#This Row],[Precio Final]]</f>
        <v>9</v>
      </c>
      <c r="I316" s="83">
        <f t="shared" si="26"/>
        <v>7.3525000000000009</v>
      </c>
      <c r="J316" s="83">
        <v>3</v>
      </c>
      <c r="K316" s="112">
        <f>SUMIFS(VENTAS[Cantidad],VENTAS[Código del producto Vendido],INVENTARIO[[#This Row],[Code]])</f>
        <v>0</v>
      </c>
      <c r="L316" s="121">
        <f>INVENTARIO[[#This Row],[Entradas]]-INVENTARIO[[#This Row],[Salidas]]</f>
        <v>3</v>
      </c>
      <c r="M316" s="171">
        <f>INVENTARIO[[#This Row],[Precio Final]]*10%</f>
        <v>0.9</v>
      </c>
      <c r="N316" s="43">
        <v>81.75</v>
      </c>
      <c r="O316" s="43">
        <v>18</v>
      </c>
      <c r="P316" s="43">
        <v>4.541666666666667</v>
      </c>
      <c r="Q316" s="112">
        <v>45</v>
      </c>
      <c r="R316" s="43">
        <v>8</v>
      </c>
      <c r="S316" s="177">
        <f t="shared" si="27"/>
        <v>0.36</v>
      </c>
      <c r="T316" s="168">
        <f>INVENTARIO[[#This Row],[Costo Unitario (USD)]]+INVENTARIO[[#This Row],[Costo Envío (USD)]]</f>
        <v>4.9016666666666673</v>
      </c>
      <c r="U316" s="168">
        <f>INVENTARIO[[#This Row],[Costo total]]*1.5</f>
        <v>7.3525000000000009</v>
      </c>
      <c r="V316" s="43">
        <v>9</v>
      </c>
      <c r="W316" s="43">
        <f>INVENTARIO[[#This Row],[Precio Final]]-INVENTARIO[[#This Row],[Costo total]]</f>
        <v>4.0983333333333327</v>
      </c>
      <c r="X316" s="172">
        <f>INVENTARIO[[#This Row],[Ganancia Unitaria]]*INVENTARIO[[#This Row],[Salidas]]</f>
        <v>0</v>
      </c>
      <c r="Y316" s="43"/>
      <c r="Z316" s="43"/>
      <c r="AA316" s="43">
        <f>INVENTARIO[[#This Row],[Costo total]]*INVENTARIO[[#This Row],[Entradas]]</f>
        <v>14.705000000000002</v>
      </c>
      <c r="AB316" s="172">
        <f>INVENTARIO[[#This Row],[Stock Actual]]*INVENTARIO[[#This Row],[Costo total]]</f>
        <v>14.705000000000002</v>
      </c>
    </row>
    <row r="317" spans="1:28" ht="55" customHeight="1" x14ac:dyDescent="0.15">
      <c r="A317" s="42" t="s">
        <v>1554</v>
      </c>
      <c r="B317" s="173"/>
      <c r="C317" s="174" t="s">
        <v>12</v>
      </c>
      <c r="D317" s="78" t="s">
        <v>2862</v>
      </c>
      <c r="E317" s="78" t="s">
        <v>2373</v>
      </c>
      <c r="F317" s="78" t="s">
        <v>2379</v>
      </c>
      <c r="G317" s="78" t="s">
        <v>164</v>
      </c>
      <c r="H317" s="175">
        <f>INVENTARIO[[#This Row],[Precio Final]]</f>
        <v>9</v>
      </c>
      <c r="I317" s="78">
        <f t="shared" si="26"/>
        <v>7.3525000000000009</v>
      </c>
      <c r="J317" s="78">
        <v>3</v>
      </c>
      <c r="K317" s="110">
        <f>SUMIFS(VENTAS[Cantidad],VENTAS[Código del producto Vendido],INVENTARIO[[#This Row],[Code]])</f>
        <v>2</v>
      </c>
      <c r="L317" s="120">
        <f>INVENTARIO[[#This Row],[Entradas]]-INVENTARIO[[#This Row],[Salidas]]</f>
        <v>1</v>
      </c>
      <c r="M317" s="175">
        <f>INVENTARIO[[#This Row],[Precio Final]]*10%</f>
        <v>0.9</v>
      </c>
      <c r="N317" s="42">
        <v>81.75</v>
      </c>
      <c r="O317" s="42">
        <v>18</v>
      </c>
      <c r="P317" s="42">
        <v>4.541666666666667</v>
      </c>
      <c r="Q317" s="110">
        <v>45</v>
      </c>
      <c r="R317" s="42">
        <v>8</v>
      </c>
      <c r="S317" s="178">
        <f t="shared" si="27"/>
        <v>0.36</v>
      </c>
      <c r="T317" s="42">
        <f>INVENTARIO[[#This Row],[Costo Unitario (USD)]]+INVENTARIO[[#This Row],[Costo Envío (USD)]]</f>
        <v>4.9016666666666673</v>
      </c>
      <c r="U317" s="42">
        <f>INVENTARIO[[#This Row],[Costo total]]*1.5</f>
        <v>7.3525000000000009</v>
      </c>
      <c r="V317" s="42">
        <v>9</v>
      </c>
      <c r="W317" s="42">
        <f>INVENTARIO[[#This Row],[Precio Final]]-INVENTARIO[[#This Row],[Costo total]]</f>
        <v>4.0983333333333327</v>
      </c>
      <c r="X317" s="176">
        <f>INVENTARIO[[#This Row],[Ganancia Unitaria]]*INVENTARIO[[#This Row],[Salidas]]</f>
        <v>8.1966666666666654</v>
      </c>
      <c r="Y317" s="42"/>
      <c r="Z317" s="20"/>
      <c r="AA317" s="20">
        <f>INVENTARIO[[#This Row],[Costo total]]*INVENTARIO[[#This Row],[Entradas]]</f>
        <v>14.705000000000002</v>
      </c>
      <c r="AB317" s="172">
        <f>INVENTARIO[[#This Row],[Stock Actual]]*INVENTARIO[[#This Row],[Costo total]]</f>
        <v>4.9016666666666673</v>
      </c>
    </row>
    <row r="318" spans="1:28" ht="55" customHeight="1" x14ac:dyDescent="0.15">
      <c r="A318" s="43" t="s">
        <v>333</v>
      </c>
      <c r="B318" s="169"/>
      <c r="C318" s="170" t="s">
        <v>12</v>
      </c>
      <c r="D318" s="83" t="s">
        <v>2862</v>
      </c>
      <c r="E318" s="83" t="s">
        <v>240</v>
      </c>
      <c r="F318" s="83" t="s">
        <v>697</v>
      </c>
      <c r="G318" s="83" t="s">
        <v>164</v>
      </c>
      <c r="H318" s="171">
        <f>INVENTARIO[[#This Row],[Precio Final]]</f>
        <v>9</v>
      </c>
      <c r="I318" s="83">
        <f t="shared" si="26"/>
        <v>8.1649999999999991</v>
      </c>
      <c r="J318" s="83">
        <v>3</v>
      </c>
      <c r="K318" s="112">
        <f>SUMIFS(VENTAS[Cantidad],VENTAS[Código del producto Vendido],INVENTARIO[[#This Row],[Code]])</f>
        <v>3</v>
      </c>
      <c r="L318" s="121">
        <f>INVENTARIO[[#This Row],[Entradas]]-INVENTARIO[[#This Row],[Salidas]]</f>
        <v>0</v>
      </c>
      <c r="M318" s="171">
        <f>INVENTARIO[[#This Row],[Precio Final]]*10%</f>
        <v>0.9</v>
      </c>
      <c r="N318" s="43">
        <v>91.5</v>
      </c>
      <c r="O318" s="43">
        <v>18</v>
      </c>
      <c r="P318" s="43">
        <v>5.083333333333333</v>
      </c>
      <c r="Q318" s="112">
        <v>45</v>
      </c>
      <c r="R318" s="43">
        <v>8</v>
      </c>
      <c r="S318" s="177">
        <f t="shared" si="27"/>
        <v>0.36</v>
      </c>
      <c r="T318" s="168">
        <f>INVENTARIO[[#This Row],[Costo Unitario (USD)]]+INVENTARIO[[#This Row],[Costo Envío (USD)]]</f>
        <v>5.4433333333333334</v>
      </c>
      <c r="U318" s="168">
        <f>INVENTARIO[[#This Row],[Costo total]]*1.5</f>
        <v>8.1649999999999991</v>
      </c>
      <c r="V318" s="43">
        <v>9</v>
      </c>
      <c r="W318" s="43">
        <f>INVENTARIO[[#This Row],[Precio Final]]-INVENTARIO[[#This Row],[Costo total]]</f>
        <v>3.5566666666666666</v>
      </c>
      <c r="X318" s="172">
        <f>INVENTARIO[[#This Row],[Ganancia Unitaria]]*INVENTARIO[[#This Row],[Salidas]]</f>
        <v>10.67</v>
      </c>
      <c r="Y318" s="43"/>
      <c r="Z318" s="43"/>
      <c r="AA318" s="43">
        <f>INVENTARIO[[#This Row],[Costo total]]*INVENTARIO[[#This Row],[Entradas]]</f>
        <v>16.329999999999998</v>
      </c>
      <c r="AB318" s="172">
        <f>INVENTARIO[[#This Row],[Stock Actual]]*INVENTARIO[[#This Row],[Costo total]]</f>
        <v>0</v>
      </c>
    </row>
    <row r="319" spans="1:28" ht="55" customHeight="1" x14ac:dyDescent="0.15">
      <c r="A319" s="42" t="s">
        <v>334</v>
      </c>
      <c r="B319" s="173"/>
      <c r="C319" s="174" t="s">
        <v>12</v>
      </c>
      <c r="D319" s="78" t="s">
        <v>2862</v>
      </c>
      <c r="E319" s="78" t="s">
        <v>241</v>
      </c>
      <c r="F319" s="78" t="s">
        <v>695</v>
      </c>
      <c r="G319" s="78" t="s">
        <v>164</v>
      </c>
      <c r="H319" s="175">
        <f>INVENTARIO[[#This Row],[Precio Final]]</f>
        <v>9</v>
      </c>
      <c r="I319" s="78">
        <f t="shared" si="26"/>
        <v>8.1649999999999991</v>
      </c>
      <c r="J319" s="78">
        <v>3</v>
      </c>
      <c r="K319" s="110">
        <f>SUMIFS(VENTAS[Cantidad],VENTAS[Código del producto Vendido],INVENTARIO[[#This Row],[Code]])</f>
        <v>3</v>
      </c>
      <c r="L319" s="120">
        <f>INVENTARIO[[#This Row],[Entradas]]-INVENTARIO[[#This Row],[Salidas]]</f>
        <v>0</v>
      </c>
      <c r="M319" s="175">
        <f>INVENTARIO[[#This Row],[Precio Final]]*10%</f>
        <v>0.9</v>
      </c>
      <c r="N319" s="42">
        <v>91.5</v>
      </c>
      <c r="O319" s="42">
        <v>18</v>
      </c>
      <c r="P319" s="42">
        <v>5.083333333333333</v>
      </c>
      <c r="Q319" s="110">
        <v>45</v>
      </c>
      <c r="R319" s="42">
        <v>8</v>
      </c>
      <c r="S319" s="178">
        <f t="shared" si="27"/>
        <v>0.36</v>
      </c>
      <c r="T319" s="42">
        <f>INVENTARIO[[#This Row],[Costo Unitario (USD)]]+INVENTARIO[[#This Row],[Costo Envío (USD)]]</f>
        <v>5.4433333333333334</v>
      </c>
      <c r="U319" s="42">
        <f>INVENTARIO[[#This Row],[Costo total]]*1.5</f>
        <v>8.1649999999999991</v>
      </c>
      <c r="V319" s="42">
        <v>9</v>
      </c>
      <c r="W319" s="42">
        <f>INVENTARIO[[#This Row],[Precio Final]]-INVENTARIO[[#This Row],[Costo total]]</f>
        <v>3.5566666666666666</v>
      </c>
      <c r="X319" s="176">
        <f>INVENTARIO[[#This Row],[Ganancia Unitaria]]*INVENTARIO[[#This Row],[Salidas]]</f>
        <v>10.67</v>
      </c>
      <c r="Y319" s="42"/>
      <c r="Z319" s="20"/>
      <c r="AA319" s="20">
        <f>INVENTARIO[[#This Row],[Costo total]]*INVENTARIO[[#This Row],[Entradas]]</f>
        <v>16.329999999999998</v>
      </c>
      <c r="AB319" s="172">
        <f>INVENTARIO[[#This Row],[Stock Actual]]*INVENTARIO[[#This Row],[Costo total]]</f>
        <v>0</v>
      </c>
    </row>
    <row r="320" spans="1:28" ht="55" customHeight="1" x14ac:dyDescent="0.15">
      <c r="A320" s="43" t="s">
        <v>335</v>
      </c>
      <c r="B320" s="169"/>
      <c r="C320" s="170" t="s">
        <v>12</v>
      </c>
      <c r="D320" s="83" t="s">
        <v>2862</v>
      </c>
      <c r="E320" s="83" t="s">
        <v>242</v>
      </c>
      <c r="F320" s="83" t="s">
        <v>692</v>
      </c>
      <c r="G320" s="83" t="s">
        <v>164</v>
      </c>
      <c r="H320" s="171">
        <f>INVENTARIO[[#This Row],[Precio Final]]</f>
        <v>9</v>
      </c>
      <c r="I320" s="83">
        <f t="shared" si="26"/>
        <v>8.1649999999999991</v>
      </c>
      <c r="J320" s="83">
        <v>3</v>
      </c>
      <c r="K320" s="112">
        <f>SUMIFS(VENTAS[Cantidad],VENTAS[Código del producto Vendido],INVENTARIO[[#This Row],[Code]])</f>
        <v>3</v>
      </c>
      <c r="L320" s="121">
        <f>INVENTARIO[[#This Row],[Entradas]]-INVENTARIO[[#This Row],[Salidas]]</f>
        <v>0</v>
      </c>
      <c r="M320" s="171">
        <f>INVENTARIO[[#This Row],[Precio Final]]*10%</f>
        <v>0.9</v>
      </c>
      <c r="N320" s="43">
        <v>91.5</v>
      </c>
      <c r="O320" s="43">
        <v>18</v>
      </c>
      <c r="P320" s="43">
        <v>5.083333333333333</v>
      </c>
      <c r="Q320" s="112">
        <v>45</v>
      </c>
      <c r="R320" s="43">
        <v>8</v>
      </c>
      <c r="S320" s="177">
        <f t="shared" si="27"/>
        <v>0.36</v>
      </c>
      <c r="T320" s="168">
        <f>INVENTARIO[[#This Row],[Costo Unitario (USD)]]+INVENTARIO[[#This Row],[Costo Envío (USD)]]</f>
        <v>5.4433333333333334</v>
      </c>
      <c r="U320" s="168">
        <f>INVENTARIO[[#This Row],[Costo total]]*1.5</f>
        <v>8.1649999999999991</v>
      </c>
      <c r="V320" s="43">
        <v>9</v>
      </c>
      <c r="W320" s="43">
        <f>INVENTARIO[[#This Row],[Precio Final]]-INVENTARIO[[#This Row],[Costo total]]</f>
        <v>3.5566666666666666</v>
      </c>
      <c r="X320" s="172">
        <f>INVENTARIO[[#This Row],[Ganancia Unitaria]]*INVENTARIO[[#This Row],[Salidas]]</f>
        <v>10.67</v>
      </c>
      <c r="Y320" s="43"/>
      <c r="Z320" s="43"/>
      <c r="AA320" s="43">
        <f>INVENTARIO[[#This Row],[Costo total]]*INVENTARIO[[#This Row],[Entradas]]</f>
        <v>16.329999999999998</v>
      </c>
      <c r="AB320" s="172">
        <f>INVENTARIO[[#This Row],[Stock Actual]]*INVENTARIO[[#This Row],[Costo total]]</f>
        <v>0</v>
      </c>
    </row>
    <row r="321" spans="1:28" ht="55" customHeight="1" x14ac:dyDescent="0.15">
      <c r="A321" s="42" t="s">
        <v>1555</v>
      </c>
      <c r="B321" s="173"/>
      <c r="C321" s="174" t="s">
        <v>12</v>
      </c>
      <c r="D321" s="78" t="s">
        <v>2862</v>
      </c>
      <c r="E321" s="78" t="s">
        <v>2373</v>
      </c>
      <c r="F321" s="78" t="s">
        <v>2380</v>
      </c>
      <c r="G321" s="78" t="s">
        <v>164</v>
      </c>
      <c r="H321" s="175">
        <f>INVENTARIO[[#This Row],[Precio Final]]</f>
        <v>9</v>
      </c>
      <c r="I321" s="78">
        <f t="shared" si="26"/>
        <v>7.9024999999999999</v>
      </c>
      <c r="J321" s="78">
        <v>3</v>
      </c>
      <c r="K321" s="110">
        <f>SUMIFS(VENTAS[Cantidad],VENTAS[Código del producto Vendido],INVENTARIO[[#This Row],[Code]])</f>
        <v>0</v>
      </c>
      <c r="L321" s="120">
        <f>INVENTARIO[[#This Row],[Entradas]]-INVENTARIO[[#This Row],[Salidas]]</f>
        <v>3</v>
      </c>
      <c r="M321" s="175">
        <f>INVENTARIO[[#This Row],[Precio Final]]*10%</f>
        <v>0.9</v>
      </c>
      <c r="N321" s="42">
        <v>88.35</v>
      </c>
      <c r="O321" s="42">
        <v>18</v>
      </c>
      <c r="P321" s="42">
        <v>4.9083333333333332</v>
      </c>
      <c r="Q321" s="110">
        <v>45</v>
      </c>
      <c r="R321" s="42">
        <v>8</v>
      </c>
      <c r="S321" s="178">
        <f t="shared" si="27"/>
        <v>0.36</v>
      </c>
      <c r="T321" s="42">
        <f>INVENTARIO[[#This Row],[Costo Unitario (USD)]]+INVENTARIO[[#This Row],[Costo Envío (USD)]]</f>
        <v>5.2683333333333335</v>
      </c>
      <c r="U321" s="42">
        <f>INVENTARIO[[#This Row],[Costo total]]*1.5</f>
        <v>7.9024999999999999</v>
      </c>
      <c r="V321" s="42">
        <v>9</v>
      </c>
      <c r="W321" s="42">
        <f>INVENTARIO[[#This Row],[Precio Final]]-INVENTARIO[[#This Row],[Costo total]]</f>
        <v>3.7316666666666665</v>
      </c>
      <c r="X321" s="176">
        <f>INVENTARIO[[#This Row],[Ganancia Unitaria]]*INVENTARIO[[#This Row],[Salidas]]</f>
        <v>0</v>
      </c>
      <c r="Y321" s="42"/>
      <c r="Z321" s="20"/>
      <c r="AA321" s="20">
        <f>INVENTARIO[[#This Row],[Costo total]]*INVENTARIO[[#This Row],[Entradas]]</f>
        <v>15.805</v>
      </c>
      <c r="AB321" s="172">
        <f>INVENTARIO[[#This Row],[Stock Actual]]*INVENTARIO[[#This Row],[Costo total]]</f>
        <v>15.805</v>
      </c>
    </row>
    <row r="322" spans="1:28" ht="55" customHeight="1" x14ac:dyDescent="0.15">
      <c r="A322" s="43" t="s">
        <v>1556</v>
      </c>
      <c r="B322" s="169"/>
      <c r="C322" s="170" t="s">
        <v>12</v>
      </c>
      <c r="D322" s="83" t="s">
        <v>2863</v>
      </c>
      <c r="E322" s="83" t="s">
        <v>2373</v>
      </c>
      <c r="F322" s="83" t="s">
        <v>2381</v>
      </c>
      <c r="G322" s="83" t="s">
        <v>164</v>
      </c>
      <c r="H322" s="171">
        <f>INVENTARIO[[#This Row],[Precio Final]]</f>
        <v>9</v>
      </c>
      <c r="I322" s="83">
        <f t="shared" ref="I322:I327" si="28">U322</f>
        <v>7.9024999999999999</v>
      </c>
      <c r="J322" s="83">
        <v>3</v>
      </c>
      <c r="K322" s="112">
        <f>SUMIFS(VENTAS[Cantidad],VENTAS[Código del producto Vendido],INVENTARIO[[#This Row],[Code]])</f>
        <v>1</v>
      </c>
      <c r="L322" s="121">
        <f>INVENTARIO[[#This Row],[Entradas]]-INVENTARIO[[#This Row],[Salidas]]</f>
        <v>2</v>
      </c>
      <c r="M322" s="171">
        <f>INVENTARIO[[#This Row],[Precio Final]]*10%</f>
        <v>0.9</v>
      </c>
      <c r="N322" s="43">
        <v>88.35</v>
      </c>
      <c r="O322" s="43">
        <v>18</v>
      </c>
      <c r="P322" s="43">
        <v>4.9083333333333332</v>
      </c>
      <c r="Q322" s="112">
        <v>45</v>
      </c>
      <c r="R322" s="43">
        <v>8</v>
      </c>
      <c r="S322" s="177">
        <f t="shared" ref="S322:S327" si="29">Q322*R322/1000</f>
        <v>0.36</v>
      </c>
      <c r="T322" s="168">
        <f>INVENTARIO[[#This Row],[Costo Unitario (USD)]]+INVENTARIO[[#This Row],[Costo Envío (USD)]]</f>
        <v>5.2683333333333335</v>
      </c>
      <c r="U322" s="168">
        <f>INVENTARIO[[#This Row],[Costo total]]*1.5</f>
        <v>7.9024999999999999</v>
      </c>
      <c r="V322" s="43">
        <v>9</v>
      </c>
      <c r="W322" s="43">
        <f>INVENTARIO[[#This Row],[Precio Final]]-INVENTARIO[[#This Row],[Costo total]]</f>
        <v>3.7316666666666665</v>
      </c>
      <c r="X322" s="172">
        <f>INVENTARIO[[#This Row],[Ganancia Unitaria]]*INVENTARIO[[#This Row],[Salidas]]</f>
        <v>3.7316666666666665</v>
      </c>
      <c r="Y322" s="43"/>
      <c r="Z322" s="43"/>
      <c r="AA322" s="43">
        <f>INVENTARIO[[#This Row],[Costo total]]*INVENTARIO[[#This Row],[Entradas]]</f>
        <v>15.805</v>
      </c>
      <c r="AB322" s="172">
        <f>INVENTARIO[[#This Row],[Stock Actual]]*INVENTARIO[[#This Row],[Costo total]]</f>
        <v>10.536666666666667</v>
      </c>
    </row>
    <row r="323" spans="1:28" ht="55" customHeight="1" x14ac:dyDescent="0.15">
      <c r="A323" s="42" t="s">
        <v>301</v>
      </c>
      <c r="B323" s="173"/>
      <c r="C323" s="174" t="s">
        <v>12</v>
      </c>
      <c r="D323" s="78" t="s">
        <v>50</v>
      </c>
      <c r="E323" s="78" t="s">
        <v>243</v>
      </c>
      <c r="F323" s="78" t="s">
        <v>695</v>
      </c>
      <c r="G323" s="78" t="s">
        <v>164</v>
      </c>
      <c r="H323" s="175">
        <f>INVENTARIO[[#This Row],[Precio Final]]</f>
        <v>18</v>
      </c>
      <c r="I323" s="78">
        <f t="shared" si="28"/>
        <v>16.083333333333332</v>
      </c>
      <c r="J323" s="78">
        <v>4</v>
      </c>
      <c r="K323" s="110">
        <f>SUMIFS(VENTAS[Cantidad],VENTAS[Código del producto Vendido],INVENTARIO[[#This Row],[Code]])</f>
        <v>3</v>
      </c>
      <c r="L323" s="120">
        <v>0</v>
      </c>
      <c r="M323" s="175">
        <f>INVENTARIO[[#This Row],[Precio Final]]*10%</f>
        <v>1.8</v>
      </c>
      <c r="N323" s="42">
        <v>166</v>
      </c>
      <c r="O323" s="42">
        <v>18</v>
      </c>
      <c r="P323" s="42">
        <v>9.2222222222222214</v>
      </c>
      <c r="Q323" s="110">
        <v>150</v>
      </c>
      <c r="R323" s="42">
        <v>10</v>
      </c>
      <c r="S323" s="178">
        <f t="shared" si="29"/>
        <v>1.5</v>
      </c>
      <c r="T323" s="42">
        <f>INVENTARIO[[#This Row],[Costo Unitario (USD)]]+INVENTARIO[[#This Row],[Costo Envío (USD)]]</f>
        <v>10.722222222222221</v>
      </c>
      <c r="U323" s="42">
        <f>INVENTARIO[[#This Row],[Costo total]]*1.5</f>
        <v>16.083333333333332</v>
      </c>
      <c r="V323" s="42">
        <v>18</v>
      </c>
      <c r="W323" s="42">
        <f>INVENTARIO[[#This Row],[Precio Final]]-INVENTARIO[[#This Row],[Costo total]]</f>
        <v>7.2777777777777786</v>
      </c>
      <c r="X323" s="176">
        <f>INVENTARIO[[#This Row],[Ganancia Unitaria]]*INVENTARIO[[#This Row],[Salidas]]</f>
        <v>21.833333333333336</v>
      </c>
      <c r="Y323" s="42"/>
      <c r="Z323" s="20"/>
      <c r="AA323" s="20">
        <f>INVENTARIO[[#This Row],[Costo total]]*INVENTARIO[[#This Row],[Entradas]]</f>
        <v>42.888888888888886</v>
      </c>
      <c r="AB323" s="172">
        <f>INVENTARIO[[#This Row],[Stock Actual]]*INVENTARIO[[#This Row],[Costo total]]</f>
        <v>0</v>
      </c>
    </row>
    <row r="324" spans="1:28" ht="55" customHeight="1" x14ac:dyDescent="0.15">
      <c r="A324" s="43" t="s">
        <v>1557</v>
      </c>
      <c r="B324" s="169"/>
      <c r="C324" s="170" t="s">
        <v>12</v>
      </c>
      <c r="D324" s="83" t="s">
        <v>2862</v>
      </c>
      <c r="E324" s="83" t="s">
        <v>2468</v>
      </c>
      <c r="F324" s="83" t="s">
        <v>697</v>
      </c>
      <c r="G324" s="83" t="s">
        <v>164</v>
      </c>
      <c r="H324" s="171">
        <f>INVENTARIO[[#This Row],[Precio Final]]</f>
        <v>12</v>
      </c>
      <c r="I324" s="83">
        <f t="shared" si="28"/>
        <v>11.290000000000001</v>
      </c>
      <c r="J324" s="83">
        <v>3</v>
      </c>
      <c r="K324" s="112">
        <f>SUMIFS(VENTAS[Cantidad],VENTAS[Código del producto Vendido],INVENTARIO[[#This Row],[Code]])</f>
        <v>0</v>
      </c>
      <c r="L324" s="121">
        <f>INVENTARIO[[#This Row],[Entradas]]-INVENTARIO[[#This Row],[Salidas]]</f>
        <v>3</v>
      </c>
      <c r="M324" s="171">
        <f>INVENTARIO[[#This Row],[Precio Final]]*10%</f>
        <v>1.2000000000000002</v>
      </c>
      <c r="N324" s="43">
        <v>129</v>
      </c>
      <c r="O324" s="43">
        <v>18</v>
      </c>
      <c r="P324" s="43">
        <v>7.166666666666667</v>
      </c>
      <c r="Q324" s="112">
        <v>45</v>
      </c>
      <c r="R324" s="43">
        <v>8</v>
      </c>
      <c r="S324" s="177">
        <f t="shared" si="29"/>
        <v>0.36</v>
      </c>
      <c r="T324" s="168">
        <f>INVENTARIO[[#This Row],[Costo Unitario (USD)]]+INVENTARIO[[#This Row],[Costo Envío (USD)]]</f>
        <v>7.5266666666666673</v>
      </c>
      <c r="U324" s="168">
        <f>INVENTARIO[[#This Row],[Costo total]]*1.5</f>
        <v>11.290000000000001</v>
      </c>
      <c r="V324" s="43">
        <v>12</v>
      </c>
      <c r="W324" s="43">
        <f>INVENTARIO[[#This Row],[Precio Final]]-INVENTARIO[[#This Row],[Costo total]]</f>
        <v>4.4733333333333327</v>
      </c>
      <c r="X324" s="172">
        <f>INVENTARIO[[#This Row],[Ganancia Unitaria]]*INVENTARIO[[#This Row],[Salidas]]</f>
        <v>0</v>
      </c>
      <c r="Y324" s="43"/>
      <c r="Z324" s="43"/>
      <c r="AA324" s="43">
        <f>INVENTARIO[[#This Row],[Costo total]]*INVENTARIO[[#This Row],[Entradas]]</f>
        <v>22.580000000000002</v>
      </c>
      <c r="AB324" s="172">
        <f>INVENTARIO[[#This Row],[Stock Actual]]*INVENTARIO[[#This Row],[Costo total]]</f>
        <v>22.580000000000002</v>
      </c>
    </row>
    <row r="325" spans="1:28" ht="55" customHeight="1" x14ac:dyDescent="0.15">
      <c r="A325" s="42" t="s">
        <v>1558</v>
      </c>
      <c r="B325" s="173"/>
      <c r="C325" s="174" t="s">
        <v>12</v>
      </c>
      <c r="D325" s="78" t="s">
        <v>2863</v>
      </c>
      <c r="E325" s="78" t="s">
        <v>2468</v>
      </c>
      <c r="F325" s="78" t="s">
        <v>698</v>
      </c>
      <c r="G325" s="78" t="s">
        <v>164</v>
      </c>
      <c r="H325" s="175">
        <f>INVENTARIO[[#This Row],[Precio Final]]</f>
        <v>12</v>
      </c>
      <c r="I325" s="78">
        <f t="shared" si="28"/>
        <v>11.290000000000001</v>
      </c>
      <c r="J325" s="78">
        <v>4</v>
      </c>
      <c r="K325" s="110">
        <v>0</v>
      </c>
      <c r="L325" s="120">
        <f>INVENTARIO[[#This Row],[Entradas]]-INVENTARIO[[#This Row],[Salidas]]</f>
        <v>4</v>
      </c>
      <c r="M325" s="175">
        <f>INVENTARIO[[#This Row],[Precio Final]]*10%</f>
        <v>1.2000000000000002</v>
      </c>
      <c r="N325" s="42">
        <v>129</v>
      </c>
      <c r="O325" s="42">
        <v>18</v>
      </c>
      <c r="P325" s="42">
        <v>7.166666666666667</v>
      </c>
      <c r="Q325" s="110">
        <v>45</v>
      </c>
      <c r="R325" s="42">
        <v>8</v>
      </c>
      <c r="S325" s="178">
        <f t="shared" si="29"/>
        <v>0.36</v>
      </c>
      <c r="T325" s="42">
        <f>INVENTARIO[[#This Row],[Costo Unitario (USD)]]+INVENTARIO[[#This Row],[Costo Envío (USD)]]</f>
        <v>7.5266666666666673</v>
      </c>
      <c r="U325" s="42">
        <f>INVENTARIO[[#This Row],[Costo total]]*1.5</f>
        <v>11.290000000000001</v>
      </c>
      <c r="V325" s="42">
        <v>12</v>
      </c>
      <c r="W325" s="42">
        <f>INVENTARIO[[#This Row],[Precio Final]]-INVENTARIO[[#This Row],[Costo total]]</f>
        <v>4.4733333333333327</v>
      </c>
      <c r="X325" s="176">
        <f>INVENTARIO[[#This Row],[Ganancia Unitaria]]*INVENTARIO[[#This Row],[Salidas]]</f>
        <v>0</v>
      </c>
      <c r="Y325" s="42"/>
      <c r="Z325" s="20"/>
      <c r="AA325" s="20">
        <f>INVENTARIO[[#This Row],[Costo total]]*INVENTARIO[[#This Row],[Entradas]]</f>
        <v>30.106666666666669</v>
      </c>
      <c r="AB325" s="172">
        <f>INVENTARIO[[#This Row],[Stock Actual]]*INVENTARIO[[#This Row],[Costo total]]</f>
        <v>30.106666666666669</v>
      </c>
    </row>
    <row r="326" spans="1:28" ht="55" customHeight="1" x14ac:dyDescent="0.15">
      <c r="A326" s="43" t="s">
        <v>388</v>
      </c>
      <c r="B326" s="169"/>
      <c r="C326" s="170" t="s">
        <v>12</v>
      </c>
      <c r="D326" s="83" t="s">
        <v>50</v>
      </c>
      <c r="E326" s="83" t="s">
        <v>244</v>
      </c>
      <c r="F326" s="83" t="s">
        <v>698</v>
      </c>
      <c r="G326" s="83" t="s">
        <v>164</v>
      </c>
      <c r="H326" s="171">
        <f>INVENTARIO[[#This Row],[Precio Final]]</f>
        <v>20</v>
      </c>
      <c r="I326" s="83">
        <f t="shared" si="28"/>
        <v>16.083333333333332</v>
      </c>
      <c r="J326" s="83">
        <v>3</v>
      </c>
      <c r="K326" s="112">
        <f>SUMIFS(VENTAS[Cantidad],VENTAS[Código del producto Vendido],INVENTARIO[[#This Row],[Code]])</f>
        <v>3</v>
      </c>
      <c r="L326" s="121">
        <f>INVENTARIO[[#This Row],[Entradas]]-INVENTARIO[[#This Row],[Salidas]]</f>
        <v>0</v>
      </c>
      <c r="M326" s="171">
        <f>INVENTARIO[[#This Row],[Precio Final]]*10%</f>
        <v>2</v>
      </c>
      <c r="N326" s="43">
        <v>166</v>
      </c>
      <c r="O326" s="43">
        <v>18</v>
      </c>
      <c r="P326" s="43">
        <v>9.2222222222222214</v>
      </c>
      <c r="Q326" s="112">
        <v>150</v>
      </c>
      <c r="R326" s="43">
        <v>10</v>
      </c>
      <c r="S326" s="177">
        <f t="shared" si="29"/>
        <v>1.5</v>
      </c>
      <c r="T326" s="168">
        <f>INVENTARIO[[#This Row],[Costo Unitario (USD)]]+INVENTARIO[[#This Row],[Costo Envío (USD)]]</f>
        <v>10.722222222222221</v>
      </c>
      <c r="U326" s="168">
        <f>INVENTARIO[[#This Row],[Costo total]]*1.5</f>
        <v>16.083333333333332</v>
      </c>
      <c r="V326" s="43">
        <v>20</v>
      </c>
      <c r="W326" s="43">
        <f>INVENTARIO[[#This Row],[Precio Final]]-INVENTARIO[[#This Row],[Costo total]]</f>
        <v>9.2777777777777786</v>
      </c>
      <c r="X326" s="172">
        <f>INVENTARIO[[#This Row],[Ganancia Unitaria]]*INVENTARIO[[#This Row],[Salidas]]</f>
        <v>27.833333333333336</v>
      </c>
      <c r="Y326" s="43"/>
      <c r="Z326" s="43"/>
      <c r="AA326" s="43">
        <f>INVENTARIO[[#This Row],[Costo total]]*INVENTARIO[[#This Row],[Entradas]]</f>
        <v>32.166666666666664</v>
      </c>
      <c r="AB326" s="172">
        <f>INVENTARIO[[#This Row],[Stock Actual]]*INVENTARIO[[#This Row],[Costo total]]</f>
        <v>0</v>
      </c>
    </row>
    <row r="327" spans="1:28" ht="55" customHeight="1" x14ac:dyDescent="0.15">
      <c r="A327" s="42" t="s">
        <v>389</v>
      </c>
      <c r="B327" s="173"/>
      <c r="C327" s="174" t="s">
        <v>12</v>
      </c>
      <c r="D327" s="78" t="s">
        <v>50</v>
      </c>
      <c r="E327" s="78" t="s">
        <v>245</v>
      </c>
      <c r="F327" s="78" t="s">
        <v>697</v>
      </c>
      <c r="G327" s="78" t="s">
        <v>164</v>
      </c>
      <c r="H327" s="175">
        <f>INVENTARIO[[#This Row],[Precio Final]]</f>
        <v>20</v>
      </c>
      <c r="I327" s="78">
        <f t="shared" si="28"/>
        <v>16.083333333333332</v>
      </c>
      <c r="J327" s="78">
        <v>3</v>
      </c>
      <c r="K327" s="110">
        <f>SUMIFS(VENTAS[Cantidad],VENTAS[Código del producto Vendido],INVENTARIO[[#This Row],[Code]])</f>
        <v>3</v>
      </c>
      <c r="L327" s="120">
        <f>INVENTARIO[[#This Row],[Entradas]]-INVENTARIO[[#This Row],[Salidas]]</f>
        <v>0</v>
      </c>
      <c r="M327" s="175">
        <f>INVENTARIO[[#This Row],[Precio Final]]*10%</f>
        <v>2</v>
      </c>
      <c r="N327" s="42">
        <v>166</v>
      </c>
      <c r="O327" s="42">
        <v>18</v>
      </c>
      <c r="P327" s="42">
        <v>9.2222222222222214</v>
      </c>
      <c r="Q327" s="110">
        <v>150</v>
      </c>
      <c r="R327" s="42">
        <v>10</v>
      </c>
      <c r="S327" s="178">
        <f t="shared" si="29"/>
        <v>1.5</v>
      </c>
      <c r="T327" s="42">
        <f>INVENTARIO[[#This Row],[Costo Unitario (USD)]]+INVENTARIO[[#This Row],[Costo Envío (USD)]]</f>
        <v>10.722222222222221</v>
      </c>
      <c r="U327" s="42">
        <f>INVENTARIO[[#This Row],[Costo total]]*1.5</f>
        <v>16.083333333333332</v>
      </c>
      <c r="V327" s="42">
        <v>20</v>
      </c>
      <c r="W327" s="42">
        <f>INVENTARIO[[#This Row],[Precio Final]]-INVENTARIO[[#This Row],[Costo total]]</f>
        <v>9.2777777777777786</v>
      </c>
      <c r="X327" s="176">
        <f>INVENTARIO[[#This Row],[Ganancia Unitaria]]*INVENTARIO[[#This Row],[Salidas]]</f>
        <v>27.833333333333336</v>
      </c>
      <c r="Y327" s="42"/>
      <c r="Z327" s="20"/>
      <c r="AA327" s="20">
        <f>INVENTARIO[[#This Row],[Costo total]]*INVENTARIO[[#This Row],[Entradas]]</f>
        <v>32.166666666666664</v>
      </c>
      <c r="AB327" s="172">
        <f>INVENTARIO[[#This Row],[Stock Actual]]*INVENTARIO[[#This Row],[Costo total]]</f>
        <v>0</v>
      </c>
    </row>
    <row r="328" spans="1:28" ht="55" customHeight="1" x14ac:dyDescent="0.15">
      <c r="A328" s="43" t="s">
        <v>390</v>
      </c>
      <c r="B328" s="169"/>
      <c r="C328" s="170" t="s">
        <v>12</v>
      </c>
      <c r="D328" s="83" t="s">
        <v>2862</v>
      </c>
      <c r="E328" s="83" t="s">
        <v>805</v>
      </c>
      <c r="F328" s="83" t="s">
        <v>698</v>
      </c>
      <c r="G328" s="83" t="s">
        <v>164</v>
      </c>
      <c r="H328" s="171">
        <f>INVENTARIO[[#This Row],[Precio Final]]</f>
        <v>9</v>
      </c>
      <c r="I328" s="83">
        <f>U328</f>
        <v>7.9024999999999999</v>
      </c>
      <c r="J328" s="83">
        <v>1</v>
      </c>
      <c r="K328" s="112">
        <v>1</v>
      </c>
      <c r="L328" s="121">
        <f>INVENTARIO[[#This Row],[Entradas]]-INVENTARIO[[#This Row],[Salidas]]</f>
        <v>0</v>
      </c>
      <c r="M328" s="171">
        <f>INVENTARIO[[#This Row],[Precio Final]]*10%</f>
        <v>0.9</v>
      </c>
      <c r="N328" s="43">
        <v>88.35</v>
      </c>
      <c r="O328" s="43">
        <v>18</v>
      </c>
      <c r="P328" s="43">
        <v>4.9083333333333332</v>
      </c>
      <c r="Q328" s="112">
        <v>45</v>
      </c>
      <c r="R328" s="43">
        <v>8</v>
      </c>
      <c r="S328" s="177">
        <f>Q328*R328/1000</f>
        <v>0.36</v>
      </c>
      <c r="T328" s="168">
        <f>INVENTARIO[[#This Row],[Costo Unitario (USD)]]+INVENTARIO[[#This Row],[Costo Envío (USD)]]</f>
        <v>5.2683333333333335</v>
      </c>
      <c r="U328" s="168">
        <f>INVENTARIO[[#This Row],[Costo total]]*1.5</f>
        <v>7.9024999999999999</v>
      </c>
      <c r="V328" s="43">
        <v>9</v>
      </c>
      <c r="W328" s="43">
        <f>INVENTARIO[[#This Row],[Precio Final]]-INVENTARIO[[#This Row],[Costo total]]</f>
        <v>3.7316666666666665</v>
      </c>
      <c r="X328" s="172">
        <f>INVENTARIO[[#This Row],[Ganancia Unitaria]]*INVENTARIO[[#This Row],[Salidas]]</f>
        <v>3.7316666666666665</v>
      </c>
      <c r="Y328" s="43"/>
      <c r="Z328" s="43"/>
      <c r="AA328" s="43">
        <f>INVENTARIO[[#This Row],[Costo total]]*INVENTARIO[[#This Row],[Entradas]]</f>
        <v>5.2683333333333335</v>
      </c>
      <c r="AB328" s="172">
        <f>INVENTARIO[[#This Row],[Stock Actual]]*INVENTARIO[[#This Row],[Costo total]]</f>
        <v>0</v>
      </c>
    </row>
    <row r="329" spans="1:28" ht="55" customHeight="1" x14ac:dyDescent="0.15">
      <c r="A329" s="42" t="s">
        <v>1559</v>
      </c>
      <c r="B329" s="173"/>
      <c r="C329" s="174" t="s">
        <v>12</v>
      </c>
      <c r="D329" s="78" t="s">
        <v>50</v>
      </c>
      <c r="E329" s="78" t="s">
        <v>722</v>
      </c>
      <c r="F329" s="78" t="s">
        <v>697</v>
      </c>
      <c r="G329" s="78" t="s">
        <v>164</v>
      </c>
      <c r="H329" s="175">
        <f>INVENTARIO[[#This Row],[Precio Final]]</f>
        <v>18</v>
      </c>
      <c r="I329" s="78">
        <f t="shared" ref="I329:I335" si="30">U329</f>
        <v>16.25</v>
      </c>
      <c r="J329" s="78">
        <v>2</v>
      </c>
      <c r="K329" s="110">
        <f>SUMIFS(VENTAS[Cantidad],VENTAS[Código del producto Vendido],INVENTARIO[[#This Row],[Code]])</f>
        <v>0</v>
      </c>
      <c r="L329" s="120">
        <f>INVENTARIO[[#This Row],[Entradas]]-INVENTARIO[[#This Row],[Salidas]]</f>
        <v>2</v>
      </c>
      <c r="M329" s="175">
        <f>INVENTARIO[[#This Row],[Precio Final]]*10%</f>
        <v>1.8</v>
      </c>
      <c r="N329" s="42">
        <v>123</v>
      </c>
      <c r="O329" s="42">
        <v>18</v>
      </c>
      <c r="P329" s="42">
        <v>6.833333333333333</v>
      </c>
      <c r="Q329" s="110">
        <v>500</v>
      </c>
      <c r="R329" s="42">
        <v>8</v>
      </c>
      <c r="S329" s="178">
        <f t="shared" ref="S329:S335" si="31">Q329*R329/1000</f>
        <v>4</v>
      </c>
      <c r="T329" s="42">
        <f>INVENTARIO[[#This Row],[Costo Unitario (USD)]]+INVENTARIO[[#This Row],[Costo Envío (USD)]]</f>
        <v>10.833333333333332</v>
      </c>
      <c r="U329" s="42">
        <f>INVENTARIO[[#This Row],[Costo total]]*1.5</f>
        <v>16.25</v>
      </c>
      <c r="V329" s="42">
        <v>18</v>
      </c>
      <c r="W329" s="42">
        <f>INVENTARIO[[#This Row],[Precio Final]]-INVENTARIO[[#This Row],[Costo total]]</f>
        <v>7.1666666666666679</v>
      </c>
      <c r="X329" s="176">
        <f>INVENTARIO[[#This Row],[Ganancia Unitaria]]*INVENTARIO[[#This Row],[Salidas]]</f>
        <v>0</v>
      </c>
      <c r="Y329" s="42"/>
      <c r="Z329" s="20"/>
      <c r="AA329" s="20">
        <f>INVENTARIO[[#This Row],[Costo total]]*INVENTARIO[[#This Row],[Entradas]]</f>
        <v>21.666666666666664</v>
      </c>
      <c r="AB329" s="172">
        <f>INVENTARIO[[#This Row],[Stock Actual]]*INVENTARIO[[#This Row],[Costo total]]</f>
        <v>21.666666666666664</v>
      </c>
    </row>
    <row r="330" spans="1:28" ht="55" customHeight="1" x14ac:dyDescent="0.15">
      <c r="A330" s="43" t="s">
        <v>1560</v>
      </c>
      <c r="B330" s="169"/>
      <c r="C330" s="170" t="s">
        <v>12</v>
      </c>
      <c r="D330" s="83" t="s">
        <v>2330</v>
      </c>
      <c r="E330" s="83" t="s">
        <v>2469</v>
      </c>
      <c r="F330" s="83" t="s">
        <v>695</v>
      </c>
      <c r="G330" s="83" t="s">
        <v>164</v>
      </c>
      <c r="H330" s="171">
        <f>INVENTARIO[[#This Row],[Precio Final]]</f>
        <v>12</v>
      </c>
      <c r="I330" s="83">
        <f t="shared" si="30"/>
        <v>10.574999999999999</v>
      </c>
      <c r="J330" s="83">
        <v>2</v>
      </c>
      <c r="K330" s="112">
        <f>SUMIFS(VENTAS[Cantidad],VENTAS[Código del producto Vendido],INVENTARIO[[#This Row],[Code]])</f>
        <v>0</v>
      </c>
      <c r="L330" s="121">
        <f>INVENTARIO[[#This Row],[Entradas]]-INVENTARIO[[#This Row],[Salidas]]</f>
        <v>2</v>
      </c>
      <c r="M330" s="171">
        <f>INVENTARIO[[#This Row],[Precio Final]]*10%</f>
        <v>1.2000000000000002</v>
      </c>
      <c r="N330" s="43">
        <v>81</v>
      </c>
      <c r="O330" s="43">
        <v>18</v>
      </c>
      <c r="P330" s="43">
        <v>4.5</v>
      </c>
      <c r="Q330" s="112">
        <v>150</v>
      </c>
      <c r="R330" s="43">
        <v>17</v>
      </c>
      <c r="S330" s="177">
        <f t="shared" si="31"/>
        <v>2.5499999999999998</v>
      </c>
      <c r="T330" s="168">
        <f>INVENTARIO[[#This Row],[Costo Unitario (USD)]]+INVENTARIO[[#This Row],[Costo Envío (USD)]]</f>
        <v>7.05</v>
      </c>
      <c r="U330" s="168">
        <f>INVENTARIO[[#This Row],[Costo total]]*1.5</f>
        <v>10.574999999999999</v>
      </c>
      <c r="V330" s="43">
        <v>12</v>
      </c>
      <c r="W330" s="43">
        <f>INVENTARIO[[#This Row],[Precio Final]]-INVENTARIO[[#This Row],[Costo total]]</f>
        <v>4.95</v>
      </c>
      <c r="X330" s="172">
        <f>INVENTARIO[[#This Row],[Ganancia Unitaria]]*INVENTARIO[[#This Row],[Salidas]]</f>
        <v>0</v>
      </c>
      <c r="Y330" s="43"/>
      <c r="Z330" s="43"/>
      <c r="AA330" s="43">
        <f>INVENTARIO[[#This Row],[Costo total]]*INVENTARIO[[#This Row],[Entradas]]</f>
        <v>14.1</v>
      </c>
      <c r="AB330" s="172">
        <f>INVENTARIO[[#This Row],[Stock Actual]]*INVENTARIO[[#This Row],[Costo total]]</f>
        <v>14.1</v>
      </c>
    </row>
    <row r="331" spans="1:28" ht="55" customHeight="1" x14ac:dyDescent="0.15">
      <c r="A331" s="42" t="s">
        <v>1561</v>
      </c>
      <c r="B331" s="173"/>
      <c r="C331" s="174" t="s">
        <v>12</v>
      </c>
      <c r="D331" s="78" t="s">
        <v>50</v>
      </c>
      <c r="E331" s="78" t="s">
        <v>723</v>
      </c>
      <c r="F331" s="78" t="s">
        <v>692</v>
      </c>
      <c r="G331" s="78" t="s">
        <v>164</v>
      </c>
      <c r="H331" s="175">
        <f>INVENTARIO[[#This Row],[Precio Final]]</f>
        <v>11</v>
      </c>
      <c r="I331" s="78">
        <f t="shared" si="30"/>
        <v>10.324999999999999</v>
      </c>
      <c r="J331" s="78">
        <v>2</v>
      </c>
      <c r="K331" s="110">
        <f>SUMIFS(VENTAS[Cantidad],VENTAS[Código del producto Vendido],INVENTARIO[[#This Row],[Code]])</f>
        <v>2</v>
      </c>
      <c r="L331" s="120">
        <f>INVENTARIO[[#This Row],[Entradas]]-INVENTARIO[[#This Row],[Salidas]]</f>
        <v>0</v>
      </c>
      <c r="M331" s="175">
        <f>INVENTARIO[[#This Row],[Precio Final]]*10%</f>
        <v>1.1000000000000001</v>
      </c>
      <c r="N331" s="42">
        <v>78</v>
      </c>
      <c r="O331" s="42">
        <v>18</v>
      </c>
      <c r="P331" s="42">
        <v>4.333333333333333</v>
      </c>
      <c r="Q331" s="110">
        <v>150</v>
      </c>
      <c r="R331" s="42">
        <v>17</v>
      </c>
      <c r="S331" s="178">
        <f t="shared" si="31"/>
        <v>2.5499999999999998</v>
      </c>
      <c r="T331" s="42">
        <f>INVENTARIO[[#This Row],[Costo Unitario (USD)]]+INVENTARIO[[#This Row],[Costo Envío (USD)]]</f>
        <v>6.8833333333333329</v>
      </c>
      <c r="U331" s="42">
        <f>INVENTARIO[[#This Row],[Costo total]]*1.5</f>
        <v>10.324999999999999</v>
      </c>
      <c r="V331" s="42">
        <v>11</v>
      </c>
      <c r="W331" s="42">
        <f>INVENTARIO[[#This Row],[Precio Final]]-INVENTARIO[[#This Row],[Costo total]]</f>
        <v>4.1166666666666671</v>
      </c>
      <c r="X331" s="176">
        <f>INVENTARIO[[#This Row],[Ganancia Unitaria]]*INVENTARIO[[#This Row],[Salidas]]</f>
        <v>8.2333333333333343</v>
      </c>
      <c r="Y331" s="42"/>
      <c r="Z331" s="20"/>
      <c r="AA331" s="20">
        <f>INVENTARIO[[#This Row],[Costo total]]*INVENTARIO[[#This Row],[Entradas]]</f>
        <v>13.766666666666666</v>
      </c>
      <c r="AB331" s="172">
        <f>INVENTARIO[[#This Row],[Stock Actual]]*INVENTARIO[[#This Row],[Costo total]]</f>
        <v>0</v>
      </c>
    </row>
    <row r="332" spans="1:28" ht="55" customHeight="1" x14ac:dyDescent="0.15">
      <c r="A332" s="43" t="s">
        <v>1562</v>
      </c>
      <c r="B332" s="169"/>
      <c r="C332" s="170" t="s">
        <v>12</v>
      </c>
      <c r="D332" s="83" t="s">
        <v>50</v>
      </c>
      <c r="E332" s="83" t="s">
        <v>724</v>
      </c>
      <c r="F332" s="83" t="s">
        <v>695</v>
      </c>
      <c r="G332" s="83" t="s">
        <v>164</v>
      </c>
      <c r="H332" s="171">
        <f>INVENTARIO[[#This Row],[Precio Final]]</f>
        <v>5</v>
      </c>
      <c r="I332" s="83">
        <f t="shared" si="30"/>
        <v>10.658333333333333</v>
      </c>
      <c r="J332" s="83">
        <v>2</v>
      </c>
      <c r="K332" s="112">
        <f>SUMIFS(VENTAS[Cantidad],VENTAS[Código del producto Vendido],INVENTARIO[[#This Row],[Code]])</f>
        <v>2</v>
      </c>
      <c r="L332" s="121">
        <f>INVENTARIO[[#This Row],[Entradas]]-INVENTARIO[[#This Row],[Salidas]]</f>
        <v>0</v>
      </c>
      <c r="M332" s="171">
        <f>INVENTARIO[[#This Row],[Precio Final]]*10%</f>
        <v>0.5</v>
      </c>
      <c r="N332" s="43">
        <v>82</v>
      </c>
      <c r="O332" s="43">
        <v>18</v>
      </c>
      <c r="P332" s="43">
        <v>4.5555555555555554</v>
      </c>
      <c r="Q332" s="112">
        <v>150</v>
      </c>
      <c r="R332" s="43">
        <v>17</v>
      </c>
      <c r="S332" s="177">
        <f t="shared" si="31"/>
        <v>2.5499999999999998</v>
      </c>
      <c r="T332" s="168">
        <f>INVENTARIO[[#This Row],[Costo Unitario (USD)]]+INVENTARIO[[#This Row],[Costo Envío (USD)]]</f>
        <v>7.1055555555555552</v>
      </c>
      <c r="U332" s="168">
        <f>INVENTARIO[[#This Row],[Costo total]]*1.5</f>
        <v>10.658333333333333</v>
      </c>
      <c r="V332" s="43">
        <v>5</v>
      </c>
      <c r="W332" s="43">
        <f>INVENTARIO[[#This Row],[Precio Final]]-INVENTARIO[[#This Row],[Costo total]]</f>
        <v>-2.1055555555555552</v>
      </c>
      <c r="X332" s="172">
        <f>INVENTARIO[[#This Row],[Ganancia Unitaria]]*INVENTARIO[[#This Row],[Salidas]]</f>
        <v>-4.2111111111111104</v>
      </c>
      <c r="Y332" s="43"/>
      <c r="Z332" s="43"/>
      <c r="AA332" s="43">
        <f>INVENTARIO[[#This Row],[Costo total]]*INVENTARIO[[#This Row],[Entradas]]</f>
        <v>14.21111111111111</v>
      </c>
      <c r="AB332" s="172">
        <f>INVENTARIO[[#This Row],[Stock Actual]]*INVENTARIO[[#This Row],[Costo total]]</f>
        <v>0</v>
      </c>
    </row>
    <row r="333" spans="1:28" ht="55" customHeight="1" x14ac:dyDescent="0.15">
      <c r="A333" s="42" t="s">
        <v>1563</v>
      </c>
      <c r="B333" s="173"/>
      <c r="C333" s="174" t="s">
        <v>12</v>
      </c>
      <c r="D333" s="78" t="s">
        <v>50</v>
      </c>
      <c r="E333" s="78" t="s">
        <v>2470</v>
      </c>
      <c r="F333" s="78" t="s">
        <v>697</v>
      </c>
      <c r="G333" s="78" t="s">
        <v>164</v>
      </c>
      <c r="H333" s="175">
        <f>INVENTARIO[[#This Row],[Precio Final]]</f>
        <v>10</v>
      </c>
      <c r="I333" s="78">
        <f t="shared" si="30"/>
        <v>10.658333333333333</v>
      </c>
      <c r="J333" s="78">
        <v>2</v>
      </c>
      <c r="K333" s="110">
        <f>SUMIFS(VENTAS[Cantidad],VENTAS[Código del producto Vendido],INVENTARIO[[#This Row],[Code]])</f>
        <v>1</v>
      </c>
      <c r="L333" s="120">
        <f>INVENTARIO[[#This Row],[Entradas]]-INVENTARIO[[#This Row],[Salidas]]</f>
        <v>1</v>
      </c>
      <c r="M333" s="175">
        <f>INVENTARIO[[#This Row],[Precio Final]]*10%</f>
        <v>1</v>
      </c>
      <c r="N333" s="42">
        <v>82</v>
      </c>
      <c r="O333" s="42">
        <v>18</v>
      </c>
      <c r="P333" s="42">
        <v>4.5555555555555554</v>
      </c>
      <c r="Q333" s="110">
        <v>150</v>
      </c>
      <c r="R333" s="42">
        <v>17</v>
      </c>
      <c r="S333" s="178">
        <f t="shared" si="31"/>
        <v>2.5499999999999998</v>
      </c>
      <c r="T333" s="42">
        <f>INVENTARIO[[#This Row],[Costo Unitario (USD)]]+INVENTARIO[[#This Row],[Costo Envío (USD)]]</f>
        <v>7.1055555555555552</v>
      </c>
      <c r="U333" s="42">
        <f>INVENTARIO[[#This Row],[Costo total]]*1.5</f>
        <v>10.658333333333333</v>
      </c>
      <c r="V333" s="42">
        <v>10</v>
      </c>
      <c r="W333" s="42">
        <f>INVENTARIO[[#This Row],[Precio Final]]-INVENTARIO[[#This Row],[Costo total]]</f>
        <v>2.8944444444444448</v>
      </c>
      <c r="X333" s="176">
        <f>INVENTARIO[[#This Row],[Ganancia Unitaria]]*INVENTARIO[[#This Row],[Salidas]]</f>
        <v>2.8944444444444448</v>
      </c>
      <c r="Y333" s="42"/>
      <c r="Z333" s="20"/>
      <c r="AA333" s="20">
        <f>INVENTARIO[[#This Row],[Costo total]]*INVENTARIO[[#This Row],[Entradas]]</f>
        <v>14.21111111111111</v>
      </c>
      <c r="AB333" s="172">
        <f>INVENTARIO[[#This Row],[Stock Actual]]*INVENTARIO[[#This Row],[Costo total]]</f>
        <v>7.1055555555555552</v>
      </c>
    </row>
    <row r="334" spans="1:28" ht="55" customHeight="1" x14ac:dyDescent="0.15">
      <c r="A334" s="43" t="s">
        <v>1564</v>
      </c>
      <c r="B334" s="169"/>
      <c r="C334" s="170" t="s">
        <v>12</v>
      </c>
      <c r="D334" s="83" t="s">
        <v>50</v>
      </c>
      <c r="E334" s="83" t="s">
        <v>725</v>
      </c>
      <c r="F334" s="83" t="s">
        <v>692</v>
      </c>
      <c r="G334" s="83" t="s">
        <v>164</v>
      </c>
      <c r="H334" s="171">
        <f>INVENTARIO[[#This Row],[Precio Final]]</f>
        <v>10</v>
      </c>
      <c r="I334" s="83">
        <f t="shared" si="30"/>
        <v>10.658333333333333</v>
      </c>
      <c r="J334" s="83">
        <v>2</v>
      </c>
      <c r="K334" s="112">
        <f>SUMIFS(VENTAS[Cantidad],VENTAS[Código del producto Vendido],INVENTARIO[[#This Row],[Code]])</f>
        <v>2</v>
      </c>
      <c r="L334" s="121">
        <f>INVENTARIO[[#This Row],[Entradas]]-INVENTARIO[[#This Row],[Salidas]]</f>
        <v>0</v>
      </c>
      <c r="M334" s="171">
        <f>INVENTARIO[[#This Row],[Precio Final]]*10%</f>
        <v>1</v>
      </c>
      <c r="N334" s="43">
        <v>82</v>
      </c>
      <c r="O334" s="43">
        <v>18</v>
      </c>
      <c r="P334" s="43">
        <v>4.5555555555555554</v>
      </c>
      <c r="Q334" s="112">
        <v>150</v>
      </c>
      <c r="R334" s="43">
        <v>17</v>
      </c>
      <c r="S334" s="177">
        <f t="shared" si="31"/>
        <v>2.5499999999999998</v>
      </c>
      <c r="T334" s="168">
        <f>INVENTARIO[[#This Row],[Costo Unitario (USD)]]+INVENTARIO[[#This Row],[Costo Envío (USD)]]</f>
        <v>7.1055555555555552</v>
      </c>
      <c r="U334" s="168">
        <f>INVENTARIO[[#This Row],[Costo total]]*1.5</f>
        <v>10.658333333333333</v>
      </c>
      <c r="V334" s="43">
        <v>10</v>
      </c>
      <c r="W334" s="43">
        <f>INVENTARIO[[#This Row],[Precio Final]]-INVENTARIO[[#This Row],[Costo total]]</f>
        <v>2.8944444444444448</v>
      </c>
      <c r="X334" s="172">
        <f>INVENTARIO[[#This Row],[Ganancia Unitaria]]*INVENTARIO[[#This Row],[Salidas]]</f>
        <v>5.7888888888888896</v>
      </c>
      <c r="Y334" s="43"/>
      <c r="Z334" s="43"/>
      <c r="AA334" s="43">
        <f>INVENTARIO[[#This Row],[Costo total]]*INVENTARIO[[#This Row],[Entradas]]</f>
        <v>14.21111111111111</v>
      </c>
      <c r="AB334" s="172">
        <f>INVENTARIO[[#This Row],[Stock Actual]]*INVENTARIO[[#This Row],[Costo total]]</f>
        <v>0</v>
      </c>
    </row>
    <row r="335" spans="1:28" ht="55" customHeight="1" x14ac:dyDescent="0.15">
      <c r="A335" s="42" t="s">
        <v>1565</v>
      </c>
      <c r="B335" s="173"/>
      <c r="C335" s="174" t="s">
        <v>12</v>
      </c>
      <c r="D335" s="78" t="s">
        <v>50</v>
      </c>
      <c r="E335" s="78" t="s">
        <v>2471</v>
      </c>
      <c r="F335" s="78" t="s">
        <v>697</v>
      </c>
      <c r="G335" s="78" t="s">
        <v>164</v>
      </c>
      <c r="H335" s="175">
        <f>INVENTARIO[[#This Row],[Precio Final]]</f>
        <v>10</v>
      </c>
      <c r="I335" s="78">
        <f t="shared" si="30"/>
        <v>10.658333333333333</v>
      </c>
      <c r="J335" s="78">
        <v>2</v>
      </c>
      <c r="K335" s="110">
        <f>SUMIFS(VENTAS[Cantidad],VENTAS[Código del producto Vendido],INVENTARIO[[#This Row],[Code]])</f>
        <v>0</v>
      </c>
      <c r="L335" s="120">
        <f>INVENTARIO[[#This Row],[Entradas]]-INVENTARIO[[#This Row],[Salidas]]</f>
        <v>2</v>
      </c>
      <c r="M335" s="175">
        <f>INVENTARIO[[#This Row],[Precio Final]]*10%</f>
        <v>1</v>
      </c>
      <c r="N335" s="42">
        <v>82</v>
      </c>
      <c r="O335" s="42">
        <v>18</v>
      </c>
      <c r="P335" s="42">
        <v>4.5555555555555554</v>
      </c>
      <c r="Q335" s="110">
        <v>150</v>
      </c>
      <c r="R335" s="42">
        <v>17</v>
      </c>
      <c r="S335" s="178">
        <f t="shared" si="31"/>
        <v>2.5499999999999998</v>
      </c>
      <c r="T335" s="42">
        <f>INVENTARIO[[#This Row],[Costo Unitario (USD)]]+INVENTARIO[[#This Row],[Costo Envío (USD)]]</f>
        <v>7.1055555555555552</v>
      </c>
      <c r="U335" s="42">
        <f>INVENTARIO[[#This Row],[Costo total]]*1.5</f>
        <v>10.658333333333333</v>
      </c>
      <c r="V335" s="42">
        <v>10</v>
      </c>
      <c r="W335" s="42">
        <f>INVENTARIO[[#This Row],[Precio Final]]-INVENTARIO[[#This Row],[Costo total]]</f>
        <v>2.8944444444444448</v>
      </c>
      <c r="X335" s="176">
        <f>INVENTARIO[[#This Row],[Ganancia Unitaria]]*INVENTARIO[[#This Row],[Salidas]]</f>
        <v>0</v>
      </c>
      <c r="Y335" s="42"/>
      <c r="Z335" s="20"/>
      <c r="AA335" s="20">
        <f>INVENTARIO[[#This Row],[Costo total]]*INVENTARIO[[#This Row],[Entradas]]</f>
        <v>14.21111111111111</v>
      </c>
      <c r="AB335" s="172">
        <f>INVENTARIO[[#This Row],[Stock Actual]]*INVENTARIO[[#This Row],[Costo total]]</f>
        <v>14.21111111111111</v>
      </c>
    </row>
    <row r="336" spans="1:28" ht="55" customHeight="1" x14ac:dyDescent="0.15">
      <c r="A336" s="43" t="s">
        <v>1566</v>
      </c>
      <c r="B336" s="169"/>
      <c r="C336" s="170" t="s">
        <v>12</v>
      </c>
      <c r="D336" s="83" t="s">
        <v>50</v>
      </c>
      <c r="E336" s="83" t="s">
        <v>726</v>
      </c>
      <c r="F336" s="83" t="s">
        <v>692</v>
      </c>
      <c r="G336" s="83" t="s">
        <v>426</v>
      </c>
      <c r="H336" s="171">
        <f>INVENTARIO[[#This Row],[Precio Final]]</f>
        <v>18</v>
      </c>
      <c r="I336" s="83">
        <f t="shared" ref="I336:I351" si="32">U336</f>
        <v>25.605</v>
      </c>
      <c r="J336" s="83">
        <v>1</v>
      </c>
      <c r="K336" s="112">
        <f>SUMIFS(VENTAS[Cantidad],VENTAS[Código del producto Vendido],INVENTARIO[[#This Row],[Code]])</f>
        <v>1</v>
      </c>
      <c r="L336" s="121">
        <f>INVENTARIO[[#This Row],[Entradas]]-INVENTARIO[[#This Row],[Salidas]]</f>
        <v>0</v>
      </c>
      <c r="M336" s="171">
        <f>INVENTARIO[[#This Row],[Precio Final]]*10%</f>
        <v>1.8</v>
      </c>
      <c r="N336" s="43">
        <v>248</v>
      </c>
      <c r="O336" s="43">
        <v>18</v>
      </c>
      <c r="P336" s="43">
        <v>15.57</v>
      </c>
      <c r="Q336" s="112">
        <v>150</v>
      </c>
      <c r="R336" s="43">
        <v>10</v>
      </c>
      <c r="S336" s="177">
        <f t="shared" ref="S336:S351" si="33">Q336*R336/1000</f>
        <v>1.5</v>
      </c>
      <c r="T336" s="168">
        <f>INVENTARIO[[#This Row],[Costo Unitario (USD)]]+INVENTARIO[[#This Row],[Costo Envío (USD)]]</f>
        <v>17.07</v>
      </c>
      <c r="U336" s="168">
        <f>INVENTARIO[[#This Row],[Costo total]]*1.5</f>
        <v>25.605</v>
      </c>
      <c r="V336" s="43">
        <v>18</v>
      </c>
      <c r="W336" s="43">
        <f>INVENTARIO[[#This Row],[Precio Final]]-INVENTARIO[[#This Row],[Costo total]]</f>
        <v>0.92999999999999972</v>
      </c>
      <c r="X336" s="172">
        <f>INVENTARIO[[#This Row],[Ganancia Unitaria]]*INVENTARIO[[#This Row],[Salidas]]</f>
        <v>0.92999999999999972</v>
      </c>
      <c r="Y336" s="43"/>
      <c r="Z336" s="43"/>
      <c r="AA336" s="43">
        <f>INVENTARIO[[#This Row],[Costo total]]*INVENTARIO[[#This Row],[Entradas]]</f>
        <v>17.07</v>
      </c>
      <c r="AB336" s="172">
        <f>INVENTARIO[[#This Row],[Stock Actual]]*INVENTARIO[[#This Row],[Costo total]]</f>
        <v>0</v>
      </c>
    </row>
    <row r="337" spans="1:28" ht="55" customHeight="1" x14ac:dyDescent="0.15">
      <c r="A337" s="42" t="s">
        <v>1567</v>
      </c>
      <c r="B337" s="173"/>
      <c r="C337" s="174" t="s">
        <v>12</v>
      </c>
      <c r="D337" s="78" t="s">
        <v>2862</v>
      </c>
      <c r="E337" s="78" t="s">
        <v>2472</v>
      </c>
      <c r="F337" s="78" t="s">
        <v>692</v>
      </c>
      <c r="G337" s="78" t="s">
        <v>426</v>
      </c>
      <c r="H337" s="175">
        <f>INVENTARIO[[#This Row],[Precio Final]]</f>
        <v>15</v>
      </c>
      <c r="I337" s="78">
        <f t="shared" si="32"/>
        <v>12.600000000000001</v>
      </c>
      <c r="J337" s="78">
        <v>1</v>
      </c>
      <c r="K337" s="110">
        <f>SUMIFS(VENTAS[Cantidad],VENTAS[Código del producto Vendido],INVENTARIO[[#This Row],[Code]])</f>
        <v>0</v>
      </c>
      <c r="L337" s="120">
        <f>INVENTARIO[[#This Row],[Entradas]]-INVENTARIO[[#This Row],[Salidas]]</f>
        <v>1</v>
      </c>
      <c r="M337" s="175">
        <f>INVENTARIO[[#This Row],[Precio Final]]*10%</f>
        <v>1.5</v>
      </c>
      <c r="N337" s="42">
        <v>129</v>
      </c>
      <c r="O337" s="42">
        <v>18</v>
      </c>
      <c r="P337" s="42">
        <v>8</v>
      </c>
      <c r="Q337" s="110">
        <v>40</v>
      </c>
      <c r="R337" s="42">
        <v>10</v>
      </c>
      <c r="S337" s="178">
        <f t="shared" si="33"/>
        <v>0.4</v>
      </c>
      <c r="T337" s="42">
        <f>INVENTARIO[[#This Row],[Costo Unitario (USD)]]+INVENTARIO[[#This Row],[Costo Envío (USD)]]</f>
        <v>8.4</v>
      </c>
      <c r="U337" s="42">
        <f>INVENTARIO[[#This Row],[Costo total]]*1.5</f>
        <v>12.600000000000001</v>
      </c>
      <c r="V337" s="42">
        <v>15</v>
      </c>
      <c r="W337" s="42">
        <f>INVENTARIO[[#This Row],[Precio Final]]-INVENTARIO[[#This Row],[Costo total]]</f>
        <v>6.6</v>
      </c>
      <c r="X337" s="176">
        <f>INVENTARIO[[#This Row],[Ganancia Unitaria]]*INVENTARIO[[#This Row],[Salidas]]</f>
        <v>0</v>
      </c>
      <c r="Y337" s="42"/>
      <c r="Z337" s="20"/>
      <c r="AA337" s="20">
        <f>INVENTARIO[[#This Row],[Costo total]]*INVENTARIO[[#This Row],[Entradas]]</f>
        <v>8.4</v>
      </c>
      <c r="AB337" s="172">
        <f>INVENTARIO[[#This Row],[Stock Actual]]*INVENTARIO[[#This Row],[Costo total]]</f>
        <v>8.4</v>
      </c>
    </row>
    <row r="338" spans="1:28" ht="55" customHeight="1" x14ac:dyDescent="0.15">
      <c r="A338" s="43" t="s">
        <v>1568</v>
      </c>
      <c r="B338" s="169"/>
      <c r="C338" s="170" t="s">
        <v>12</v>
      </c>
      <c r="D338" s="83" t="s">
        <v>2862</v>
      </c>
      <c r="E338" s="83" t="s">
        <v>728</v>
      </c>
      <c r="F338" s="83" t="s">
        <v>692</v>
      </c>
      <c r="G338" s="83" t="s">
        <v>426</v>
      </c>
      <c r="H338" s="171">
        <f>INVENTARIO[[#This Row],[Precio Final]]</f>
        <v>17</v>
      </c>
      <c r="I338" s="83">
        <f t="shared" si="32"/>
        <v>17.100000000000001</v>
      </c>
      <c r="J338" s="83">
        <v>1</v>
      </c>
      <c r="K338" s="112">
        <f>SUMIFS(VENTAS[Cantidad],VENTAS[Código del producto Vendido],INVENTARIO[[#This Row],[Code]])</f>
        <v>1</v>
      </c>
      <c r="L338" s="121">
        <f>INVENTARIO[[#This Row],[Entradas]]-INVENTARIO[[#This Row],[Salidas]]</f>
        <v>0</v>
      </c>
      <c r="M338" s="171">
        <f>INVENTARIO[[#This Row],[Precio Final]]*10%</f>
        <v>1.7000000000000002</v>
      </c>
      <c r="N338" s="43">
        <v>198</v>
      </c>
      <c r="O338" s="43">
        <v>18</v>
      </c>
      <c r="P338" s="43">
        <v>11</v>
      </c>
      <c r="Q338" s="112">
        <v>40</v>
      </c>
      <c r="R338" s="43">
        <v>10</v>
      </c>
      <c r="S338" s="177">
        <f t="shared" si="33"/>
        <v>0.4</v>
      </c>
      <c r="T338" s="168">
        <f>INVENTARIO[[#This Row],[Costo Unitario (USD)]]+INVENTARIO[[#This Row],[Costo Envío (USD)]]</f>
        <v>11.4</v>
      </c>
      <c r="U338" s="168">
        <f>INVENTARIO[[#This Row],[Costo total]]*1.5</f>
        <v>17.100000000000001</v>
      </c>
      <c r="V338" s="43">
        <v>17</v>
      </c>
      <c r="W338" s="43">
        <f>INVENTARIO[[#This Row],[Precio Final]]-INVENTARIO[[#This Row],[Costo total]]</f>
        <v>5.6</v>
      </c>
      <c r="X338" s="172">
        <f>INVENTARIO[[#This Row],[Ganancia Unitaria]]*INVENTARIO[[#This Row],[Salidas]]</f>
        <v>5.6</v>
      </c>
      <c r="Y338" s="43"/>
      <c r="Z338" s="43"/>
      <c r="AA338" s="43">
        <f>INVENTARIO[[#This Row],[Costo total]]*INVENTARIO[[#This Row],[Entradas]]</f>
        <v>11.4</v>
      </c>
      <c r="AB338" s="172">
        <f>INVENTARIO[[#This Row],[Stock Actual]]*INVENTARIO[[#This Row],[Costo total]]</f>
        <v>0</v>
      </c>
    </row>
    <row r="339" spans="1:28" ht="55" customHeight="1" x14ac:dyDescent="0.15">
      <c r="A339" s="42" t="s">
        <v>1569</v>
      </c>
      <c r="B339" s="173"/>
      <c r="C339" s="174" t="s">
        <v>12</v>
      </c>
      <c r="D339" s="78" t="s">
        <v>2331</v>
      </c>
      <c r="E339" s="78" t="s">
        <v>2362</v>
      </c>
      <c r="F339" s="78" t="s">
        <v>692</v>
      </c>
      <c r="G339" s="78" t="s">
        <v>426</v>
      </c>
      <c r="H339" s="175">
        <f>INVENTARIO[[#This Row],[Precio Final]]</f>
        <v>35</v>
      </c>
      <c r="I339" s="78">
        <f t="shared" si="32"/>
        <v>46.666666666666664</v>
      </c>
      <c r="J339" s="78">
        <v>1</v>
      </c>
      <c r="K339" s="110">
        <f>SUMIFS(VENTAS[Cantidad],VENTAS[Código del producto Vendido],INVENTARIO[[#This Row],[Code]])</f>
        <v>0</v>
      </c>
      <c r="L339" s="120">
        <f>INVENTARIO[[#This Row],[Entradas]]-INVENTARIO[[#This Row],[Salidas]]</f>
        <v>1</v>
      </c>
      <c r="M339" s="175">
        <f>INVENTARIO[[#This Row],[Precio Final]]*10%</f>
        <v>3.5</v>
      </c>
      <c r="N339" s="42">
        <v>497</v>
      </c>
      <c r="O339" s="42">
        <v>18</v>
      </c>
      <c r="P339" s="42">
        <v>27.611111111111111</v>
      </c>
      <c r="Q339" s="110">
        <v>350</v>
      </c>
      <c r="R339" s="42">
        <v>10</v>
      </c>
      <c r="S339" s="178">
        <f t="shared" si="33"/>
        <v>3.5</v>
      </c>
      <c r="T339" s="42">
        <f>INVENTARIO[[#This Row],[Costo Unitario (USD)]]+INVENTARIO[[#This Row],[Costo Envío (USD)]]</f>
        <v>31.111111111111111</v>
      </c>
      <c r="U339" s="42">
        <f>INVENTARIO[[#This Row],[Costo total]]*1.5</f>
        <v>46.666666666666664</v>
      </c>
      <c r="V339" s="42">
        <v>35</v>
      </c>
      <c r="W339" s="42">
        <f>INVENTARIO[[#This Row],[Precio Final]]-INVENTARIO[[#This Row],[Costo total]]</f>
        <v>3.8888888888888893</v>
      </c>
      <c r="X339" s="176">
        <f>INVENTARIO[[#This Row],[Ganancia Unitaria]]*INVENTARIO[[#This Row],[Salidas]]</f>
        <v>0</v>
      </c>
      <c r="Y339" s="42"/>
      <c r="Z339" s="20"/>
      <c r="AA339" s="20">
        <f>INVENTARIO[[#This Row],[Costo total]]*INVENTARIO[[#This Row],[Entradas]]</f>
        <v>31.111111111111111</v>
      </c>
      <c r="AB339" s="172">
        <f>INVENTARIO[[#This Row],[Stock Actual]]*INVENTARIO[[#This Row],[Costo total]]</f>
        <v>31.111111111111111</v>
      </c>
    </row>
    <row r="340" spans="1:28" ht="55" customHeight="1" x14ac:dyDescent="0.15">
      <c r="A340" s="43" t="s">
        <v>1570</v>
      </c>
      <c r="B340" s="169"/>
      <c r="C340" s="170" t="s">
        <v>12</v>
      </c>
      <c r="D340" s="83" t="s">
        <v>50</v>
      </c>
      <c r="E340" s="83" t="s">
        <v>730</v>
      </c>
      <c r="F340" s="83" t="s">
        <v>697</v>
      </c>
      <c r="G340" s="83" t="s">
        <v>426</v>
      </c>
      <c r="H340" s="171">
        <f>INVENTARIO[[#This Row],[Precio Final]]</f>
        <v>19</v>
      </c>
      <c r="I340" s="83">
        <f t="shared" si="32"/>
        <v>19.416666666666668</v>
      </c>
      <c r="J340" s="83">
        <v>4</v>
      </c>
      <c r="K340" s="112">
        <f>SUMIFS(VENTAS[Cantidad],VENTAS[Código del producto Vendido],INVENTARIO[[#This Row],[Code]])</f>
        <v>0</v>
      </c>
      <c r="L340" s="121">
        <f>INVENTARIO[[#This Row],[Entradas]]-INVENTARIO[[#This Row],[Salidas]]</f>
        <v>4</v>
      </c>
      <c r="M340" s="171">
        <f>INVENTARIO[[#This Row],[Precio Final]]*10%</f>
        <v>1.9000000000000001</v>
      </c>
      <c r="N340" s="43">
        <v>170</v>
      </c>
      <c r="O340" s="43">
        <v>18</v>
      </c>
      <c r="P340" s="43">
        <v>9.4444444444444446</v>
      </c>
      <c r="Q340" s="112">
        <v>350</v>
      </c>
      <c r="R340" s="43">
        <v>10</v>
      </c>
      <c r="S340" s="177">
        <f t="shared" si="33"/>
        <v>3.5</v>
      </c>
      <c r="T340" s="168">
        <f>INVENTARIO[[#This Row],[Costo Unitario (USD)]]+INVENTARIO[[#This Row],[Costo Envío (USD)]]</f>
        <v>12.944444444444445</v>
      </c>
      <c r="U340" s="168">
        <f>INVENTARIO[[#This Row],[Costo total]]*1.5</f>
        <v>19.416666666666668</v>
      </c>
      <c r="V340" s="43">
        <v>19</v>
      </c>
      <c r="W340" s="43">
        <f>INVENTARIO[[#This Row],[Precio Final]]-INVENTARIO[[#This Row],[Costo total]]</f>
        <v>6.0555555555555554</v>
      </c>
      <c r="X340" s="172">
        <f>INVENTARIO[[#This Row],[Ganancia Unitaria]]*INVENTARIO[[#This Row],[Salidas]]</f>
        <v>0</v>
      </c>
      <c r="Y340" s="43"/>
      <c r="Z340" s="43"/>
      <c r="AA340" s="43">
        <f>INVENTARIO[[#This Row],[Costo total]]*INVENTARIO[[#This Row],[Entradas]]</f>
        <v>51.777777777777779</v>
      </c>
      <c r="AB340" s="172">
        <f>INVENTARIO[[#This Row],[Stock Actual]]*INVENTARIO[[#This Row],[Costo total]]</f>
        <v>51.777777777777779</v>
      </c>
    </row>
    <row r="341" spans="1:28" ht="55" customHeight="1" x14ac:dyDescent="0.15">
      <c r="A341" s="42" t="s">
        <v>1571</v>
      </c>
      <c r="B341" s="173"/>
      <c r="C341" s="174" t="s">
        <v>12</v>
      </c>
      <c r="D341" s="78" t="s">
        <v>50</v>
      </c>
      <c r="E341" s="78" t="s">
        <v>730</v>
      </c>
      <c r="F341" s="78" t="s">
        <v>695</v>
      </c>
      <c r="G341" s="78" t="s">
        <v>426</v>
      </c>
      <c r="H341" s="175">
        <f>INVENTARIO[[#This Row],[Precio Final]]</f>
        <v>19</v>
      </c>
      <c r="I341" s="78">
        <f t="shared" si="32"/>
        <v>19.416666666666668</v>
      </c>
      <c r="J341" s="78">
        <v>1</v>
      </c>
      <c r="K341" s="110">
        <f>SUMIFS(VENTAS[Cantidad],VENTAS[Código del producto Vendido],INVENTARIO[[#This Row],[Code]])</f>
        <v>0</v>
      </c>
      <c r="L341" s="120">
        <f>INVENTARIO[[#This Row],[Entradas]]-INVENTARIO[[#This Row],[Salidas]]</f>
        <v>1</v>
      </c>
      <c r="M341" s="175">
        <f>INVENTARIO[[#This Row],[Precio Final]]*10%</f>
        <v>1.9000000000000001</v>
      </c>
      <c r="N341" s="42">
        <v>170</v>
      </c>
      <c r="O341" s="42">
        <v>18</v>
      </c>
      <c r="P341" s="42">
        <v>9.4444444444444446</v>
      </c>
      <c r="Q341" s="110">
        <v>350</v>
      </c>
      <c r="R341" s="42">
        <v>10</v>
      </c>
      <c r="S341" s="178">
        <f t="shared" si="33"/>
        <v>3.5</v>
      </c>
      <c r="T341" s="42">
        <f>INVENTARIO[[#This Row],[Costo Unitario (USD)]]+INVENTARIO[[#This Row],[Costo Envío (USD)]]</f>
        <v>12.944444444444445</v>
      </c>
      <c r="U341" s="42">
        <f>INVENTARIO[[#This Row],[Costo total]]*1.5</f>
        <v>19.416666666666668</v>
      </c>
      <c r="V341" s="42">
        <v>19</v>
      </c>
      <c r="W341" s="42">
        <f>INVENTARIO[[#This Row],[Precio Final]]-INVENTARIO[[#This Row],[Costo total]]</f>
        <v>6.0555555555555554</v>
      </c>
      <c r="X341" s="176">
        <f>INVENTARIO[[#This Row],[Ganancia Unitaria]]*INVENTARIO[[#This Row],[Salidas]]</f>
        <v>0</v>
      </c>
      <c r="Y341" s="42"/>
      <c r="Z341" s="20"/>
      <c r="AA341" s="20">
        <f>INVENTARIO[[#This Row],[Costo total]]*INVENTARIO[[#This Row],[Entradas]]</f>
        <v>12.944444444444445</v>
      </c>
      <c r="AB341" s="172">
        <f>INVENTARIO[[#This Row],[Stock Actual]]*INVENTARIO[[#This Row],[Costo total]]</f>
        <v>12.944444444444445</v>
      </c>
    </row>
    <row r="342" spans="1:28" ht="55" customHeight="1" x14ac:dyDescent="0.15">
      <c r="A342" s="43" t="s">
        <v>1572</v>
      </c>
      <c r="B342" s="169"/>
      <c r="C342" s="170" t="s">
        <v>12</v>
      </c>
      <c r="D342" s="83" t="s">
        <v>50</v>
      </c>
      <c r="E342" s="83" t="s">
        <v>731</v>
      </c>
      <c r="F342" s="83" t="s">
        <v>692</v>
      </c>
      <c r="G342" s="83" t="s">
        <v>426</v>
      </c>
      <c r="H342" s="171">
        <f>INVENTARIO[[#This Row],[Precio Final]]</f>
        <v>10</v>
      </c>
      <c r="I342" s="83">
        <f t="shared" si="32"/>
        <v>8.5833333333333339</v>
      </c>
      <c r="J342" s="83">
        <v>4</v>
      </c>
      <c r="K342" s="112">
        <f>SUMIFS(VENTAS[Cantidad],VENTAS[Código del producto Vendido],INVENTARIO[[#This Row],[Code]])</f>
        <v>2</v>
      </c>
      <c r="L342" s="121">
        <f>INVENTARIO[[#This Row],[Entradas]]-INVENTARIO[[#This Row],[Salidas]]</f>
        <v>2</v>
      </c>
      <c r="M342" s="171">
        <f>INVENTARIO[[#This Row],[Precio Final]]*10%</f>
        <v>1</v>
      </c>
      <c r="N342" s="43">
        <v>85</v>
      </c>
      <c r="O342" s="43">
        <v>18</v>
      </c>
      <c r="P342" s="43">
        <v>4.7222222222222223</v>
      </c>
      <c r="Q342" s="112">
        <v>100</v>
      </c>
      <c r="R342" s="43">
        <v>10</v>
      </c>
      <c r="S342" s="177">
        <f t="shared" si="33"/>
        <v>1</v>
      </c>
      <c r="T342" s="168">
        <f>INVENTARIO[[#This Row],[Costo Unitario (USD)]]+INVENTARIO[[#This Row],[Costo Envío (USD)]]</f>
        <v>5.7222222222222223</v>
      </c>
      <c r="U342" s="168">
        <f>INVENTARIO[[#This Row],[Costo total]]*1.5</f>
        <v>8.5833333333333339</v>
      </c>
      <c r="V342" s="43">
        <v>10</v>
      </c>
      <c r="W342" s="43">
        <f>INVENTARIO[[#This Row],[Precio Final]]-INVENTARIO[[#This Row],[Costo total]]</f>
        <v>4.2777777777777777</v>
      </c>
      <c r="X342" s="172">
        <f>INVENTARIO[[#This Row],[Ganancia Unitaria]]*INVENTARIO[[#This Row],[Salidas]]</f>
        <v>8.5555555555555554</v>
      </c>
      <c r="Y342" s="43"/>
      <c r="Z342" s="43"/>
      <c r="AA342" s="43">
        <f>INVENTARIO[[#This Row],[Costo total]]*INVENTARIO[[#This Row],[Entradas]]</f>
        <v>22.888888888888889</v>
      </c>
      <c r="AB342" s="172">
        <f>INVENTARIO[[#This Row],[Stock Actual]]*INVENTARIO[[#This Row],[Costo total]]</f>
        <v>11.444444444444445</v>
      </c>
    </row>
    <row r="343" spans="1:28" ht="55" customHeight="1" x14ac:dyDescent="0.15">
      <c r="A343" s="42" t="s">
        <v>1573</v>
      </c>
      <c r="B343" s="173"/>
      <c r="C343" s="174" t="s">
        <v>12</v>
      </c>
      <c r="D343" s="78" t="s">
        <v>2862</v>
      </c>
      <c r="E343" s="78" t="s">
        <v>732</v>
      </c>
      <c r="F343" s="78" t="s">
        <v>698</v>
      </c>
      <c r="G343" s="78" t="s">
        <v>426</v>
      </c>
      <c r="H343" s="175">
        <f>INVENTARIO[[#This Row],[Precio Final]]</f>
        <v>9</v>
      </c>
      <c r="I343" s="78">
        <f t="shared" si="32"/>
        <v>7.5333333333333332</v>
      </c>
      <c r="J343" s="78">
        <v>2</v>
      </c>
      <c r="K343" s="110">
        <f>SUMIFS(VENTAS[Cantidad],VENTAS[Código del producto Vendido],INVENTARIO[[#This Row],[Code]])</f>
        <v>2</v>
      </c>
      <c r="L343" s="120">
        <f>INVENTARIO[[#This Row],[Entradas]]-INVENTARIO[[#This Row],[Salidas]]</f>
        <v>0</v>
      </c>
      <c r="M343" s="175">
        <f>INVENTARIO[[#This Row],[Precio Final]]*10%</f>
        <v>0.9</v>
      </c>
      <c r="N343" s="42">
        <v>85</v>
      </c>
      <c r="O343" s="42">
        <v>18</v>
      </c>
      <c r="P343" s="42">
        <v>4.7222222222222223</v>
      </c>
      <c r="Q343" s="110">
        <v>30</v>
      </c>
      <c r="R343" s="42">
        <v>10</v>
      </c>
      <c r="S343" s="178">
        <f t="shared" si="33"/>
        <v>0.3</v>
      </c>
      <c r="T343" s="42">
        <f>INVENTARIO[[#This Row],[Costo Unitario (USD)]]+INVENTARIO[[#This Row],[Costo Envío (USD)]]</f>
        <v>5.0222222222222221</v>
      </c>
      <c r="U343" s="42">
        <f>INVENTARIO[[#This Row],[Costo total]]*1.5</f>
        <v>7.5333333333333332</v>
      </c>
      <c r="V343" s="42">
        <v>9</v>
      </c>
      <c r="W343" s="42">
        <f>INVENTARIO[[#This Row],[Precio Final]]-INVENTARIO[[#This Row],[Costo total]]</f>
        <v>3.9777777777777779</v>
      </c>
      <c r="X343" s="176">
        <f>INVENTARIO[[#This Row],[Ganancia Unitaria]]*INVENTARIO[[#This Row],[Salidas]]</f>
        <v>7.9555555555555557</v>
      </c>
      <c r="Y343" s="42"/>
      <c r="Z343" s="20"/>
      <c r="AA343" s="20">
        <f>INVENTARIO[[#This Row],[Costo total]]*INVENTARIO[[#This Row],[Entradas]]</f>
        <v>10.044444444444444</v>
      </c>
      <c r="AB343" s="172">
        <f>INVENTARIO[[#This Row],[Stock Actual]]*INVENTARIO[[#This Row],[Costo total]]</f>
        <v>0</v>
      </c>
    </row>
    <row r="344" spans="1:28" ht="55" customHeight="1" x14ac:dyDescent="0.15">
      <c r="A344" s="43" t="s">
        <v>433</v>
      </c>
      <c r="B344" s="169"/>
      <c r="C344" s="170" t="s">
        <v>12</v>
      </c>
      <c r="D344" s="83" t="s">
        <v>2862</v>
      </c>
      <c r="E344" s="83" t="s">
        <v>732</v>
      </c>
      <c r="F344" s="83" t="s">
        <v>695</v>
      </c>
      <c r="G344" s="83" t="s">
        <v>426</v>
      </c>
      <c r="H344" s="171">
        <f>INVENTARIO[[#This Row],[Precio Final]]</f>
        <v>9</v>
      </c>
      <c r="I344" s="83">
        <f t="shared" si="32"/>
        <v>7.5333333333333332</v>
      </c>
      <c r="J344" s="83">
        <v>5</v>
      </c>
      <c r="K344" s="112">
        <f>SUMIFS(VENTAS[Cantidad],VENTAS[Código del producto Vendido],INVENTARIO[[#This Row],[Code]])</f>
        <v>5</v>
      </c>
      <c r="L344" s="121">
        <f>INVENTARIO[[#This Row],[Entradas]]-INVENTARIO[[#This Row],[Salidas]]</f>
        <v>0</v>
      </c>
      <c r="M344" s="171">
        <f>INVENTARIO[[#This Row],[Precio Final]]*10%</f>
        <v>0.9</v>
      </c>
      <c r="N344" s="43">
        <v>85</v>
      </c>
      <c r="O344" s="43">
        <v>18</v>
      </c>
      <c r="P344" s="43">
        <v>4.7222222222222223</v>
      </c>
      <c r="Q344" s="112">
        <v>30</v>
      </c>
      <c r="R344" s="43">
        <v>10</v>
      </c>
      <c r="S344" s="177">
        <f t="shared" si="33"/>
        <v>0.3</v>
      </c>
      <c r="T344" s="168">
        <f>INVENTARIO[[#This Row],[Costo Unitario (USD)]]+INVENTARIO[[#This Row],[Costo Envío (USD)]]</f>
        <v>5.0222222222222221</v>
      </c>
      <c r="U344" s="168">
        <f>INVENTARIO[[#This Row],[Costo total]]*1.5</f>
        <v>7.5333333333333332</v>
      </c>
      <c r="V344" s="43">
        <v>9</v>
      </c>
      <c r="W344" s="43">
        <f>INVENTARIO[[#This Row],[Precio Final]]-INVENTARIO[[#This Row],[Costo total]]</f>
        <v>3.9777777777777779</v>
      </c>
      <c r="X344" s="172">
        <f>INVENTARIO[[#This Row],[Ganancia Unitaria]]*INVENTARIO[[#This Row],[Salidas]]</f>
        <v>19.888888888888889</v>
      </c>
      <c r="Y344" s="43"/>
      <c r="Z344" s="43"/>
      <c r="AA344" s="43">
        <f>INVENTARIO[[#This Row],[Costo total]]*INVENTARIO[[#This Row],[Entradas]]</f>
        <v>25.111111111111111</v>
      </c>
      <c r="AB344" s="172">
        <f>INVENTARIO[[#This Row],[Stock Actual]]*INVENTARIO[[#This Row],[Costo total]]</f>
        <v>0</v>
      </c>
    </row>
    <row r="345" spans="1:28" ht="55" customHeight="1" x14ac:dyDescent="0.15">
      <c r="A345" s="42" t="s">
        <v>1574</v>
      </c>
      <c r="B345" s="173"/>
      <c r="C345" s="174" t="s">
        <v>12</v>
      </c>
      <c r="D345" s="78" t="s">
        <v>2862</v>
      </c>
      <c r="E345" s="78" t="s">
        <v>732</v>
      </c>
      <c r="F345" s="78" t="s">
        <v>698</v>
      </c>
      <c r="G345" s="78" t="s">
        <v>426</v>
      </c>
      <c r="H345" s="175">
        <f>INVENTARIO[[#This Row],[Precio Final]]</f>
        <v>9</v>
      </c>
      <c r="I345" s="78">
        <f t="shared" si="32"/>
        <v>7.5333333333333332</v>
      </c>
      <c r="J345" s="78">
        <v>1</v>
      </c>
      <c r="K345" s="110">
        <f>SUMIFS(VENTAS[Cantidad],VENTAS[Código del producto Vendido],INVENTARIO[[#This Row],[Code]])</f>
        <v>1</v>
      </c>
      <c r="L345" s="120">
        <f>INVENTARIO[[#This Row],[Entradas]]-INVENTARIO[[#This Row],[Salidas]]</f>
        <v>0</v>
      </c>
      <c r="M345" s="175">
        <f>INVENTARIO[[#This Row],[Precio Final]]*10%</f>
        <v>0.9</v>
      </c>
      <c r="N345" s="42">
        <v>85</v>
      </c>
      <c r="O345" s="42">
        <v>18</v>
      </c>
      <c r="P345" s="42">
        <v>4.7222222222222223</v>
      </c>
      <c r="Q345" s="110">
        <v>30</v>
      </c>
      <c r="R345" s="42">
        <v>10</v>
      </c>
      <c r="S345" s="178">
        <f t="shared" si="33"/>
        <v>0.3</v>
      </c>
      <c r="T345" s="42">
        <f>INVENTARIO[[#This Row],[Costo Unitario (USD)]]+INVENTARIO[[#This Row],[Costo Envío (USD)]]</f>
        <v>5.0222222222222221</v>
      </c>
      <c r="U345" s="42">
        <f>INVENTARIO[[#This Row],[Costo total]]*1.5</f>
        <v>7.5333333333333332</v>
      </c>
      <c r="V345" s="42">
        <v>9</v>
      </c>
      <c r="W345" s="42">
        <f>INVENTARIO[[#This Row],[Precio Final]]-INVENTARIO[[#This Row],[Costo total]]</f>
        <v>3.9777777777777779</v>
      </c>
      <c r="X345" s="176">
        <f>INVENTARIO[[#This Row],[Ganancia Unitaria]]*INVENTARIO[[#This Row],[Salidas]]</f>
        <v>3.9777777777777779</v>
      </c>
      <c r="Y345" s="42"/>
      <c r="Z345" s="20"/>
      <c r="AA345" s="20">
        <f>INVENTARIO[[#This Row],[Costo total]]*INVENTARIO[[#This Row],[Entradas]]</f>
        <v>5.0222222222222221</v>
      </c>
      <c r="AB345" s="172">
        <f>INVENTARIO[[#This Row],[Stock Actual]]*INVENTARIO[[#This Row],[Costo total]]</f>
        <v>0</v>
      </c>
    </row>
    <row r="346" spans="1:28" ht="55" customHeight="1" x14ac:dyDescent="0.15">
      <c r="A346" s="43" t="s">
        <v>2304</v>
      </c>
      <c r="B346" s="169"/>
      <c r="C346" s="170" t="s">
        <v>12</v>
      </c>
      <c r="D346" s="83" t="s">
        <v>192</v>
      </c>
      <c r="E346" s="83" t="s">
        <v>2305</v>
      </c>
      <c r="F346" s="83" t="s">
        <v>711</v>
      </c>
      <c r="G346" s="83" t="s">
        <v>426</v>
      </c>
      <c r="H346" s="171">
        <f>INVENTARIO[[#This Row],[Precio Final]]</f>
        <v>12</v>
      </c>
      <c r="I346" s="83"/>
      <c r="J346" s="83">
        <v>2</v>
      </c>
      <c r="K346" s="112">
        <f>SUMIFS(VENTAS[Cantidad],VENTAS[Código del producto Vendido],INVENTARIO[[#This Row],[Code]])</f>
        <v>0</v>
      </c>
      <c r="L346" s="120">
        <f>INVENTARIO[[#This Row],[Entradas]]-INVENTARIO[[#This Row],[Salidas]]</f>
        <v>2</v>
      </c>
      <c r="M346" s="171">
        <f>INVENTARIO[[#This Row],[Precio Final]]*10%</f>
        <v>1.2000000000000002</v>
      </c>
      <c r="N346" s="43"/>
      <c r="O346" s="43"/>
      <c r="P346" s="43">
        <v>5</v>
      </c>
      <c r="Q346" s="112">
        <v>0</v>
      </c>
      <c r="R346" s="43">
        <v>0</v>
      </c>
      <c r="S346" s="177">
        <v>1</v>
      </c>
      <c r="T346" s="168">
        <f>INVENTARIO[[#This Row],[Costo Unitario (USD)]]+INVENTARIO[[#This Row],[Costo Envío (USD)]]</f>
        <v>6</v>
      </c>
      <c r="U346" s="168">
        <f>INVENTARIO[[#This Row],[Costo total]]*1.5</f>
        <v>9</v>
      </c>
      <c r="V346" s="43">
        <v>12</v>
      </c>
      <c r="W346" s="43">
        <f>INVENTARIO[[#This Row],[Precio Final]]-INVENTARIO[[#This Row],[Costo total]]</f>
        <v>6</v>
      </c>
      <c r="X346" s="172">
        <f>INVENTARIO[[#This Row],[Ganancia Unitaria]]*INVENTARIO[[#This Row],[Salidas]]</f>
        <v>0</v>
      </c>
      <c r="Y346" s="43"/>
      <c r="Z346" s="43"/>
      <c r="AA346" s="43">
        <f>INVENTARIO[[#This Row],[Costo total]]*INVENTARIO[[#This Row],[Entradas]]</f>
        <v>12</v>
      </c>
      <c r="AB346" s="172">
        <f>INVENTARIO[[#This Row],[Stock Actual]]*INVENTARIO[[#This Row],[Costo total]]</f>
        <v>12</v>
      </c>
    </row>
    <row r="347" spans="1:28" ht="55" customHeight="1" x14ac:dyDescent="0.15">
      <c r="A347" s="42" t="s">
        <v>435</v>
      </c>
      <c r="B347" s="173"/>
      <c r="C347" s="174" t="s">
        <v>12</v>
      </c>
      <c r="D347" s="78" t="s">
        <v>2862</v>
      </c>
      <c r="E347" s="78" t="s">
        <v>732</v>
      </c>
      <c r="F347" s="78" t="s">
        <v>695</v>
      </c>
      <c r="G347" s="78" t="s">
        <v>426</v>
      </c>
      <c r="H347" s="175">
        <f>INVENTARIO[[#This Row],[Precio Final]]</f>
        <v>9</v>
      </c>
      <c r="I347" s="78">
        <f t="shared" si="32"/>
        <v>7.5333333333333332</v>
      </c>
      <c r="J347" s="78">
        <v>12</v>
      </c>
      <c r="K347" s="110">
        <f>SUMIFS(VENTAS[Cantidad],VENTAS[Código del producto Vendido],INVENTARIO[[#This Row],[Code]])</f>
        <v>12</v>
      </c>
      <c r="L347" s="120">
        <f>INVENTARIO[[#This Row],[Entradas]]-INVENTARIO[[#This Row],[Salidas]]</f>
        <v>0</v>
      </c>
      <c r="M347" s="175">
        <f>INVENTARIO[[#This Row],[Precio Final]]*10%</f>
        <v>0.9</v>
      </c>
      <c r="N347" s="42">
        <v>85</v>
      </c>
      <c r="O347" s="42">
        <v>18</v>
      </c>
      <c r="P347" s="42">
        <v>4.7222222222222223</v>
      </c>
      <c r="Q347" s="110">
        <v>30</v>
      </c>
      <c r="R347" s="42">
        <v>10</v>
      </c>
      <c r="S347" s="178">
        <f t="shared" si="33"/>
        <v>0.3</v>
      </c>
      <c r="T347" s="42">
        <f>INVENTARIO[[#This Row],[Costo Unitario (USD)]]+INVENTARIO[[#This Row],[Costo Envío (USD)]]</f>
        <v>5.0222222222222221</v>
      </c>
      <c r="U347" s="42">
        <f>INVENTARIO[[#This Row],[Costo total]]*1.5</f>
        <v>7.5333333333333332</v>
      </c>
      <c r="V347" s="42">
        <v>9</v>
      </c>
      <c r="W347" s="42">
        <f>INVENTARIO[[#This Row],[Precio Final]]-INVENTARIO[[#This Row],[Costo total]]</f>
        <v>3.9777777777777779</v>
      </c>
      <c r="X347" s="176">
        <f>INVENTARIO[[#This Row],[Ganancia Unitaria]]*INVENTARIO[[#This Row],[Salidas]]</f>
        <v>47.733333333333334</v>
      </c>
      <c r="Y347" s="42"/>
      <c r="Z347" s="20"/>
      <c r="AA347" s="20">
        <f>INVENTARIO[[#This Row],[Costo total]]*INVENTARIO[[#This Row],[Entradas]]</f>
        <v>60.266666666666666</v>
      </c>
      <c r="AB347" s="172">
        <f>INVENTARIO[[#This Row],[Stock Actual]]*INVENTARIO[[#This Row],[Costo total]]</f>
        <v>0</v>
      </c>
    </row>
    <row r="348" spans="1:28" ht="55" customHeight="1" x14ac:dyDescent="0.15">
      <c r="A348" s="43" t="s">
        <v>436</v>
      </c>
      <c r="B348" s="169"/>
      <c r="C348" s="170" t="s">
        <v>12</v>
      </c>
      <c r="D348" s="83" t="s">
        <v>50</v>
      </c>
      <c r="E348" s="83" t="s">
        <v>733</v>
      </c>
      <c r="F348" s="83" t="s">
        <v>695</v>
      </c>
      <c r="G348" s="83" t="s">
        <v>426</v>
      </c>
      <c r="H348" s="171">
        <f>INVENTARIO[[#This Row],[Precio Final]]</f>
        <v>19</v>
      </c>
      <c r="I348" s="83">
        <f t="shared" si="32"/>
        <v>17.916666666666668</v>
      </c>
      <c r="J348" s="83">
        <v>1</v>
      </c>
      <c r="K348" s="112">
        <f>SUMIFS(VENTAS[Cantidad],VENTAS[Código del producto Vendido],INVENTARIO[[#This Row],[Code]])</f>
        <v>1</v>
      </c>
      <c r="L348" s="121">
        <f>INVENTARIO[[#This Row],[Entradas]]-INVENTARIO[[#This Row],[Salidas]]</f>
        <v>0</v>
      </c>
      <c r="M348" s="171">
        <f>INVENTARIO[[#This Row],[Precio Final]]*10%</f>
        <v>1.9000000000000001</v>
      </c>
      <c r="N348" s="43">
        <v>170</v>
      </c>
      <c r="O348" s="43">
        <v>18</v>
      </c>
      <c r="P348" s="43">
        <v>9.4444444444444446</v>
      </c>
      <c r="Q348" s="112">
        <v>250</v>
      </c>
      <c r="R348" s="43">
        <v>10</v>
      </c>
      <c r="S348" s="177">
        <f t="shared" si="33"/>
        <v>2.5</v>
      </c>
      <c r="T348" s="168">
        <f>INVENTARIO[[#This Row],[Costo Unitario (USD)]]+INVENTARIO[[#This Row],[Costo Envío (USD)]]</f>
        <v>11.944444444444445</v>
      </c>
      <c r="U348" s="168">
        <f>INVENTARIO[[#This Row],[Costo total]]*1.5</f>
        <v>17.916666666666668</v>
      </c>
      <c r="V348" s="43">
        <v>19</v>
      </c>
      <c r="W348" s="43">
        <f>INVENTARIO[[#This Row],[Precio Final]]-INVENTARIO[[#This Row],[Costo total]]</f>
        <v>7.0555555555555554</v>
      </c>
      <c r="X348" s="172">
        <f>INVENTARIO[[#This Row],[Ganancia Unitaria]]*INVENTARIO[[#This Row],[Salidas]]</f>
        <v>7.0555555555555554</v>
      </c>
      <c r="Y348" s="43"/>
      <c r="Z348" s="43"/>
      <c r="AA348" s="43">
        <f>INVENTARIO[[#This Row],[Costo total]]*INVENTARIO[[#This Row],[Entradas]]</f>
        <v>11.944444444444445</v>
      </c>
      <c r="AB348" s="172">
        <f>INVENTARIO[[#This Row],[Stock Actual]]*INVENTARIO[[#This Row],[Costo total]]</f>
        <v>0</v>
      </c>
    </row>
    <row r="349" spans="1:28" ht="55" customHeight="1" x14ac:dyDescent="0.15">
      <c r="A349" s="42" t="s">
        <v>1575</v>
      </c>
      <c r="B349" s="173"/>
      <c r="C349" s="174" t="s">
        <v>12</v>
      </c>
      <c r="D349" s="78" t="s">
        <v>50</v>
      </c>
      <c r="E349" s="78" t="s">
        <v>1281</v>
      </c>
      <c r="F349" s="78" t="s">
        <v>695</v>
      </c>
      <c r="G349" s="78" t="s">
        <v>426</v>
      </c>
      <c r="H349" s="175">
        <f>INVENTARIO[[#This Row],[Precio Final]]</f>
        <v>19</v>
      </c>
      <c r="I349" s="78">
        <f t="shared" si="32"/>
        <v>17.916666666666668</v>
      </c>
      <c r="J349" s="78">
        <v>2</v>
      </c>
      <c r="K349" s="110">
        <f>SUMIFS(VENTAS[Cantidad],VENTAS[Código del producto Vendido],INVENTARIO[[#This Row],[Code]])</f>
        <v>1</v>
      </c>
      <c r="L349" s="120">
        <f>INVENTARIO[[#This Row],[Entradas]]-INVENTARIO[[#This Row],[Salidas]]</f>
        <v>1</v>
      </c>
      <c r="M349" s="175">
        <f>INVENTARIO[[#This Row],[Precio Final]]*10%</f>
        <v>1.9000000000000001</v>
      </c>
      <c r="N349" s="42">
        <v>170</v>
      </c>
      <c r="O349" s="42">
        <v>18</v>
      </c>
      <c r="P349" s="42">
        <v>9.4444444444444446</v>
      </c>
      <c r="Q349" s="110">
        <v>250</v>
      </c>
      <c r="R349" s="42">
        <v>10</v>
      </c>
      <c r="S349" s="178">
        <f t="shared" si="33"/>
        <v>2.5</v>
      </c>
      <c r="T349" s="42">
        <f>INVENTARIO[[#This Row],[Costo Unitario (USD)]]+INVENTARIO[[#This Row],[Costo Envío (USD)]]</f>
        <v>11.944444444444445</v>
      </c>
      <c r="U349" s="42">
        <f>INVENTARIO[[#This Row],[Costo total]]*1.5</f>
        <v>17.916666666666668</v>
      </c>
      <c r="V349" s="42">
        <v>19</v>
      </c>
      <c r="W349" s="42">
        <f>INVENTARIO[[#This Row],[Precio Final]]-INVENTARIO[[#This Row],[Costo total]]</f>
        <v>7.0555555555555554</v>
      </c>
      <c r="X349" s="176">
        <f>INVENTARIO[[#This Row],[Ganancia Unitaria]]*INVENTARIO[[#This Row],[Salidas]]</f>
        <v>7.0555555555555554</v>
      </c>
      <c r="Y349" s="42"/>
      <c r="Z349" s="20"/>
      <c r="AA349" s="20">
        <f>INVENTARIO[[#This Row],[Costo total]]*INVENTARIO[[#This Row],[Entradas]]</f>
        <v>23.888888888888889</v>
      </c>
      <c r="AB349" s="172">
        <f>INVENTARIO[[#This Row],[Stock Actual]]*INVENTARIO[[#This Row],[Costo total]]</f>
        <v>11.944444444444445</v>
      </c>
    </row>
    <row r="350" spans="1:28" ht="55" customHeight="1" x14ac:dyDescent="0.15">
      <c r="A350" s="43" t="s">
        <v>1576</v>
      </c>
      <c r="B350" s="169"/>
      <c r="C350" s="170" t="s">
        <v>12</v>
      </c>
      <c r="D350" s="83" t="s">
        <v>50</v>
      </c>
      <c r="E350" s="83" t="s">
        <v>2473</v>
      </c>
      <c r="F350" s="83" t="s">
        <v>695</v>
      </c>
      <c r="G350" s="83" t="s">
        <v>426</v>
      </c>
      <c r="H350" s="171">
        <f>INVENTARIO[[#This Row],[Precio Final]]</f>
        <v>18</v>
      </c>
      <c r="I350" s="83">
        <f t="shared" si="32"/>
        <v>17.916666666666668</v>
      </c>
      <c r="J350" s="83">
        <v>3</v>
      </c>
      <c r="K350" s="112">
        <f>SUMIFS(VENTAS[Cantidad],VENTAS[Código del producto Vendido],INVENTARIO[[#This Row],[Code]])</f>
        <v>1</v>
      </c>
      <c r="L350" s="121">
        <f>INVENTARIO[[#This Row],[Entradas]]-INVENTARIO[[#This Row],[Salidas]]</f>
        <v>2</v>
      </c>
      <c r="M350" s="171">
        <f>INVENTARIO[[#This Row],[Precio Final]]*10%</f>
        <v>1.8</v>
      </c>
      <c r="N350" s="43">
        <v>170</v>
      </c>
      <c r="O350" s="43">
        <v>18</v>
      </c>
      <c r="P350" s="43">
        <v>9.4444444444444446</v>
      </c>
      <c r="Q350" s="112">
        <v>250</v>
      </c>
      <c r="R350" s="43">
        <v>10</v>
      </c>
      <c r="S350" s="177">
        <f t="shared" si="33"/>
        <v>2.5</v>
      </c>
      <c r="T350" s="168">
        <f>INVENTARIO[[#This Row],[Costo Unitario (USD)]]+INVENTARIO[[#This Row],[Costo Envío (USD)]]</f>
        <v>11.944444444444445</v>
      </c>
      <c r="U350" s="168">
        <f>INVENTARIO[[#This Row],[Costo total]]*1.5</f>
        <v>17.916666666666668</v>
      </c>
      <c r="V350" s="43">
        <v>18</v>
      </c>
      <c r="W350" s="43">
        <f>INVENTARIO[[#This Row],[Precio Final]]-INVENTARIO[[#This Row],[Costo total]]</f>
        <v>6.0555555555555554</v>
      </c>
      <c r="X350" s="172">
        <f>INVENTARIO[[#This Row],[Ganancia Unitaria]]*INVENTARIO[[#This Row],[Salidas]]</f>
        <v>6.0555555555555554</v>
      </c>
      <c r="Y350" s="43"/>
      <c r="Z350" s="43"/>
      <c r="AA350" s="43">
        <f>INVENTARIO[[#This Row],[Costo total]]*INVENTARIO[[#This Row],[Entradas]]</f>
        <v>35.833333333333336</v>
      </c>
      <c r="AB350" s="172">
        <f>INVENTARIO[[#This Row],[Stock Actual]]*INVENTARIO[[#This Row],[Costo total]]</f>
        <v>23.888888888888889</v>
      </c>
    </row>
    <row r="351" spans="1:28" ht="55" customHeight="1" x14ac:dyDescent="0.15">
      <c r="A351" s="42" t="s">
        <v>1577</v>
      </c>
      <c r="B351" s="173"/>
      <c r="C351" s="174" t="s">
        <v>12</v>
      </c>
      <c r="D351" s="78" t="s">
        <v>50</v>
      </c>
      <c r="E351" s="78" t="s">
        <v>2473</v>
      </c>
      <c r="F351" s="78" t="s">
        <v>697</v>
      </c>
      <c r="G351" s="78" t="s">
        <v>426</v>
      </c>
      <c r="H351" s="175">
        <f>INVENTARIO[[#This Row],[Precio Final]]</f>
        <v>18</v>
      </c>
      <c r="I351" s="78">
        <f t="shared" si="32"/>
        <v>17.916666666666668</v>
      </c>
      <c r="J351" s="78">
        <v>3</v>
      </c>
      <c r="K351" s="110">
        <f>SUMIFS(VENTAS[Cantidad],VENTAS[Código del producto Vendido],INVENTARIO[[#This Row],[Code]])</f>
        <v>1</v>
      </c>
      <c r="L351" s="120">
        <f>INVENTARIO[[#This Row],[Entradas]]-INVENTARIO[[#This Row],[Salidas]]</f>
        <v>2</v>
      </c>
      <c r="M351" s="175">
        <f>INVENTARIO[[#This Row],[Precio Final]]*10%</f>
        <v>1.8</v>
      </c>
      <c r="N351" s="42">
        <v>170</v>
      </c>
      <c r="O351" s="42">
        <v>18</v>
      </c>
      <c r="P351" s="42">
        <v>9.4444444444444446</v>
      </c>
      <c r="Q351" s="110">
        <v>250</v>
      </c>
      <c r="R351" s="42">
        <v>10</v>
      </c>
      <c r="S351" s="178">
        <f t="shared" si="33"/>
        <v>2.5</v>
      </c>
      <c r="T351" s="42">
        <f>INVENTARIO[[#This Row],[Costo Unitario (USD)]]+INVENTARIO[[#This Row],[Costo Envío (USD)]]</f>
        <v>11.944444444444445</v>
      </c>
      <c r="U351" s="42">
        <f>INVENTARIO[[#This Row],[Costo total]]*1.5</f>
        <v>17.916666666666668</v>
      </c>
      <c r="V351" s="42">
        <v>18</v>
      </c>
      <c r="W351" s="42">
        <f>INVENTARIO[[#This Row],[Precio Final]]-INVENTARIO[[#This Row],[Costo total]]</f>
        <v>6.0555555555555554</v>
      </c>
      <c r="X351" s="176">
        <f>INVENTARIO[[#This Row],[Ganancia Unitaria]]*INVENTARIO[[#This Row],[Salidas]]</f>
        <v>6.0555555555555554</v>
      </c>
      <c r="Y351" s="42"/>
      <c r="Z351" s="20"/>
      <c r="AA351" s="20">
        <f>INVENTARIO[[#This Row],[Costo total]]*INVENTARIO[[#This Row],[Entradas]]</f>
        <v>35.833333333333336</v>
      </c>
      <c r="AB351" s="172">
        <f>INVENTARIO[[#This Row],[Stock Actual]]*INVENTARIO[[#This Row],[Costo total]]</f>
        <v>23.888888888888889</v>
      </c>
    </row>
    <row r="352" spans="1:28" ht="55" customHeight="1" x14ac:dyDescent="0.15">
      <c r="A352" s="43" t="s">
        <v>1578</v>
      </c>
      <c r="B352" s="169"/>
      <c r="C352" s="170" t="s">
        <v>12</v>
      </c>
      <c r="D352" s="83" t="s">
        <v>253</v>
      </c>
      <c r="E352" s="83" t="s">
        <v>721</v>
      </c>
      <c r="F352" s="83" t="s">
        <v>720</v>
      </c>
      <c r="G352" s="83" t="s">
        <v>426</v>
      </c>
      <c r="H352" s="171">
        <f>INVENTARIO[[#This Row],[Precio Final]]</f>
        <v>15</v>
      </c>
      <c r="I352" s="83">
        <f t="shared" ref="I352:I368" si="34">U352</f>
        <v>16.700000000000003</v>
      </c>
      <c r="J352" s="83">
        <v>1</v>
      </c>
      <c r="K352" s="112">
        <f>SUMIFS(VENTAS[Cantidad],VENTAS[Código del producto Vendido],INVENTARIO[[#This Row],[Code]])</f>
        <v>1</v>
      </c>
      <c r="L352" s="121">
        <f>INVENTARIO[[#This Row],[Entradas]]-INVENTARIO[[#This Row],[Salidas]]</f>
        <v>0</v>
      </c>
      <c r="M352" s="171">
        <f>INVENTARIO[[#This Row],[Precio Final]]*10%</f>
        <v>1.5</v>
      </c>
      <c r="N352" s="43">
        <v>195</v>
      </c>
      <c r="O352" s="43">
        <v>18</v>
      </c>
      <c r="P352" s="43">
        <v>10.833333333333334</v>
      </c>
      <c r="Q352" s="112">
        <v>30</v>
      </c>
      <c r="R352" s="43">
        <v>10</v>
      </c>
      <c r="S352" s="177">
        <f t="shared" ref="S352:S368" si="35">Q352*R352/1000</f>
        <v>0.3</v>
      </c>
      <c r="T352" s="168">
        <f>INVENTARIO[[#This Row],[Costo Unitario (USD)]]+INVENTARIO[[#This Row],[Costo Envío (USD)]]</f>
        <v>11.133333333333335</v>
      </c>
      <c r="U352" s="168">
        <f>INVENTARIO[[#This Row],[Costo total]]*1.5</f>
        <v>16.700000000000003</v>
      </c>
      <c r="V352" s="43">
        <v>15</v>
      </c>
      <c r="W352" s="43">
        <f>INVENTARIO[[#This Row],[Precio Final]]-INVENTARIO[[#This Row],[Costo total]]</f>
        <v>3.8666666666666654</v>
      </c>
      <c r="X352" s="172">
        <f>INVENTARIO[[#This Row],[Ganancia Unitaria]]*INVENTARIO[[#This Row],[Salidas]]</f>
        <v>3.8666666666666654</v>
      </c>
      <c r="Y352" s="43"/>
      <c r="Z352" s="43"/>
      <c r="AA352" s="43">
        <f>INVENTARIO[[#This Row],[Costo total]]*INVENTARIO[[#This Row],[Entradas]]</f>
        <v>11.133333333333335</v>
      </c>
      <c r="AB352" s="172">
        <f>INVENTARIO[[#This Row],[Stock Actual]]*INVENTARIO[[#This Row],[Costo total]]</f>
        <v>0</v>
      </c>
    </row>
    <row r="353" spans="1:28" ht="55" customHeight="1" x14ac:dyDescent="0.15">
      <c r="A353" s="42" t="s">
        <v>1579</v>
      </c>
      <c r="B353" s="173"/>
      <c r="C353" s="174" t="s">
        <v>12</v>
      </c>
      <c r="D353" s="78" t="s">
        <v>253</v>
      </c>
      <c r="E353" s="78" t="s">
        <v>721</v>
      </c>
      <c r="F353" s="78" t="s">
        <v>720</v>
      </c>
      <c r="G353" s="78" t="s">
        <v>426</v>
      </c>
      <c r="H353" s="175">
        <f>INVENTARIO[[#This Row],[Precio Final]]</f>
        <v>12</v>
      </c>
      <c r="I353" s="78">
        <f t="shared" si="34"/>
        <v>16.700000000000003</v>
      </c>
      <c r="J353" s="78">
        <v>1</v>
      </c>
      <c r="K353" s="110">
        <f>SUMIFS(VENTAS[Cantidad],VENTAS[Código del producto Vendido],INVENTARIO[[#This Row],[Code]])</f>
        <v>1</v>
      </c>
      <c r="L353" s="120">
        <f>INVENTARIO[[#This Row],[Entradas]]-INVENTARIO[[#This Row],[Salidas]]</f>
        <v>0</v>
      </c>
      <c r="M353" s="175">
        <f>INVENTARIO[[#This Row],[Precio Final]]*10%</f>
        <v>1.2000000000000002</v>
      </c>
      <c r="N353" s="42">
        <v>195</v>
      </c>
      <c r="O353" s="42">
        <v>18</v>
      </c>
      <c r="P353" s="42">
        <v>10.833333333333334</v>
      </c>
      <c r="Q353" s="110">
        <v>30</v>
      </c>
      <c r="R353" s="42">
        <v>10</v>
      </c>
      <c r="S353" s="178">
        <f t="shared" si="35"/>
        <v>0.3</v>
      </c>
      <c r="T353" s="42">
        <f>INVENTARIO[[#This Row],[Costo Unitario (USD)]]+INVENTARIO[[#This Row],[Costo Envío (USD)]]</f>
        <v>11.133333333333335</v>
      </c>
      <c r="U353" s="42">
        <f>INVENTARIO[[#This Row],[Costo total]]*1.5</f>
        <v>16.700000000000003</v>
      </c>
      <c r="V353" s="42">
        <v>12</v>
      </c>
      <c r="W353" s="42">
        <f>INVENTARIO[[#This Row],[Precio Final]]-INVENTARIO[[#This Row],[Costo total]]</f>
        <v>0.86666666666666536</v>
      </c>
      <c r="X353" s="176">
        <f>INVENTARIO[[#This Row],[Ganancia Unitaria]]*INVENTARIO[[#This Row],[Salidas]]</f>
        <v>0.86666666666666536</v>
      </c>
      <c r="Y353" s="42"/>
      <c r="Z353" s="20"/>
      <c r="AA353" s="20">
        <f>INVENTARIO[[#This Row],[Costo total]]*INVENTARIO[[#This Row],[Entradas]]</f>
        <v>11.133333333333335</v>
      </c>
      <c r="AB353" s="172">
        <f>INVENTARIO[[#This Row],[Stock Actual]]*INVENTARIO[[#This Row],[Costo total]]</f>
        <v>0</v>
      </c>
    </row>
    <row r="354" spans="1:28" ht="55" customHeight="1" x14ac:dyDescent="0.15">
      <c r="A354" s="43" t="s">
        <v>1580</v>
      </c>
      <c r="B354" s="169"/>
      <c r="C354" s="170" t="s">
        <v>12</v>
      </c>
      <c r="D354" s="83" t="s">
        <v>2592</v>
      </c>
      <c r="E354" s="83" t="s">
        <v>2648</v>
      </c>
      <c r="F354" s="83" t="s">
        <v>695</v>
      </c>
      <c r="G354" s="83" t="s">
        <v>426</v>
      </c>
      <c r="H354" s="171">
        <f>INVENTARIO[[#This Row],[Precio Final]]</f>
        <v>30</v>
      </c>
      <c r="I354" s="83">
        <f t="shared" si="34"/>
        <v>34</v>
      </c>
      <c r="J354" s="83">
        <v>1</v>
      </c>
      <c r="K354" s="112">
        <f>SUMIFS(VENTAS[Cantidad],VENTAS[Código del producto Vendido],INVENTARIO[[#This Row],[Code]])</f>
        <v>0</v>
      </c>
      <c r="L354" s="121">
        <f>INVENTARIO[[#This Row],[Entradas]]-INVENTARIO[[#This Row],[Salidas]]</f>
        <v>1</v>
      </c>
      <c r="M354" s="171">
        <f>INVENTARIO[[#This Row],[Precio Final]]*10%</f>
        <v>3</v>
      </c>
      <c r="N354" s="43">
        <v>345</v>
      </c>
      <c r="O354" s="43">
        <v>18</v>
      </c>
      <c r="P354" s="43">
        <v>19.166666666666668</v>
      </c>
      <c r="Q354" s="112">
        <v>350</v>
      </c>
      <c r="R354" s="43">
        <v>10</v>
      </c>
      <c r="S354" s="177">
        <f t="shared" si="35"/>
        <v>3.5</v>
      </c>
      <c r="T354" s="168">
        <f>INVENTARIO[[#This Row],[Costo Unitario (USD)]]+INVENTARIO[[#This Row],[Costo Envío (USD)]]</f>
        <v>22.666666666666668</v>
      </c>
      <c r="U354" s="168">
        <f>INVENTARIO[[#This Row],[Costo total]]*1.5</f>
        <v>34</v>
      </c>
      <c r="V354" s="43">
        <v>30</v>
      </c>
      <c r="W354" s="43">
        <f>INVENTARIO[[#This Row],[Precio Final]]-INVENTARIO[[#This Row],[Costo total]]</f>
        <v>7.3333333333333321</v>
      </c>
      <c r="X354" s="172">
        <f>INVENTARIO[[#This Row],[Ganancia Unitaria]]*INVENTARIO[[#This Row],[Salidas]]</f>
        <v>0</v>
      </c>
      <c r="Y354" s="43"/>
      <c r="Z354" s="43"/>
      <c r="AA354" s="43">
        <f>INVENTARIO[[#This Row],[Costo total]]*INVENTARIO[[#This Row],[Entradas]]</f>
        <v>22.666666666666668</v>
      </c>
      <c r="AB354" s="172">
        <f>INVENTARIO[[#This Row],[Stock Actual]]*INVENTARIO[[#This Row],[Costo total]]</f>
        <v>22.666666666666668</v>
      </c>
    </row>
    <row r="355" spans="1:28" ht="55" customHeight="1" x14ac:dyDescent="0.15">
      <c r="A355" s="42" t="s">
        <v>1581</v>
      </c>
      <c r="B355" s="173"/>
      <c r="C355" s="174" t="s">
        <v>12</v>
      </c>
      <c r="D355" s="78" t="s">
        <v>2592</v>
      </c>
      <c r="E355" s="78" t="s">
        <v>2474</v>
      </c>
      <c r="F355" s="78" t="s">
        <v>719</v>
      </c>
      <c r="G355" s="78" t="s">
        <v>426</v>
      </c>
      <c r="H355" s="175">
        <f>INVENTARIO[[#This Row],[Precio Final]]</f>
        <v>35</v>
      </c>
      <c r="I355" s="78">
        <f t="shared" si="34"/>
        <v>42.583333333333336</v>
      </c>
      <c r="J355" s="78">
        <v>1</v>
      </c>
      <c r="K355" s="110">
        <f>SUMIFS(VENTAS[Cantidad],VENTAS[Código del producto Vendido],INVENTARIO[[#This Row],[Code]])</f>
        <v>0</v>
      </c>
      <c r="L355" s="120">
        <f>INVENTARIO[[#This Row],[Entradas]]-INVENTARIO[[#This Row],[Salidas]]</f>
        <v>1</v>
      </c>
      <c r="M355" s="175">
        <f>INVENTARIO[[#This Row],[Precio Final]]*10%</f>
        <v>3.5</v>
      </c>
      <c r="N355" s="42">
        <v>430</v>
      </c>
      <c r="O355" s="42">
        <v>18</v>
      </c>
      <c r="P355" s="42">
        <v>23.888888888888889</v>
      </c>
      <c r="Q355" s="110">
        <v>450</v>
      </c>
      <c r="R355" s="42">
        <v>10</v>
      </c>
      <c r="S355" s="178">
        <f t="shared" si="35"/>
        <v>4.5</v>
      </c>
      <c r="T355" s="42">
        <f>INVENTARIO[[#This Row],[Costo Unitario (USD)]]+INVENTARIO[[#This Row],[Costo Envío (USD)]]</f>
        <v>28.388888888888889</v>
      </c>
      <c r="U355" s="42">
        <f>INVENTARIO[[#This Row],[Costo total]]*1.5</f>
        <v>42.583333333333336</v>
      </c>
      <c r="V355" s="42">
        <v>35</v>
      </c>
      <c r="W355" s="42">
        <f>INVENTARIO[[#This Row],[Precio Final]]-INVENTARIO[[#This Row],[Costo total]]</f>
        <v>6.6111111111111107</v>
      </c>
      <c r="X355" s="176">
        <f>INVENTARIO[[#This Row],[Ganancia Unitaria]]*INVENTARIO[[#This Row],[Salidas]]</f>
        <v>0</v>
      </c>
      <c r="Y355" s="42"/>
      <c r="Z355" s="20"/>
      <c r="AA355" s="20">
        <f>INVENTARIO[[#This Row],[Costo total]]*INVENTARIO[[#This Row],[Entradas]]</f>
        <v>28.388888888888889</v>
      </c>
      <c r="AB355" s="172">
        <f>INVENTARIO[[#This Row],[Stock Actual]]*INVENTARIO[[#This Row],[Costo total]]</f>
        <v>28.388888888888889</v>
      </c>
    </row>
    <row r="356" spans="1:28" ht="55" customHeight="1" x14ac:dyDescent="0.15">
      <c r="A356" s="43" t="s">
        <v>1582</v>
      </c>
      <c r="B356" s="169"/>
      <c r="C356" s="170" t="s">
        <v>12</v>
      </c>
      <c r="D356" s="83" t="s">
        <v>2592</v>
      </c>
      <c r="E356" s="83" t="s">
        <v>2475</v>
      </c>
      <c r="F356" s="83" t="s">
        <v>718</v>
      </c>
      <c r="G356" s="83" t="s">
        <v>426</v>
      </c>
      <c r="H356" s="171">
        <f>INVENTARIO[[#This Row],[Precio Final]]</f>
        <v>35</v>
      </c>
      <c r="I356" s="83">
        <f t="shared" si="34"/>
        <v>41.616666666666667</v>
      </c>
      <c r="J356" s="83">
        <v>1</v>
      </c>
      <c r="K356" s="112">
        <f>SUMIFS(VENTAS[Cantidad],VENTAS[Código del producto Vendido],INVENTARIO[[#This Row],[Code]])</f>
        <v>0</v>
      </c>
      <c r="L356" s="121">
        <f>INVENTARIO[[#This Row],[Entradas]]-INVENTARIO[[#This Row],[Salidas]]</f>
        <v>1</v>
      </c>
      <c r="M356" s="171">
        <f>INVENTARIO[[#This Row],[Precio Final]]*10%</f>
        <v>3.5</v>
      </c>
      <c r="N356" s="43">
        <v>395</v>
      </c>
      <c r="O356" s="43">
        <v>18</v>
      </c>
      <c r="P356" s="43">
        <v>21.944444444444443</v>
      </c>
      <c r="Q356" s="112">
        <v>580</v>
      </c>
      <c r="R356" s="43">
        <v>10</v>
      </c>
      <c r="S356" s="177">
        <f t="shared" si="35"/>
        <v>5.8</v>
      </c>
      <c r="T356" s="168">
        <f>INVENTARIO[[#This Row],[Costo Unitario (USD)]]+INVENTARIO[[#This Row],[Costo Envío (USD)]]</f>
        <v>27.744444444444444</v>
      </c>
      <c r="U356" s="168">
        <f>INVENTARIO[[#This Row],[Costo total]]*1.5</f>
        <v>41.616666666666667</v>
      </c>
      <c r="V356" s="43">
        <v>35</v>
      </c>
      <c r="W356" s="43">
        <f>INVENTARIO[[#This Row],[Precio Final]]-INVENTARIO[[#This Row],[Costo total]]</f>
        <v>7.2555555555555564</v>
      </c>
      <c r="X356" s="172">
        <f>INVENTARIO[[#This Row],[Ganancia Unitaria]]*INVENTARIO[[#This Row],[Salidas]]</f>
        <v>0</v>
      </c>
      <c r="Y356" s="43"/>
      <c r="Z356" s="43"/>
      <c r="AA356" s="43">
        <f>INVENTARIO[[#This Row],[Costo total]]*INVENTARIO[[#This Row],[Entradas]]</f>
        <v>27.744444444444444</v>
      </c>
      <c r="AB356" s="172">
        <f>INVENTARIO[[#This Row],[Stock Actual]]*INVENTARIO[[#This Row],[Costo total]]</f>
        <v>27.744444444444444</v>
      </c>
    </row>
    <row r="357" spans="1:28" ht="55" customHeight="1" x14ac:dyDescent="0.15">
      <c r="A357" s="42" t="s">
        <v>1583</v>
      </c>
      <c r="B357" s="173"/>
      <c r="C357" s="174" t="s">
        <v>12</v>
      </c>
      <c r="D357" s="78" t="s">
        <v>2687</v>
      </c>
      <c r="E357" s="78" t="s">
        <v>2476</v>
      </c>
      <c r="F357" s="78" t="s">
        <v>716</v>
      </c>
      <c r="G357" s="78" t="s">
        <v>426</v>
      </c>
      <c r="H357" s="175">
        <f>INVENTARIO[[#This Row],[Precio Final]]</f>
        <v>35</v>
      </c>
      <c r="I357" s="78">
        <f t="shared" si="34"/>
        <v>40.5</v>
      </c>
      <c r="J357" s="78">
        <v>3</v>
      </c>
      <c r="K357" s="110">
        <f>SUMIFS(VENTAS[Cantidad],VENTAS[Código del producto Vendido],INVENTARIO[[#This Row],[Code]])</f>
        <v>1</v>
      </c>
      <c r="L357" s="120">
        <f>INVENTARIO[[#This Row],[Entradas]]-INVENTARIO[[#This Row],[Salidas]]</f>
        <v>2</v>
      </c>
      <c r="M357" s="175">
        <f>INVENTARIO[[#This Row],[Precio Final]]*10%</f>
        <v>3.5</v>
      </c>
      <c r="N357" s="42">
        <v>360</v>
      </c>
      <c r="O357" s="42">
        <v>18</v>
      </c>
      <c r="P357" s="42">
        <v>20</v>
      </c>
      <c r="Q357" s="110">
        <v>700</v>
      </c>
      <c r="R357" s="42">
        <v>10</v>
      </c>
      <c r="S357" s="178">
        <f t="shared" si="35"/>
        <v>7</v>
      </c>
      <c r="T357" s="42">
        <f>INVENTARIO[[#This Row],[Costo Unitario (USD)]]+INVENTARIO[[#This Row],[Costo Envío (USD)]]</f>
        <v>27</v>
      </c>
      <c r="U357" s="42">
        <f>INVENTARIO[[#This Row],[Costo total]]*1.5</f>
        <v>40.5</v>
      </c>
      <c r="V357" s="42">
        <v>35</v>
      </c>
      <c r="W357" s="42">
        <f>INVENTARIO[[#This Row],[Precio Final]]-INVENTARIO[[#This Row],[Costo total]]</f>
        <v>8</v>
      </c>
      <c r="X357" s="176">
        <f>INVENTARIO[[#This Row],[Ganancia Unitaria]]*INVENTARIO[[#This Row],[Salidas]]</f>
        <v>8</v>
      </c>
      <c r="Y357" s="42"/>
      <c r="Z357" s="20"/>
      <c r="AA357" s="20">
        <f>INVENTARIO[[#This Row],[Costo total]]*INVENTARIO[[#This Row],[Entradas]]</f>
        <v>81</v>
      </c>
      <c r="AB357" s="172">
        <f>INVENTARIO[[#This Row],[Stock Actual]]*INVENTARIO[[#This Row],[Costo total]]</f>
        <v>54</v>
      </c>
    </row>
    <row r="358" spans="1:28" ht="55" customHeight="1" x14ac:dyDescent="0.15">
      <c r="A358" s="43" t="s">
        <v>1585</v>
      </c>
      <c r="B358" s="169"/>
      <c r="C358" s="170" t="s">
        <v>12</v>
      </c>
      <c r="D358" s="83" t="s">
        <v>215</v>
      </c>
      <c r="E358" s="83" t="s">
        <v>1282</v>
      </c>
      <c r="F358" s="83" t="s">
        <v>714</v>
      </c>
      <c r="G358" s="83" t="s">
        <v>426</v>
      </c>
      <c r="H358" s="171">
        <f>INVENTARIO[[#This Row],[Precio Final]]</f>
        <v>35</v>
      </c>
      <c r="I358" s="83">
        <f t="shared" si="34"/>
        <v>38.583333333333329</v>
      </c>
      <c r="J358" s="83">
        <v>2</v>
      </c>
      <c r="K358" s="112">
        <f>SUMIFS(VENTAS[Cantidad],VENTAS[Código del producto Vendido],INVENTARIO[[#This Row],[Code]])</f>
        <v>2</v>
      </c>
      <c r="L358" s="121">
        <f>INVENTARIO[[#This Row],[Entradas]]-INVENTARIO[[#This Row],[Salidas]]</f>
        <v>0</v>
      </c>
      <c r="M358" s="171">
        <f>INVENTARIO[[#This Row],[Precio Final]]*10%</f>
        <v>3.5</v>
      </c>
      <c r="N358" s="43">
        <v>400</v>
      </c>
      <c r="O358" s="43">
        <v>18</v>
      </c>
      <c r="P358" s="43">
        <v>22.222222222222221</v>
      </c>
      <c r="Q358" s="112">
        <v>350</v>
      </c>
      <c r="R358" s="43">
        <v>10</v>
      </c>
      <c r="S358" s="177">
        <f t="shared" si="35"/>
        <v>3.5</v>
      </c>
      <c r="T358" s="168">
        <f>INVENTARIO[[#This Row],[Costo Unitario (USD)]]+INVENTARIO[[#This Row],[Costo Envío (USD)]]</f>
        <v>25.722222222222221</v>
      </c>
      <c r="U358" s="168">
        <f>INVENTARIO[[#This Row],[Costo total]]*1.5</f>
        <v>38.583333333333329</v>
      </c>
      <c r="V358" s="43">
        <v>35</v>
      </c>
      <c r="W358" s="43">
        <f>INVENTARIO[[#This Row],[Precio Final]]-INVENTARIO[[#This Row],[Costo total]]</f>
        <v>9.2777777777777786</v>
      </c>
      <c r="X358" s="172">
        <f>INVENTARIO[[#This Row],[Ganancia Unitaria]]*INVENTARIO[[#This Row],[Salidas]]</f>
        <v>18.555555555555557</v>
      </c>
      <c r="Y358" s="43"/>
      <c r="Z358" s="43"/>
      <c r="AA358" s="43">
        <f>INVENTARIO[[#This Row],[Costo total]]*INVENTARIO[[#This Row],[Entradas]]</f>
        <v>51.444444444444443</v>
      </c>
      <c r="AB358" s="172">
        <f>INVENTARIO[[#This Row],[Stock Actual]]*INVENTARIO[[#This Row],[Costo total]]</f>
        <v>0</v>
      </c>
    </row>
    <row r="359" spans="1:28" ht="55" customHeight="1" x14ac:dyDescent="0.15">
      <c r="A359" s="42" t="s">
        <v>1584</v>
      </c>
      <c r="B359" s="173"/>
      <c r="C359" s="174" t="s">
        <v>12</v>
      </c>
      <c r="D359" s="78" t="s">
        <v>215</v>
      </c>
      <c r="E359" s="78" t="s">
        <v>737</v>
      </c>
      <c r="F359" s="78" t="s">
        <v>713</v>
      </c>
      <c r="G359" s="78" t="s">
        <v>426</v>
      </c>
      <c r="H359" s="175">
        <f>INVENTARIO[[#This Row],[Precio Final]]</f>
        <v>35</v>
      </c>
      <c r="I359" s="78">
        <f t="shared" si="34"/>
        <v>40.5</v>
      </c>
      <c r="J359" s="78">
        <v>1</v>
      </c>
      <c r="K359" s="110">
        <f>SUMIFS(VENTAS[Cantidad],VENTAS[Código del producto Vendido],INVENTARIO[[#This Row],[Code]])</f>
        <v>1</v>
      </c>
      <c r="L359" s="120">
        <f>INVENTARIO[[#This Row],[Entradas]]-INVENTARIO[[#This Row],[Salidas]]</f>
        <v>0</v>
      </c>
      <c r="M359" s="175">
        <f>INVENTARIO[[#This Row],[Precio Final]]*10%</f>
        <v>3.5</v>
      </c>
      <c r="N359" s="42">
        <v>360</v>
      </c>
      <c r="O359" s="42">
        <v>18</v>
      </c>
      <c r="P359" s="42">
        <v>20</v>
      </c>
      <c r="Q359" s="110">
        <v>700</v>
      </c>
      <c r="R359" s="42">
        <v>10</v>
      </c>
      <c r="S359" s="178">
        <f t="shared" si="35"/>
        <v>7</v>
      </c>
      <c r="T359" s="42">
        <f>INVENTARIO[[#This Row],[Costo Unitario (USD)]]+INVENTARIO[[#This Row],[Costo Envío (USD)]]</f>
        <v>27</v>
      </c>
      <c r="U359" s="42">
        <f>INVENTARIO[[#This Row],[Costo total]]*1.5</f>
        <v>40.5</v>
      </c>
      <c r="V359" s="42">
        <v>35</v>
      </c>
      <c r="W359" s="42">
        <f>INVENTARIO[[#This Row],[Precio Final]]-INVENTARIO[[#This Row],[Costo total]]</f>
        <v>8</v>
      </c>
      <c r="X359" s="176">
        <f>INVENTARIO[[#This Row],[Ganancia Unitaria]]*INVENTARIO[[#This Row],[Salidas]]</f>
        <v>8</v>
      </c>
      <c r="Y359" s="42"/>
      <c r="Z359" s="20"/>
      <c r="AA359" s="20">
        <f>INVENTARIO[[#This Row],[Costo total]]*INVENTARIO[[#This Row],[Entradas]]</f>
        <v>27</v>
      </c>
      <c r="AB359" s="172">
        <f>INVENTARIO[[#This Row],[Stock Actual]]*INVENTARIO[[#This Row],[Costo total]]</f>
        <v>0</v>
      </c>
    </row>
    <row r="360" spans="1:28" ht="55" customHeight="1" x14ac:dyDescent="0.15">
      <c r="A360" s="43" t="s">
        <v>1586</v>
      </c>
      <c r="B360" s="169"/>
      <c r="C360" s="170" t="s">
        <v>12</v>
      </c>
      <c r="D360" s="83" t="s">
        <v>215</v>
      </c>
      <c r="E360" s="83" t="s">
        <v>737</v>
      </c>
      <c r="F360" s="83" t="s">
        <v>712</v>
      </c>
      <c r="G360" s="83" t="s">
        <v>426</v>
      </c>
      <c r="H360" s="171">
        <f>INVENTARIO[[#This Row],[Precio Final]]</f>
        <v>35</v>
      </c>
      <c r="I360" s="83">
        <f t="shared" si="34"/>
        <v>40.5</v>
      </c>
      <c r="J360" s="83">
        <v>1</v>
      </c>
      <c r="K360" s="112">
        <f>SUMIFS(VENTAS[Cantidad],VENTAS[Código del producto Vendido],INVENTARIO[[#This Row],[Code]])</f>
        <v>1</v>
      </c>
      <c r="L360" s="121">
        <f>INVENTARIO[[#This Row],[Entradas]]-INVENTARIO[[#This Row],[Salidas]]</f>
        <v>0</v>
      </c>
      <c r="M360" s="171">
        <f>INVENTARIO[[#This Row],[Precio Final]]*10%</f>
        <v>3.5</v>
      </c>
      <c r="N360" s="43">
        <v>360</v>
      </c>
      <c r="O360" s="43">
        <v>18</v>
      </c>
      <c r="P360" s="43">
        <v>20</v>
      </c>
      <c r="Q360" s="112">
        <v>700</v>
      </c>
      <c r="R360" s="43">
        <v>10</v>
      </c>
      <c r="S360" s="177">
        <f t="shared" si="35"/>
        <v>7</v>
      </c>
      <c r="T360" s="168">
        <f>INVENTARIO[[#This Row],[Costo Unitario (USD)]]+INVENTARIO[[#This Row],[Costo Envío (USD)]]</f>
        <v>27</v>
      </c>
      <c r="U360" s="168">
        <f>INVENTARIO[[#This Row],[Costo total]]*1.5</f>
        <v>40.5</v>
      </c>
      <c r="V360" s="43">
        <v>35</v>
      </c>
      <c r="W360" s="43">
        <f>INVENTARIO[[#This Row],[Precio Final]]-INVENTARIO[[#This Row],[Costo total]]</f>
        <v>8</v>
      </c>
      <c r="X360" s="172">
        <f>INVENTARIO[[#This Row],[Ganancia Unitaria]]*INVENTARIO[[#This Row],[Salidas]]</f>
        <v>8</v>
      </c>
      <c r="Y360" s="43"/>
      <c r="Z360" s="43"/>
      <c r="AA360" s="43">
        <f>INVENTARIO[[#This Row],[Costo total]]*INVENTARIO[[#This Row],[Entradas]]</f>
        <v>27</v>
      </c>
      <c r="AB360" s="172">
        <f>INVENTARIO[[#This Row],[Stock Actual]]*INVENTARIO[[#This Row],[Costo total]]</f>
        <v>0</v>
      </c>
    </row>
    <row r="361" spans="1:28" ht="55" customHeight="1" x14ac:dyDescent="0.15">
      <c r="A361" s="42" t="s">
        <v>1587</v>
      </c>
      <c r="B361" s="173"/>
      <c r="C361" s="174" t="s">
        <v>12</v>
      </c>
      <c r="D361" s="78" t="s">
        <v>2687</v>
      </c>
      <c r="E361" s="78" t="s">
        <v>2477</v>
      </c>
      <c r="F361" s="78" t="s">
        <v>716</v>
      </c>
      <c r="G361" s="78" t="s">
        <v>426</v>
      </c>
      <c r="H361" s="175">
        <f>INVENTARIO[[#This Row],[Precio Final]]</f>
        <v>27</v>
      </c>
      <c r="I361" s="78">
        <f t="shared" si="34"/>
        <v>28.083333333333332</v>
      </c>
      <c r="J361" s="78">
        <v>2</v>
      </c>
      <c r="K361" s="110">
        <f>SUMIFS(VENTAS[Cantidad],VENTAS[Código del producto Vendido],INVENTARIO[[#This Row],[Code]])</f>
        <v>0</v>
      </c>
      <c r="L361" s="120">
        <f>INVENTARIO[[#This Row],[Entradas]]-INVENTARIO[[#This Row],[Salidas]]</f>
        <v>2</v>
      </c>
      <c r="M361" s="175">
        <f>INVENTARIO[[#This Row],[Precio Final]]*10%</f>
        <v>2.7</v>
      </c>
      <c r="N361" s="42">
        <v>265</v>
      </c>
      <c r="O361" s="42">
        <v>18</v>
      </c>
      <c r="P361" s="42">
        <v>14.722222222222221</v>
      </c>
      <c r="Q361" s="110">
        <v>400</v>
      </c>
      <c r="R361" s="42">
        <v>10</v>
      </c>
      <c r="S361" s="178">
        <f t="shared" si="35"/>
        <v>4</v>
      </c>
      <c r="T361" s="42">
        <f>INVENTARIO[[#This Row],[Costo Unitario (USD)]]+INVENTARIO[[#This Row],[Costo Envío (USD)]]</f>
        <v>18.722222222222221</v>
      </c>
      <c r="U361" s="42">
        <f>INVENTARIO[[#This Row],[Costo total]]*1.5</f>
        <v>28.083333333333332</v>
      </c>
      <c r="V361" s="42">
        <v>27</v>
      </c>
      <c r="W361" s="42">
        <f>INVENTARIO[[#This Row],[Precio Final]]-INVENTARIO[[#This Row],[Costo total]]</f>
        <v>8.2777777777777786</v>
      </c>
      <c r="X361" s="176">
        <f>INVENTARIO[[#This Row],[Ganancia Unitaria]]*INVENTARIO[[#This Row],[Salidas]]</f>
        <v>0</v>
      </c>
      <c r="Y361" s="42"/>
      <c r="Z361" s="20"/>
      <c r="AA361" s="20">
        <f>INVENTARIO[[#This Row],[Costo total]]*INVENTARIO[[#This Row],[Entradas]]</f>
        <v>37.444444444444443</v>
      </c>
      <c r="AB361" s="172">
        <f>INVENTARIO[[#This Row],[Stock Actual]]*INVENTARIO[[#This Row],[Costo total]]</f>
        <v>37.444444444444443</v>
      </c>
    </row>
    <row r="362" spans="1:28" ht="55" customHeight="1" x14ac:dyDescent="0.15">
      <c r="A362" s="43" t="s">
        <v>1588</v>
      </c>
      <c r="B362" s="169"/>
      <c r="C362" s="170" t="s">
        <v>12</v>
      </c>
      <c r="D362" s="83" t="s">
        <v>2687</v>
      </c>
      <c r="E362" s="83" t="s">
        <v>2477</v>
      </c>
      <c r="F362" s="83" t="s">
        <v>714</v>
      </c>
      <c r="G362" s="83" t="s">
        <v>426</v>
      </c>
      <c r="H362" s="171">
        <f>INVENTARIO[[#This Row],[Precio Final]]</f>
        <v>27</v>
      </c>
      <c r="I362" s="83">
        <f t="shared" si="34"/>
        <v>28.083333333333332</v>
      </c>
      <c r="J362" s="83">
        <v>2</v>
      </c>
      <c r="K362" s="112">
        <f>SUMIFS(VENTAS[Cantidad],VENTAS[Código del producto Vendido],INVENTARIO[[#This Row],[Code]])</f>
        <v>0</v>
      </c>
      <c r="L362" s="121">
        <f>INVENTARIO[[#This Row],[Entradas]]-INVENTARIO[[#This Row],[Salidas]]</f>
        <v>2</v>
      </c>
      <c r="M362" s="171">
        <f>INVENTARIO[[#This Row],[Precio Final]]*10%</f>
        <v>2.7</v>
      </c>
      <c r="N362" s="43">
        <v>265</v>
      </c>
      <c r="O362" s="43">
        <v>18</v>
      </c>
      <c r="P362" s="43">
        <v>14.722222222222221</v>
      </c>
      <c r="Q362" s="112">
        <v>400</v>
      </c>
      <c r="R362" s="43">
        <v>10</v>
      </c>
      <c r="S362" s="177">
        <f t="shared" si="35"/>
        <v>4</v>
      </c>
      <c r="T362" s="168">
        <f>INVENTARIO[[#This Row],[Costo Unitario (USD)]]+INVENTARIO[[#This Row],[Costo Envío (USD)]]</f>
        <v>18.722222222222221</v>
      </c>
      <c r="U362" s="168">
        <f>INVENTARIO[[#This Row],[Costo total]]*1.5</f>
        <v>28.083333333333332</v>
      </c>
      <c r="V362" s="43">
        <v>27</v>
      </c>
      <c r="W362" s="43">
        <f>INVENTARIO[[#This Row],[Precio Final]]-INVENTARIO[[#This Row],[Costo total]]</f>
        <v>8.2777777777777786</v>
      </c>
      <c r="X362" s="172">
        <f>INVENTARIO[[#This Row],[Ganancia Unitaria]]*INVENTARIO[[#This Row],[Salidas]]</f>
        <v>0</v>
      </c>
      <c r="Y362" s="43"/>
      <c r="Z362" s="43"/>
      <c r="AA362" s="43">
        <f>INVENTARIO[[#This Row],[Costo total]]*INVENTARIO[[#This Row],[Entradas]]</f>
        <v>37.444444444444443</v>
      </c>
      <c r="AB362" s="172">
        <f>INVENTARIO[[#This Row],[Stock Actual]]*INVENTARIO[[#This Row],[Costo total]]</f>
        <v>37.444444444444443</v>
      </c>
    </row>
    <row r="363" spans="1:28" ht="55" customHeight="1" x14ac:dyDescent="0.15">
      <c r="A363" s="42" t="s">
        <v>1589</v>
      </c>
      <c r="B363" s="173"/>
      <c r="C363" s="174" t="s">
        <v>12</v>
      </c>
      <c r="D363" s="78" t="s">
        <v>2687</v>
      </c>
      <c r="E363" s="78" t="s">
        <v>2477</v>
      </c>
      <c r="F363" s="78" t="s">
        <v>712</v>
      </c>
      <c r="G363" s="78" t="s">
        <v>426</v>
      </c>
      <c r="H363" s="175">
        <f>INVENTARIO[[#This Row],[Precio Final]]</f>
        <v>27</v>
      </c>
      <c r="I363" s="78">
        <f t="shared" si="34"/>
        <v>28.083333333333332</v>
      </c>
      <c r="J363" s="78">
        <v>1</v>
      </c>
      <c r="K363" s="110">
        <f>SUMIFS(VENTAS[Cantidad],VENTAS[Código del producto Vendido],INVENTARIO[[#This Row],[Code]])</f>
        <v>0</v>
      </c>
      <c r="L363" s="120">
        <f>INVENTARIO[[#This Row],[Entradas]]-INVENTARIO[[#This Row],[Salidas]]</f>
        <v>1</v>
      </c>
      <c r="M363" s="175">
        <f>INVENTARIO[[#This Row],[Precio Final]]*10%</f>
        <v>2.7</v>
      </c>
      <c r="N363" s="42">
        <v>265</v>
      </c>
      <c r="O363" s="42">
        <v>18</v>
      </c>
      <c r="P363" s="42">
        <v>14.722222222222221</v>
      </c>
      <c r="Q363" s="110">
        <v>400</v>
      </c>
      <c r="R363" s="42">
        <v>10</v>
      </c>
      <c r="S363" s="178">
        <f t="shared" si="35"/>
        <v>4</v>
      </c>
      <c r="T363" s="42">
        <f>INVENTARIO[[#This Row],[Costo Unitario (USD)]]+INVENTARIO[[#This Row],[Costo Envío (USD)]]</f>
        <v>18.722222222222221</v>
      </c>
      <c r="U363" s="42">
        <f>INVENTARIO[[#This Row],[Costo total]]*1.5</f>
        <v>28.083333333333332</v>
      </c>
      <c r="V363" s="42">
        <v>27</v>
      </c>
      <c r="W363" s="42">
        <f>INVENTARIO[[#This Row],[Precio Final]]-INVENTARIO[[#This Row],[Costo total]]</f>
        <v>8.2777777777777786</v>
      </c>
      <c r="X363" s="176">
        <f>INVENTARIO[[#This Row],[Ganancia Unitaria]]*INVENTARIO[[#This Row],[Salidas]]</f>
        <v>0</v>
      </c>
      <c r="Y363" s="42"/>
      <c r="Z363" s="20"/>
      <c r="AA363" s="20">
        <f>INVENTARIO[[#This Row],[Costo total]]*INVENTARIO[[#This Row],[Entradas]]</f>
        <v>18.722222222222221</v>
      </c>
      <c r="AB363" s="172">
        <f>INVENTARIO[[#This Row],[Stock Actual]]*INVENTARIO[[#This Row],[Costo total]]</f>
        <v>18.722222222222221</v>
      </c>
    </row>
    <row r="364" spans="1:28" ht="55" customHeight="1" x14ac:dyDescent="0.15">
      <c r="A364" s="43" t="s">
        <v>1590</v>
      </c>
      <c r="B364" s="169"/>
      <c r="C364" s="170" t="s">
        <v>12</v>
      </c>
      <c r="D364" s="83" t="s">
        <v>2688</v>
      </c>
      <c r="E364" s="83" t="s">
        <v>717</v>
      </c>
      <c r="F364" s="83" t="s">
        <v>712</v>
      </c>
      <c r="G364" s="83" t="s">
        <v>426</v>
      </c>
      <c r="H364" s="171">
        <f>INVENTARIO[[#This Row],[Precio Final]]</f>
        <v>18</v>
      </c>
      <c r="I364" s="83">
        <f t="shared" si="34"/>
        <v>17.833333333333336</v>
      </c>
      <c r="J364" s="83">
        <v>2</v>
      </c>
      <c r="K364" s="112">
        <f>SUMIFS(VENTAS[Cantidad],VENTAS[Código del producto Vendido],INVENTARIO[[#This Row],[Code]])</f>
        <v>0</v>
      </c>
      <c r="L364" s="121">
        <f>INVENTARIO[[#This Row],[Entradas]]-INVENTARIO[[#This Row],[Salidas]]</f>
        <v>2</v>
      </c>
      <c r="M364" s="171">
        <f>INVENTARIO[[#This Row],[Precio Final]]*10%</f>
        <v>1.8</v>
      </c>
      <c r="N364" s="43">
        <v>169</v>
      </c>
      <c r="O364" s="43">
        <v>18</v>
      </c>
      <c r="P364" s="43">
        <v>9.3888888888888893</v>
      </c>
      <c r="Q364" s="112">
        <v>250</v>
      </c>
      <c r="R364" s="43">
        <v>10</v>
      </c>
      <c r="S364" s="177">
        <f t="shared" si="35"/>
        <v>2.5</v>
      </c>
      <c r="T364" s="168">
        <f>INVENTARIO[[#This Row],[Costo Unitario (USD)]]+INVENTARIO[[#This Row],[Costo Envío (USD)]]</f>
        <v>11.888888888888889</v>
      </c>
      <c r="U364" s="168">
        <f>INVENTARIO[[#This Row],[Costo total]]*1.5</f>
        <v>17.833333333333336</v>
      </c>
      <c r="V364" s="43">
        <v>18</v>
      </c>
      <c r="W364" s="43">
        <f>INVENTARIO[[#This Row],[Precio Final]]-INVENTARIO[[#This Row],[Costo total]]</f>
        <v>6.1111111111111107</v>
      </c>
      <c r="X364" s="172">
        <f>INVENTARIO[[#This Row],[Ganancia Unitaria]]*INVENTARIO[[#This Row],[Salidas]]</f>
        <v>0</v>
      </c>
      <c r="Y364" s="43"/>
      <c r="Z364" s="43"/>
      <c r="AA364" s="43">
        <f>INVENTARIO[[#This Row],[Costo total]]*INVENTARIO[[#This Row],[Entradas]]</f>
        <v>23.777777777777779</v>
      </c>
      <c r="AB364" s="172">
        <f>INVENTARIO[[#This Row],[Stock Actual]]*INVENTARIO[[#This Row],[Costo total]]</f>
        <v>23.777777777777779</v>
      </c>
    </row>
    <row r="365" spans="1:28" ht="55" customHeight="1" x14ac:dyDescent="0.15">
      <c r="A365" s="42" t="s">
        <v>1591</v>
      </c>
      <c r="B365" s="173"/>
      <c r="C365" s="174" t="s">
        <v>12</v>
      </c>
      <c r="D365" s="78" t="s">
        <v>215</v>
      </c>
      <c r="E365" s="78" t="s">
        <v>808</v>
      </c>
      <c r="F365" s="78" t="s">
        <v>714</v>
      </c>
      <c r="G365" s="78" t="s">
        <v>426</v>
      </c>
      <c r="H365" s="175">
        <f>INVENTARIO[[#This Row],[Precio Final]]</f>
        <v>39</v>
      </c>
      <c r="I365" s="78">
        <f t="shared" si="34"/>
        <v>44.25</v>
      </c>
      <c r="J365" s="78">
        <v>1</v>
      </c>
      <c r="K365" s="110">
        <f>SUMIFS(VENTAS[Cantidad],VENTAS[Código del producto Vendido],INVENTARIO[[#This Row],[Code]])</f>
        <v>1</v>
      </c>
      <c r="L365" s="120">
        <f>INVENTARIO[[#This Row],[Entradas]]-INVENTARIO[[#This Row],[Salidas]]</f>
        <v>0</v>
      </c>
      <c r="M365" s="175">
        <f>INVENTARIO[[#This Row],[Precio Final]]*10%</f>
        <v>3.9000000000000004</v>
      </c>
      <c r="N365" s="42">
        <v>396</v>
      </c>
      <c r="O365" s="42">
        <v>18</v>
      </c>
      <c r="P365" s="42">
        <v>25</v>
      </c>
      <c r="Q365" s="110">
        <v>450</v>
      </c>
      <c r="R365" s="42">
        <v>10</v>
      </c>
      <c r="S365" s="178">
        <f t="shared" si="35"/>
        <v>4.5</v>
      </c>
      <c r="T365" s="42">
        <f>INVENTARIO[[#This Row],[Costo Unitario (USD)]]+INVENTARIO[[#This Row],[Costo Envío (USD)]]</f>
        <v>29.5</v>
      </c>
      <c r="U365" s="42">
        <f>INVENTARIO[[#This Row],[Costo total]]*1.5</f>
        <v>44.25</v>
      </c>
      <c r="V365" s="42">
        <v>39</v>
      </c>
      <c r="W365" s="42">
        <f>INVENTARIO[[#This Row],[Precio Final]]-INVENTARIO[[#This Row],[Costo total]]</f>
        <v>9.5</v>
      </c>
      <c r="X365" s="176">
        <f>INVENTARIO[[#This Row],[Ganancia Unitaria]]*INVENTARIO[[#This Row],[Salidas]]</f>
        <v>9.5</v>
      </c>
      <c r="Y365" s="42"/>
      <c r="Z365" s="20"/>
      <c r="AA365" s="20">
        <f>INVENTARIO[[#This Row],[Costo total]]*INVENTARIO[[#This Row],[Entradas]]</f>
        <v>29.5</v>
      </c>
      <c r="AB365" s="172">
        <f>INVENTARIO[[#This Row],[Stock Actual]]*INVENTARIO[[#This Row],[Costo total]]</f>
        <v>0</v>
      </c>
    </row>
    <row r="366" spans="1:28" ht="55" customHeight="1" x14ac:dyDescent="0.15">
      <c r="A366" s="43" t="s">
        <v>470</v>
      </c>
      <c r="B366" s="169"/>
      <c r="C366" s="170" t="s">
        <v>12</v>
      </c>
      <c r="D366" s="83" t="s">
        <v>215</v>
      </c>
      <c r="E366" s="83" t="s">
        <v>807</v>
      </c>
      <c r="F366" s="83" t="s">
        <v>713</v>
      </c>
      <c r="G366" s="83" t="s">
        <v>426</v>
      </c>
      <c r="H366" s="171">
        <f>INVENTARIO[[#This Row],[Precio Final]]</f>
        <v>35</v>
      </c>
      <c r="I366" s="83">
        <f t="shared" si="34"/>
        <v>34.916666666666671</v>
      </c>
      <c r="J366" s="83">
        <v>1</v>
      </c>
      <c r="K366" s="112">
        <f>SUMIFS(VENTAS[Cantidad],VENTAS[Código del producto Vendido],INVENTARIO[[#This Row],[Code]])</f>
        <v>1</v>
      </c>
      <c r="L366" s="121">
        <f>INVENTARIO[[#This Row],[Entradas]]-INVENTARIO[[#This Row],[Salidas]]</f>
        <v>0</v>
      </c>
      <c r="M366" s="171">
        <f>INVENTARIO[[#This Row],[Precio Final]]*10%</f>
        <v>3.5</v>
      </c>
      <c r="N366" s="43">
        <v>356</v>
      </c>
      <c r="O366" s="43">
        <v>18</v>
      </c>
      <c r="P366" s="43">
        <v>19.777777777777779</v>
      </c>
      <c r="Q366" s="112">
        <v>350</v>
      </c>
      <c r="R366" s="43">
        <v>10</v>
      </c>
      <c r="S366" s="177">
        <f t="shared" si="35"/>
        <v>3.5</v>
      </c>
      <c r="T366" s="168">
        <f>INVENTARIO[[#This Row],[Costo Unitario (USD)]]+INVENTARIO[[#This Row],[Costo Envío (USD)]]</f>
        <v>23.277777777777779</v>
      </c>
      <c r="U366" s="168">
        <f>INVENTARIO[[#This Row],[Costo total]]*1.5</f>
        <v>34.916666666666671</v>
      </c>
      <c r="V366" s="43">
        <v>35</v>
      </c>
      <c r="W366" s="43">
        <f>INVENTARIO[[#This Row],[Precio Final]]-INVENTARIO[[#This Row],[Costo total]]</f>
        <v>11.722222222222221</v>
      </c>
      <c r="X366" s="172">
        <f>INVENTARIO[[#This Row],[Ganancia Unitaria]]*INVENTARIO[[#This Row],[Salidas]]</f>
        <v>11.722222222222221</v>
      </c>
      <c r="Y366" s="43"/>
      <c r="Z366" s="43"/>
      <c r="AA366" s="43">
        <f>INVENTARIO[[#This Row],[Costo total]]*INVENTARIO[[#This Row],[Entradas]]</f>
        <v>23.277777777777779</v>
      </c>
      <c r="AB366" s="172">
        <f>INVENTARIO[[#This Row],[Stock Actual]]*INVENTARIO[[#This Row],[Costo total]]</f>
        <v>0</v>
      </c>
    </row>
    <row r="367" spans="1:28" ht="55" customHeight="1" x14ac:dyDescent="0.15">
      <c r="A367" s="42" t="s">
        <v>1592</v>
      </c>
      <c r="B367" s="173"/>
      <c r="C367" s="174" t="s">
        <v>12</v>
      </c>
      <c r="D367" s="78" t="s">
        <v>2687</v>
      </c>
      <c r="E367" s="78" t="s">
        <v>807</v>
      </c>
      <c r="F367" s="78" t="s">
        <v>712</v>
      </c>
      <c r="G367" s="78" t="s">
        <v>426</v>
      </c>
      <c r="H367" s="175">
        <f>INVENTARIO[[#This Row],[Precio Final]]</f>
        <v>30</v>
      </c>
      <c r="I367" s="78">
        <f t="shared" si="34"/>
        <v>34.916666666666671</v>
      </c>
      <c r="J367" s="78">
        <v>1</v>
      </c>
      <c r="K367" s="110">
        <f>SUMIFS(VENTAS[Cantidad],VENTAS[Código del producto Vendido],INVENTARIO[[#This Row],[Code]])</f>
        <v>0</v>
      </c>
      <c r="L367" s="120">
        <f>INVENTARIO[[#This Row],[Entradas]]-INVENTARIO[[#This Row],[Salidas]]</f>
        <v>1</v>
      </c>
      <c r="M367" s="175">
        <f>INVENTARIO[[#This Row],[Precio Final]]*10%</f>
        <v>3</v>
      </c>
      <c r="N367" s="42">
        <v>356</v>
      </c>
      <c r="O367" s="42">
        <v>18</v>
      </c>
      <c r="P367" s="42">
        <v>19.777777777777779</v>
      </c>
      <c r="Q367" s="110">
        <v>350</v>
      </c>
      <c r="R367" s="42">
        <v>10</v>
      </c>
      <c r="S367" s="178">
        <f t="shared" si="35"/>
        <v>3.5</v>
      </c>
      <c r="T367" s="42">
        <f>INVENTARIO[[#This Row],[Costo Unitario (USD)]]+INVENTARIO[[#This Row],[Costo Envío (USD)]]</f>
        <v>23.277777777777779</v>
      </c>
      <c r="U367" s="42">
        <f>INVENTARIO[[#This Row],[Costo total]]*1.5</f>
        <v>34.916666666666671</v>
      </c>
      <c r="V367" s="42">
        <v>30</v>
      </c>
      <c r="W367" s="42">
        <f>INVENTARIO[[#This Row],[Precio Final]]-INVENTARIO[[#This Row],[Costo total]]</f>
        <v>6.7222222222222214</v>
      </c>
      <c r="X367" s="176">
        <f>INVENTARIO[[#This Row],[Ganancia Unitaria]]*INVENTARIO[[#This Row],[Salidas]]</f>
        <v>0</v>
      </c>
      <c r="Y367" s="42"/>
      <c r="Z367" s="20"/>
      <c r="AA367" s="20">
        <f>INVENTARIO[[#This Row],[Costo total]]*INVENTARIO[[#This Row],[Entradas]]</f>
        <v>23.277777777777779</v>
      </c>
      <c r="AB367" s="172">
        <f>INVENTARIO[[#This Row],[Stock Actual]]*INVENTARIO[[#This Row],[Costo total]]</f>
        <v>23.277777777777779</v>
      </c>
    </row>
    <row r="368" spans="1:28" ht="55" customHeight="1" x14ac:dyDescent="0.15">
      <c r="A368" s="43" t="s">
        <v>472</v>
      </c>
      <c r="B368" s="169"/>
      <c r="C368" s="170" t="s">
        <v>12</v>
      </c>
      <c r="D368" s="83" t="s">
        <v>2862</v>
      </c>
      <c r="E368" s="83" t="s">
        <v>633</v>
      </c>
      <c r="F368" s="83" t="s">
        <v>695</v>
      </c>
      <c r="G368" s="83" t="s">
        <v>426</v>
      </c>
      <c r="H368" s="171">
        <f>INVENTARIO[[#This Row],[Precio Final]]</f>
        <v>10</v>
      </c>
      <c r="I368" s="83">
        <f t="shared" si="34"/>
        <v>9.0833333333333321</v>
      </c>
      <c r="J368" s="83">
        <v>3</v>
      </c>
      <c r="K368" s="112">
        <v>3</v>
      </c>
      <c r="L368" s="121">
        <f>INVENTARIO[[#This Row],[Entradas]]-INVENTARIO[[#This Row],[Salidas]]</f>
        <v>0</v>
      </c>
      <c r="M368" s="171">
        <f>INVENTARIO[[#This Row],[Precio Final]]*10%</f>
        <v>1</v>
      </c>
      <c r="N368" s="43">
        <v>100</v>
      </c>
      <c r="O368" s="43">
        <v>18</v>
      </c>
      <c r="P368" s="43">
        <v>5.5555555555555554</v>
      </c>
      <c r="Q368" s="112">
        <v>50</v>
      </c>
      <c r="R368" s="43">
        <v>10</v>
      </c>
      <c r="S368" s="177">
        <f t="shared" si="35"/>
        <v>0.5</v>
      </c>
      <c r="T368" s="168">
        <f>INVENTARIO[[#This Row],[Costo Unitario (USD)]]+INVENTARIO[[#This Row],[Costo Envío (USD)]]</f>
        <v>6.0555555555555554</v>
      </c>
      <c r="U368" s="168">
        <f>INVENTARIO[[#This Row],[Costo total]]*1.5</f>
        <v>9.0833333333333321</v>
      </c>
      <c r="V368" s="43">
        <v>10</v>
      </c>
      <c r="W368" s="43">
        <f>INVENTARIO[[#This Row],[Precio Final]]-INVENTARIO[[#This Row],[Costo total]]</f>
        <v>3.9444444444444446</v>
      </c>
      <c r="X368" s="172">
        <f>INVENTARIO[[#This Row],[Ganancia Unitaria]]*INVENTARIO[[#This Row],[Salidas]]</f>
        <v>11.833333333333334</v>
      </c>
      <c r="Y368" s="43"/>
      <c r="Z368" s="43"/>
      <c r="AA368" s="43">
        <f>INVENTARIO[[#This Row],[Costo total]]*INVENTARIO[[#This Row],[Entradas]]</f>
        <v>18.166666666666664</v>
      </c>
      <c r="AB368" s="172">
        <f>INVENTARIO[[#This Row],[Stock Actual]]*INVENTARIO[[#This Row],[Costo total]]</f>
        <v>0</v>
      </c>
    </row>
    <row r="369" spans="1:28" ht="55" customHeight="1" x14ac:dyDescent="0.15">
      <c r="A369" s="42" t="s">
        <v>1593</v>
      </c>
      <c r="B369" s="173"/>
      <c r="C369" s="174" t="s">
        <v>12</v>
      </c>
      <c r="D369" s="78" t="s">
        <v>2862</v>
      </c>
      <c r="E369" s="78" t="s">
        <v>2478</v>
      </c>
      <c r="F369" s="78" t="s">
        <v>692</v>
      </c>
      <c r="G369" s="78" t="s">
        <v>426</v>
      </c>
      <c r="H369" s="175">
        <f>INVENTARIO[[#This Row],[Precio Final]]</f>
        <v>10</v>
      </c>
      <c r="I369" s="78">
        <f t="shared" ref="I369:I414" si="36">U369</f>
        <v>9.0833333333333321</v>
      </c>
      <c r="J369" s="78">
        <v>2</v>
      </c>
      <c r="K369" s="110">
        <f>SUMIFS(VENTAS[Cantidad],VENTAS[Código del producto Vendido],INVENTARIO[[#This Row],[Code]])</f>
        <v>1</v>
      </c>
      <c r="L369" s="120">
        <f>INVENTARIO[[#This Row],[Entradas]]-INVENTARIO[[#This Row],[Salidas]]</f>
        <v>1</v>
      </c>
      <c r="M369" s="175">
        <f>INVENTARIO[[#This Row],[Precio Final]]*10%</f>
        <v>1</v>
      </c>
      <c r="N369" s="42">
        <v>100</v>
      </c>
      <c r="O369" s="42">
        <v>18</v>
      </c>
      <c r="P369" s="42">
        <v>5.5555555555555554</v>
      </c>
      <c r="Q369" s="110">
        <v>50</v>
      </c>
      <c r="R369" s="42">
        <v>10</v>
      </c>
      <c r="S369" s="178">
        <f t="shared" ref="S369:S414" si="37">Q369*R369/1000</f>
        <v>0.5</v>
      </c>
      <c r="T369" s="42">
        <f>INVENTARIO[[#This Row],[Costo Unitario (USD)]]+INVENTARIO[[#This Row],[Costo Envío (USD)]]</f>
        <v>6.0555555555555554</v>
      </c>
      <c r="U369" s="42">
        <f>INVENTARIO[[#This Row],[Costo total]]*1.5</f>
        <v>9.0833333333333321</v>
      </c>
      <c r="V369" s="42">
        <v>10</v>
      </c>
      <c r="W369" s="42">
        <f>INVENTARIO[[#This Row],[Precio Final]]-INVENTARIO[[#This Row],[Costo total]]</f>
        <v>3.9444444444444446</v>
      </c>
      <c r="X369" s="176">
        <f>INVENTARIO[[#This Row],[Ganancia Unitaria]]*INVENTARIO[[#This Row],[Salidas]]</f>
        <v>3.9444444444444446</v>
      </c>
      <c r="Y369" s="42"/>
      <c r="Z369" s="20"/>
      <c r="AA369" s="20">
        <f>INVENTARIO[[#This Row],[Costo total]]*INVENTARIO[[#This Row],[Entradas]]</f>
        <v>12.111111111111111</v>
      </c>
      <c r="AB369" s="172">
        <f>INVENTARIO[[#This Row],[Stock Actual]]*INVENTARIO[[#This Row],[Costo total]]</f>
        <v>6.0555555555555554</v>
      </c>
    </row>
    <row r="370" spans="1:28" ht="55" customHeight="1" x14ac:dyDescent="0.15">
      <c r="A370" s="43" t="s">
        <v>1594</v>
      </c>
      <c r="B370" s="169"/>
      <c r="C370" s="170" t="s">
        <v>12</v>
      </c>
      <c r="D370" s="83" t="s">
        <v>2862</v>
      </c>
      <c r="E370" s="83" t="s">
        <v>2479</v>
      </c>
      <c r="F370" s="83" t="s">
        <v>692</v>
      </c>
      <c r="G370" s="83" t="s">
        <v>426</v>
      </c>
      <c r="H370" s="171">
        <f>INVENTARIO[[#This Row],[Precio Final]]</f>
        <v>10</v>
      </c>
      <c r="I370" s="83">
        <f t="shared" si="36"/>
        <v>9.0833333333333321</v>
      </c>
      <c r="J370" s="83">
        <v>2</v>
      </c>
      <c r="K370" s="112">
        <f>SUMIFS(VENTAS[Cantidad],VENTAS[Código del producto Vendido],INVENTARIO[[#This Row],[Code]])</f>
        <v>0</v>
      </c>
      <c r="L370" s="121">
        <f>INVENTARIO[[#This Row],[Entradas]]-INVENTARIO[[#This Row],[Salidas]]</f>
        <v>2</v>
      </c>
      <c r="M370" s="171">
        <f>INVENTARIO[[#This Row],[Precio Final]]*10%</f>
        <v>1</v>
      </c>
      <c r="N370" s="43">
        <v>100</v>
      </c>
      <c r="O370" s="43">
        <v>18</v>
      </c>
      <c r="P370" s="43">
        <v>5.5555555555555554</v>
      </c>
      <c r="Q370" s="112">
        <v>50</v>
      </c>
      <c r="R370" s="43">
        <v>10</v>
      </c>
      <c r="S370" s="177">
        <f t="shared" si="37"/>
        <v>0.5</v>
      </c>
      <c r="T370" s="168">
        <f>INVENTARIO[[#This Row],[Costo Unitario (USD)]]+INVENTARIO[[#This Row],[Costo Envío (USD)]]</f>
        <v>6.0555555555555554</v>
      </c>
      <c r="U370" s="168">
        <f>INVENTARIO[[#This Row],[Costo total]]*1.5</f>
        <v>9.0833333333333321</v>
      </c>
      <c r="V370" s="43">
        <v>10</v>
      </c>
      <c r="W370" s="43">
        <f>INVENTARIO[[#This Row],[Precio Final]]-INVENTARIO[[#This Row],[Costo total]]</f>
        <v>3.9444444444444446</v>
      </c>
      <c r="X370" s="172">
        <f>INVENTARIO[[#This Row],[Ganancia Unitaria]]*INVENTARIO[[#This Row],[Salidas]]</f>
        <v>0</v>
      </c>
      <c r="Y370" s="43"/>
      <c r="Z370" s="43"/>
      <c r="AA370" s="43">
        <f>INVENTARIO[[#This Row],[Costo total]]*INVENTARIO[[#This Row],[Entradas]]</f>
        <v>12.111111111111111</v>
      </c>
      <c r="AB370" s="172">
        <f>INVENTARIO[[#This Row],[Stock Actual]]*INVENTARIO[[#This Row],[Costo total]]</f>
        <v>12.111111111111111</v>
      </c>
    </row>
    <row r="371" spans="1:28" ht="55" customHeight="1" x14ac:dyDescent="0.15">
      <c r="A371" s="42" t="s">
        <v>1595</v>
      </c>
      <c r="B371" s="173"/>
      <c r="C371" s="174" t="s">
        <v>12</v>
      </c>
      <c r="D371" s="78" t="s">
        <v>2862</v>
      </c>
      <c r="E371" s="78" t="s">
        <v>2479</v>
      </c>
      <c r="F371" s="78" t="s">
        <v>695</v>
      </c>
      <c r="G371" s="78" t="s">
        <v>426</v>
      </c>
      <c r="H371" s="175">
        <f>INVENTARIO[[#This Row],[Precio Final]]</f>
        <v>10</v>
      </c>
      <c r="I371" s="78">
        <f t="shared" si="36"/>
        <v>9.0833333333333321</v>
      </c>
      <c r="J371" s="78">
        <v>1</v>
      </c>
      <c r="K371" s="110">
        <f>SUMIFS(VENTAS[Cantidad],VENTAS[Código del producto Vendido],INVENTARIO[[#This Row],[Code]])</f>
        <v>0</v>
      </c>
      <c r="L371" s="120">
        <f>INVENTARIO[[#This Row],[Entradas]]-INVENTARIO[[#This Row],[Salidas]]</f>
        <v>1</v>
      </c>
      <c r="M371" s="175">
        <f>INVENTARIO[[#This Row],[Precio Final]]*10%</f>
        <v>1</v>
      </c>
      <c r="N371" s="42">
        <v>100</v>
      </c>
      <c r="O371" s="42">
        <v>18</v>
      </c>
      <c r="P371" s="42">
        <v>5.5555555555555554</v>
      </c>
      <c r="Q371" s="110">
        <v>50</v>
      </c>
      <c r="R371" s="42">
        <v>10</v>
      </c>
      <c r="S371" s="178">
        <f t="shared" si="37"/>
        <v>0.5</v>
      </c>
      <c r="T371" s="42">
        <f>INVENTARIO[[#This Row],[Costo Unitario (USD)]]+INVENTARIO[[#This Row],[Costo Envío (USD)]]</f>
        <v>6.0555555555555554</v>
      </c>
      <c r="U371" s="42">
        <f>INVENTARIO[[#This Row],[Costo total]]*1.5</f>
        <v>9.0833333333333321</v>
      </c>
      <c r="V371" s="42">
        <v>10</v>
      </c>
      <c r="W371" s="42">
        <f>INVENTARIO[[#This Row],[Precio Final]]-INVENTARIO[[#This Row],[Costo total]]</f>
        <v>3.9444444444444446</v>
      </c>
      <c r="X371" s="176">
        <f>INVENTARIO[[#This Row],[Ganancia Unitaria]]*INVENTARIO[[#This Row],[Salidas]]</f>
        <v>0</v>
      </c>
      <c r="Y371" s="42"/>
      <c r="Z371" s="20"/>
      <c r="AA371" s="20">
        <f>INVENTARIO[[#This Row],[Costo total]]*INVENTARIO[[#This Row],[Entradas]]</f>
        <v>6.0555555555555554</v>
      </c>
      <c r="AB371" s="172">
        <f>INVENTARIO[[#This Row],[Stock Actual]]*INVENTARIO[[#This Row],[Costo total]]</f>
        <v>6.0555555555555554</v>
      </c>
    </row>
    <row r="372" spans="1:28" ht="55" customHeight="1" x14ac:dyDescent="0.15">
      <c r="A372" s="43" t="s">
        <v>1596</v>
      </c>
      <c r="B372" s="169"/>
      <c r="C372" s="170" t="s">
        <v>12</v>
      </c>
      <c r="D372" s="83" t="s">
        <v>2862</v>
      </c>
      <c r="E372" s="83" t="s">
        <v>2480</v>
      </c>
      <c r="F372" s="83" t="s">
        <v>692</v>
      </c>
      <c r="G372" s="83" t="s">
        <v>426</v>
      </c>
      <c r="H372" s="171">
        <f>INVENTARIO[[#This Row],[Precio Final]]</f>
        <v>10</v>
      </c>
      <c r="I372" s="83">
        <f t="shared" si="36"/>
        <v>9.0833333333333321</v>
      </c>
      <c r="J372" s="83">
        <v>2</v>
      </c>
      <c r="K372" s="112">
        <f>SUMIFS(VENTAS[Cantidad],VENTAS[Código del producto Vendido],INVENTARIO[[#This Row],[Code]])</f>
        <v>0</v>
      </c>
      <c r="L372" s="121">
        <f>INVENTARIO[[#This Row],[Entradas]]-INVENTARIO[[#This Row],[Salidas]]</f>
        <v>2</v>
      </c>
      <c r="M372" s="171">
        <f>INVENTARIO[[#This Row],[Precio Final]]*10%</f>
        <v>1</v>
      </c>
      <c r="N372" s="43">
        <v>100</v>
      </c>
      <c r="O372" s="43">
        <v>18</v>
      </c>
      <c r="P372" s="43">
        <v>5.5555555555555554</v>
      </c>
      <c r="Q372" s="112">
        <v>50</v>
      </c>
      <c r="R372" s="43">
        <v>10</v>
      </c>
      <c r="S372" s="177">
        <f t="shared" si="37"/>
        <v>0.5</v>
      </c>
      <c r="T372" s="168">
        <f>INVENTARIO[[#This Row],[Costo Unitario (USD)]]+INVENTARIO[[#This Row],[Costo Envío (USD)]]</f>
        <v>6.0555555555555554</v>
      </c>
      <c r="U372" s="168">
        <f>INVENTARIO[[#This Row],[Costo total]]*1.5</f>
        <v>9.0833333333333321</v>
      </c>
      <c r="V372" s="43">
        <v>10</v>
      </c>
      <c r="W372" s="43">
        <f>INVENTARIO[[#This Row],[Precio Final]]-INVENTARIO[[#This Row],[Costo total]]</f>
        <v>3.9444444444444446</v>
      </c>
      <c r="X372" s="172">
        <f>INVENTARIO[[#This Row],[Ganancia Unitaria]]*INVENTARIO[[#This Row],[Salidas]]</f>
        <v>0</v>
      </c>
      <c r="Y372" s="43"/>
      <c r="Z372" s="43"/>
      <c r="AA372" s="43">
        <f>INVENTARIO[[#This Row],[Costo total]]*INVENTARIO[[#This Row],[Entradas]]</f>
        <v>12.111111111111111</v>
      </c>
      <c r="AB372" s="172">
        <f>INVENTARIO[[#This Row],[Stock Actual]]*INVENTARIO[[#This Row],[Costo total]]</f>
        <v>12.111111111111111</v>
      </c>
    </row>
    <row r="373" spans="1:28" ht="55" customHeight="1" x14ac:dyDescent="0.15">
      <c r="A373" s="42" t="s">
        <v>1597</v>
      </c>
      <c r="B373" s="173"/>
      <c r="C373" s="174" t="s">
        <v>12</v>
      </c>
      <c r="D373" s="78" t="s">
        <v>2862</v>
      </c>
      <c r="E373" s="78" t="s">
        <v>1286</v>
      </c>
      <c r="F373" s="78" t="s">
        <v>695</v>
      </c>
      <c r="G373" s="78" t="s">
        <v>426</v>
      </c>
      <c r="H373" s="175">
        <f>INVENTARIO[[#This Row],[Precio Final]]</f>
        <v>10</v>
      </c>
      <c r="I373" s="78">
        <f t="shared" si="36"/>
        <v>9.0833333333333321</v>
      </c>
      <c r="J373" s="78">
        <v>1</v>
      </c>
      <c r="K373" s="110">
        <f>SUMIFS(VENTAS[Cantidad],VENTAS[Código del producto Vendido],INVENTARIO[[#This Row],[Code]])</f>
        <v>1</v>
      </c>
      <c r="L373" s="120">
        <f>INVENTARIO[[#This Row],[Entradas]]-INVENTARIO[[#This Row],[Salidas]]</f>
        <v>0</v>
      </c>
      <c r="M373" s="175">
        <f>INVENTARIO[[#This Row],[Precio Final]]*10%</f>
        <v>1</v>
      </c>
      <c r="N373" s="42">
        <v>100</v>
      </c>
      <c r="O373" s="42">
        <v>18</v>
      </c>
      <c r="P373" s="42">
        <v>5.5555555555555554</v>
      </c>
      <c r="Q373" s="110">
        <v>50</v>
      </c>
      <c r="R373" s="42">
        <v>10</v>
      </c>
      <c r="S373" s="178">
        <f t="shared" si="37"/>
        <v>0.5</v>
      </c>
      <c r="T373" s="42">
        <f>INVENTARIO[[#This Row],[Costo Unitario (USD)]]+INVENTARIO[[#This Row],[Costo Envío (USD)]]</f>
        <v>6.0555555555555554</v>
      </c>
      <c r="U373" s="42">
        <f>INVENTARIO[[#This Row],[Costo total]]*1.5</f>
        <v>9.0833333333333321</v>
      </c>
      <c r="V373" s="42">
        <v>10</v>
      </c>
      <c r="W373" s="42">
        <f>INVENTARIO[[#This Row],[Precio Final]]-INVENTARIO[[#This Row],[Costo total]]</f>
        <v>3.9444444444444446</v>
      </c>
      <c r="X373" s="176">
        <f>INVENTARIO[[#This Row],[Ganancia Unitaria]]*INVENTARIO[[#This Row],[Salidas]]</f>
        <v>3.9444444444444446</v>
      </c>
      <c r="Y373" s="42"/>
      <c r="Z373" s="20"/>
      <c r="AA373" s="20">
        <f>INVENTARIO[[#This Row],[Costo total]]*INVENTARIO[[#This Row],[Entradas]]</f>
        <v>6.0555555555555554</v>
      </c>
      <c r="AB373" s="172">
        <f>INVENTARIO[[#This Row],[Stock Actual]]*INVENTARIO[[#This Row],[Costo total]]</f>
        <v>0</v>
      </c>
    </row>
    <row r="374" spans="1:28" ht="55" customHeight="1" x14ac:dyDescent="0.15">
      <c r="A374" s="43" t="s">
        <v>1598</v>
      </c>
      <c r="B374" s="169"/>
      <c r="C374" s="170" t="s">
        <v>12</v>
      </c>
      <c r="D374" s="83" t="s">
        <v>192</v>
      </c>
      <c r="E374" s="83" t="s">
        <v>1288</v>
      </c>
      <c r="F374" s="83" t="s">
        <v>711</v>
      </c>
      <c r="G374" s="83" t="s">
        <v>426</v>
      </c>
      <c r="H374" s="171">
        <f>INVENTARIO[[#This Row],[Precio Final]]</f>
        <v>0</v>
      </c>
      <c r="I374" s="83">
        <f t="shared" si="36"/>
        <v>17.333333333333332</v>
      </c>
      <c r="J374" s="83">
        <v>0</v>
      </c>
      <c r="K374" s="112">
        <f>SUMIFS(VENTAS[Cantidad],VENTAS[Código del producto Vendido],INVENTARIO[[#This Row],[Code]])</f>
        <v>0</v>
      </c>
      <c r="L374" s="121">
        <f>INVENTARIO[[#This Row],[Entradas]]-INVENTARIO[[#This Row],[Salidas]]</f>
        <v>0</v>
      </c>
      <c r="M374" s="171">
        <f>INVENTARIO[[#This Row],[Precio Final]]*10%</f>
        <v>0</v>
      </c>
      <c r="N374" s="43">
        <v>199</v>
      </c>
      <c r="O374" s="43">
        <v>18</v>
      </c>
      <c r="P374" s="43">
        <v>11.055555555555555</v>
      </c>
      <c r="Q374" s="112">
        <v>50</v>
      </c>
      <c r="R374" s="43">
        <v>10</v>
      </c>
      <c r="S374" s="177">
        <f t="shared" si="37"/>
        <v>0.5</v>
      </c>
      <c r="T374" s="168">
        <f>INVENTARIO[[#This Row],[Costo Unitario (USD)]]+INVENTARIO[[#This Row],[Costo Envío (USD)]]</f>
        <v>11.555555555555555</v>
      </c>
      <c r="U374" s="168">
        <f>INVENTARIO[[#This Row],[Costo total]]*1.5</f>
        <v>17.333333333333332</v>
      </c>
      <c r="V374" s="43">
        <v>0</v>
      </c>
      <c r="W374" s="43">
        <f>INVENTARIO[[#This Row],[Precio Final]]-INVENTARIO[[#This Row],[Costo total]]</f>
        <v>-11.555555555555555</v>
      </c>
      <c r="X374" s="172">
        <f>INVENTARIO[[#This Row],[Ganancia Unitaria]]*INVENTARIO[[#This Row],[Salidas]]</f>
        <v>0</v>
      </c>
      <c r="Y374" s="43"/>
      <c r="Z374" s="43"/>
      <c r="AA374" s="43">
        <f>INVENTARIO[[#This Row],[Costo total]]*INVENTARIO[[#This Row],[Entradas]]</f>
        <v>0</v>
      </c>
      <c r="AB374" s="172">
        <f>INVENTARIO[[#This Row],[Stock Actual]]*INVENTARIO[[#This Row],[Costo total]]</f>
        <v>0</v>
      </c>
    </row>
    <row r="375" spans="1:28" ht="55" customHeight="1" x14ac:dyDescent="0.15">
      <c r="A375" s="42" t="s">
        <v>1599</v>
      </c>
      <c r="B375" s="173"/>
      <c r="C375" s="174" t="s">
        <v>12</v>
      </c>
      <c r="D375" s="78" t="s">
        <v>192</v>
      </c>
      <c r="E375" s="78" t="s">
        <v>2481</v>
      </c>
      <c r="F375" s="78" t="s">
        <v>2327</v>
      </c>
      <c r="G375" s="78" t="s">
        <v>426</v>
      </c>
      <c r="H375" s="175">
        <f>INVENTARIO[[#This Row],[Precio Final]]</f>
        <v>15</v>
      </c>
      <c r="I375" s="78">
        <f t="shared" si="36"/>
        <v>17.333333333333332</v>
      </c>
      <c r="J375" s="78">
        <v>2</v>
      </c>
      <c r="K375" s="110">
        <f>SUMIFS(VENTAS[Cantidad],VENTAS[Código del producto Vendido],INVENTARIO[[#This Row],[Code]])</f>
        <v>1</v>
      </c>
      <c r="L375" s="120">
        <f>INVENTARIO[[#This Row],[Entradas]]-INVENTARIO[[#This Row],[Salidas]]</f>
        <v>1</v>
      </c>
      <c r="M375" s="175">
        <f>INVENTARIO[[#This Row],[Precio Final]]*10%</f>
        <v>1.5</v>
      </c>
      <c r="N375" s="42">
        <v>199</v>
      </c>
      <c r="O375" s="42">
        <v>18</v>
      </c>
      <c r="P375" s="42">
        <v>11.055555555555555</v>
      </c>
      <c r="Q375" s="110">
        <v>50</v>
      </c>
      <c r="R375" s="42">
        <v>10</v>
      </c>
      <c r="S375" s="178">
        <f t="shared" si="37"/>
        <v>0.5</v>
      </c>
      <c r="T375" s="42">
        <f>INVENTARIO[[#This Row],[Costo Unitario (USD)]]+INVENTARIO[[#This Row],[Costo Envío (USD)]]</f>
        <v>11.555555555555555</v>
      </c>
      <c r="U375" s="42">
        <f>INVENTARIO[[#This Row],[Costo total]]*1.5</f>
        <v>17.333333333333332</v>
      </c>
      <c r="V375" s="42">
        <v>15</v>
      </c>
      <c r="W375" s="42">
        <f>INVENTARIO[[#This Row],[Precio Final]]-INVENTARIO[[#This Row],[Costo total]]</f>
        <v>3.4444444444444446</v>
      </c>
      <c r="X375" s="176">
        <f>INVENTARIO[[#This Row],[Ganancia Unitaria]]*INVENTARIO[[#This Row],[Salidas]]</f>
        <v>3.4444444444444446</v>
      </c>
      <c r="Y375" s="42"/>
      <c r="Z375" s="20"/>
      <c r="AA375" s="20">
        <f>INVENTARIO[[#This Row],[Costo total]]*INVENTARIO[[#This Row],[Entradas]]</f>
        <v>23.111111111111111</v>
      </c>
      <c r="AB375" s="172">
        <f>INVENTARIO[[#This Row],[Stock Actual]]*INVENTARIO[[#This Row],[Costo total]]</f>
        <v>11.555555555555555</v>
      </c>
    </row>
    <row r="376" spans="1:28" ht="55" customHeight="1" x14ac:dyDescent="0.15">
      <c r="A376" s="43" t="s">
        <v>1600</v>
      </c>
      <c r="B376" s="169"/>
      <c r="C376" s="170" t="s">
        <v>12</v>
      </c>
      <c r="D376" s="83" t="s">
        <v>2330</v>
      </c>
      <c r="E376" s="83" t="s">
        <v>706</v>
      </c>
      <c r="F376" s="83" t="s">
        <v>697</v>
      </c>
      <c r="G376" s="83" t="s">
        <v>426</v>
      </c>
      <c r="H376" s="171">
        <f>INVENTARIO[[#This Row],[Precio Final]]</f>
        <v>19</v>
      </c>
      <c r="I376" s="83">
        <f t="shared" si="36"/>
        <v>19.583333333333332</v>
      </c>
      <c r="J376" s="83">
        <v>1</v>
      </c>
      <c r="K376" s="112">
        <f>SUMIFS(VENTAS[Cantidad],VENTAS[Código del producto Vendido],INVENTARIO[[#This Row],[Code]])</f>
        <v>1</v>
      </c>
      <c r="L376" s="121">
        <f>INVENTARIO[[#This Row],[Entradas]]-INVENTARIO[[#This Row],[Salidas]]</f>
        <v>0</v>
      </c>
      <c r="M376" s="171">
        <f>INVENTARIO[[#This Row],[Precio Final]]*10%</f>
        <v>1.9000000000000001</v>
      </c>
      <c r="N376" s="43">
        <v>199</v>
      </c>
      <c r="O376" s="43">
        <v>18</v>
      </c>
      <c r="P376" s="43">
        <v>11.055555555555555</v>
      </c>
      <c r="Q376" s="112">
        <v>200</v>
      </c>
      <c r="R376" s="43">
        <v>10</v>
      </c>
      <c r="S376" s="177">
        <f t="shared" si="37"/>
        <v>2</v>
      </c>
      <c r="T376" s="168">
        <f>INVENTARIO[[#This Row],[Costo Unitario (USD)]]+INVENTARIO[[#This Row],[Costo Envío (USD)]]</f>
        <v>13.055555555555555</v>
      </c>
      <c r="U376" s="168">
        <f>INVENTARIO[[#This Row],[Costo total]]*1.5</f>
        <v>19.583333333333332</v>
      </c>
      <c r="V376" s="43">
        <v>19</v>
      </c>
      <c r="W376" s="43">
        <f>INVENTARIO[[#This Row],[Precio Final]]-INVENTARIO[[#This Row],[Costo total]]</f>
        <v>5.9444444444444446</v>
      </c>
      <c r="X376" s="172">
        <f>INVENTARIO[[#This Row],[Ganancia Unitaria]]*INVENTARIO[[#This Row],[Salidas]]</f>
        <v>5.9444444444444446</v>
      </c>
      <c r="Y376" s="43"/>
      <c r="Z376" s="43"/>
      <c r="AA376" s="43">
        <f>INVENTARIO[[#This Row],[Costo total]]*INVENTARIO[[#This Row],[Entradas]]</f>
        <v>13.055555555555555</v>
      </c>
      <c r="AB376" s="172">
        <f>INVENTARIO[[#This Row],[Stock Actual]]*INVENTARIO[[#This Row],[Costo total]]</f>
        <v>0</v>
      </c>
    </row>
    <row r="377" spans="1:28" ht="55" customHeight="1" x14ac:dyDescent="0.15">
      <c r="A377" s="42" t="s">
        <v>639</v>
      </c>
      <c r="B377" s="173"/>
      <c r="C377" s="174" t="s">
        <v>12</v>
      </c>
      <c r="D377" s="78" t="s">
        <v>2330</v>
      </c>
      <c r="E377" s="78" t="s">
        <v>706</v>
      </c>
      <c r="F377" s="78" t="s">
        <v>695</v>
      </c>
      <c r="G377" s="78" t="s">
        <v>426</v>
      </c>
      <c r="H377" s="175">
        <f>INVENTARIO[[#This Row],[Precio Final]]</f>
        <v>0</v>
      </c>
      <c r="I377" s="78">
        <f t="shared" si="36"/>
        <v>40.5</v>
      </c>
      <c r="J377" s="78">
        <v>1</v>
      </c>
      <c r="K377" s="110">
        <v>1</v>
      </c>
      <c r="L377" s="120">
        <f>INVENTARIO[[#This Row],[Entradas]]-INVENTARIO[[#This Row],[Salidas]]</f>
        <v>0</v>
      </c>
      <c r="M377" s="175">
        <f>INVENTARIO[[#This Row],[Precio Final]]*10%</f>
        <v>0</v>
      </c>
      <c r="N377" s="42">
        <v>450</v>
      </c>
      <c r="O377" s="42">
        <v>18</v>
      </c>
      <c r="P377" s="42">
        <v>25</v>
      </c>
      <c r="Q377" s="110">
        <v>200</v>
      </c>
      <c r="R377" s="42">
        <v>10</v>
      </c>
      <c r="S377" s="178">
        <f t="shared" si="37"/>
        <v>2</v>
      </c>
      <c r="T377" s="42">
        <f>INVENTARIO[[#This Row],[Costo Unitario (USD)]]+INVENTARIO[[#This Row],[Costo Envío (USD)]]</f>
        <v>27</v>
      </c>
      <c r="U377" s="42">
        <f>INVENTARIO[[#This Row],[Costo total]]*1.5</f>
        <v>40.5</v>
      </c>
      <c r="V377" s="42">
        <v>0</v>
      </c>
      <c r="W377" s="42">
        <f>INVENTARIO[[#This Row],[Precio Final]]-INVENTARIO[[#This Row],[Costo total]]</f>
        <v>-27</v>
      </c>
      <c r="X377" s="176">
        <f>INVENTARIO[[#This Row],[Ganancia Unitaria]]*INVENTARIO[[#This Row],[Salidas]]</f>
        <v>-27</v>
      </c>
      <c r="Y377" s="42"/>
      <c r="Z377" s="20"/>
      <c r="AA377" s="20">
        <f>INVENTARIO[[#This Row],[Costo total]]*INVENTARIO[[#This Row],[Entradas]]</f>
        <v>27</v>
      </c>
      <c r="AB377" s="172">
        <f>INVENTARIO[[#This Row],[Stock Actual]]*INVENTARIO[[#This Row],[Costo total]]</f>
        <v>0</v>
      </c>
    </row>
    <row r="378" spans="1:28" ht="55" customHeight="1" x14ac:dyDescent="0.15">
      <c r="A378" s="43" t="s">
        <v>1601</v>
      </c>
      <c r="B378" s="169"/>
      <c r="C378" s="170" t="s">
        <v>12</v>
      </c>
      <c r="D378" s="83" t="s">
        <v>415</v>
      </c>
      <c r="E378" s="83" t="s">
        <v>707</v>
      </c>
      <c r="F378" s="83" t="s">
        <v>698</v>
      </c>
      <c r="G378" s="83" t="s">
        <v>164</v>
      </c>
      <c r="H378" s="171">
        <f>INVENTARIO[[#This Row],[Precio Final]]</f>
        <v>20</v>
      </c>
      <c r="I378" s="83">
        <f t="shared" si="36"/>
        <v>19.25</v>
      </c>
      <c r="J378" s="83">
        <v>1</v>
      </c>
      <c r="K378" s="112">
        <f>SUMIFS(VENTAS[Cantidad],VENTAS[Código del producto Vendido],INVENTARIO[[#This Row],[Code]])</f>
        <v>1</v>
      </c>
      <c r="L378" s="121">
        <f>INVENTARIO[[#This Row],[Entradas]]-INVENTARIO[[#This Row],[Salidas]]</f>
        <v>0</v>
      </c>
      <c r="M378" s="171">
        <f>INVENTARIO[[#This Row],[Precio Final]]*10%</f>
        <v>2</v>
      </c>
      <c r="N378" s="43">
        <v>195</v>
      </c>
      <c r="O378" s="43">
        <v>18</v>
      </c>
      <c r="P378" s="43">
        <v>10.833333333333334</v>
      </c>
      <c r="Q378" s="112">
        <v>200</v>
      </c>
      <c r="R378" s="43">
        <v>10</v>
      </c>
      <c r="S378" s="177">
        <f t="shared" si="37"/>
        <v>2</v>
      </c>
      <c r="T378" s="168">
        <f>INVENTARIO[[#This Row],[Costo Unitario (USD)]]+INVENTARIO[[#This Row],[Costo Envío (USD)]]</f>
        <v>12.833333333333334</v>
      </c>
      <c r="U378" s="168">
        <f>INVENTARIO[[#This Row],[Costo total]]*1.5</f>
        <v>19.25</v>
      </c>
      <c r="V378" s="43">
        <v>20</v>
      </c>
      <c r="W378" s="43">
        <f>INVENTARIO[[#This Row],[Precio Final]]-INVENTARIO[[#This Row],[Costo total]]</f>
        <v>7.1666666666666661</v>
      </c>
      <c r="X378" s="172">
        <f>INVENTARIO[[#This Row],[Ganancia Unitaria]]*INVENTARIO[[#This Row],[Salidas]]</f>
        <v>7.1666666666666661</v>
      </c>
      <c r="Y378" s="43"/>
      <c r="Z378" s="43"/>
      <c r="AA378" s="43">
        <f>INVENTARIO[[#This Row],[Costo total]]*INVENTARIO[[#This Row],[Entradas]]</f>
        <v>12.833333333333334</v>
      </c>
      <c r="AB378" s="172">
        <f>INVENTARIO[[#This Row],[Stock Actual]]*INVENTARIO[[#This Row],[Costo total]]</f>
        <v>0</v>
      </c>
    </row>
    <row r="379" spans="1:28" ht="55" customHeight="1" x14ac:dyDescent="0.15">
      <c r="A379" s="42" t="s">
        <v>1602</v>
      </c>
      <c r="B379" s="173"/>
      <c r="C379" s="174" t="s">
        <v>12</v>
      </c>
      <c r="D379" s="78" t="s">
        <v>415</v>
      </c>
      <c r="E379" s="78" t="s">
        <v>708</v>
      </c>
      <c r="F379" s="78" t="s">
        <v>698</v>
      </c>
      <c r="G379" s="78" t="s">
        <v>164</v>
      </c>
      <c r="H379" s="175">
        <f>INVENTARIO[[#This Row],[Precio Final]]</f>
        <v>20</v>
      </c>
      <c r="I379" s="78">
        <f t="shared" si="36"/>
        <v>17.583333333333332</v>
      </c>
      <c r="J379" s="78">
        <v>1</v>
      </c>
      <c r="K379" s="110">
        <f>SUMIFS(VENTAS[Cantidad],VENTAS[Código del producto Vendido],INVENTARIO[[#This Row],[Code]])</f>
        <v>1</v>
      </c>
      <c r="L379" s="120">
        <f>INVENTARIO[[#This Row],[Entradas]]-INVENTARIO[[#This Row],[Salidas]]</f>
        <v>0</v>
      </c>
      <c r="M379" s="175">
        <f>INVENTARIO[[#This Row],[Precio Final]]*10%</f>
        <v>2</v>
      </c>
      <c r="N379" s="42">
        <v>175</v>
      </c>
      <c r="O379" s="42">
        <v>18</v>
      </c>
      <c r="P379" s="42">
        <v>9.7222222222222214</v>
      </c>
      <c r="Q379" s="110">
        <v>200</v>
      </c>
      <c r="R379" s="42">
        <v>10</v>
      </c>
      <c r="S379" s="178">
        <f t="shared" si="37"/>
        <v>2</v>
      </c>
      <c r="T379" s="42">
        <f>INVENTARIO[[#This Row],[Costo Unitario (USD)]]+INVENTARIO[[#This Row],[Costo Envío (USD)]]</f>
        <v>11.722222222222221</v>
      </c>
      <c r="U379" s="42">
        <f>INVENTARIO[[#This Row],[Costo total]]*1.5</f>
        <v>17.583333333333332</v>
      </c>
      <c r="V379" s="42">
        <v>20</v>
      </c>
      <c r="W379" s="42">
        <f>INVENTARIO[[#This Row],[Precio Final]]-INVENTARIO[[#This Row],[Costo total]]</f>
        <v>8.2777777777777786</v>
      </c>
      <c r="X379" s="176">
        <f>INVENTARIO[[#This Row],[Ganancia Unitaria]]*INVENTARIO[[#This Row],[Salidas]]</f>
        <v>8.2777777777777786</v>
      </c>
      <c r="Y379" s="42"/>
      <c r="Z379" s="20"/>
      <c r="AA379" s="20">
        <f>INVENTARIO[[#This Row],[Costo total]]*INVENTARIO[[#This Row],[Entradas]]</f>
        <v>11.722222222222221</v>
      </c>
      <c r="AB379" s="172">
        <f>INVENTARIO[[#This Row],[Stock Actual]]*INVENTARIO[[#This Row],[Costo total]]</f>
        <v>0</v>
      </c>
    </row>
    <row r="380" spans="1:28" ht="55" customHeight="1" x14ac:dyDescent="0.15">
      <c r="A380" s="43" t="s">
        <v>1603</v>
      </c>
      <c r="B380" s="169"/>
      <c r="C380" s="170" t="s">
        <v>12</v>
      </c>
      <c r="D380" s="83" t="s">
        <v>2690</v>
      </c>
      <c r="E380" s="83" t="s">
        <v>2482</v>
      </c>
      <c r="F380" s="83" t="s">
        <v>695</v>
      </c>
      <c r="G380" s="83" t="s">
        <v>164</v>
      </c>
      <c r="H380" s="171">
        <f>INVENTARIO[[#This Row],[Precio Final]]</f>
        <v>15</v>
      </c>
      <c r="I380" s="83">
        <f t="shared" si="36"/>
        <v>10.916666666666666</v>
      </c>
      <c r="J380" s="83">
        <v>3</v>
      </c>
      <c r="K380" s="112">
        <f>SUMIFS(VENTAS[Cantidad],VENTAS[Código del producto Vendido],INVENTARIO[[#This Row],[Code]])</f>
        <v>0</v>
      </c>
      <c r="L380" s="121">
        <f>INVENTARIO[[#This Row],[Entradas]]-INVENTARIO[[#This Row],[Salidas]]</f>
        <v>3</v>
      </c>
      <c r="M380" s="171">
        <f>INVENTARIO[[#This Row],[Precio Final]]*10%</f>
        <v>1.5</v>
      </c>
      <c r="N380" s="43">
        <v>95</v>
      </c>
      <c r="O380" s="43">
        <v>18</v>
      </c>
      <c r="P380" s="43">
        <v>5.2777777777777777</v>
      </c>
      <c r="Q380" s="112">
        <v>200</v>
      </c>
      <c r="R380" s="43">
        <v>10</v>
      </c>
      <c r="S380" s="177">
        <f t="shared" si="37"/>
        <v>2</v>
      </c>
      <c r="T380" s="168">
        <f>INVENTARIO[[#This Row],[Costo Unitario (USD)]]+INVENTARIO[[#This Row],[Costo Envío (USD)]]</f>
        <v>7.2777777777777777</v>
      </c>
      <c r="U380" s="168">
        <f>INVENTARIO[[#This Row],[Costo total]]*1.5</f>
        <v>10.916666666666666</v>
      </c>
      <c r="V380" s="43">
        <v>15</v>
      </c>
      <c r="W380" s="43">
        <f>INVENTARIO[[#This Row],[Precio Final]]-INVENTARIO[[#This Row],[Costo total]]</f>
        <v>7.7222222222222223</v>
      </c>
      <c r="X380" s="172">
        <f>INVENTARIO[[#This Row],[Ganancia Unitaria]]*INVENTARIO[[#This Row],[Salidas]]</f>
        <v>0</v>
      </c>
      <c r="Y380" s="43"/>
      <c r="Z380" s="43"/>
      <c r="AA380" s="43">
        <f>INVENTARIO[[#This Row],[Costo total]]*INVENTARIO[[#This Row],[Entradas]]</f>
        <v>21.833333333333332</v>
      </c>
      <c r="AB380" s="172">
        <f>INVENTARIO[[#This Row],[Stock Actual]]*INVENTARIO[[#This Row],[Costo total]]</f>
        <v>21.833333333333332</v>
      </c>
    </row>
    <row r="381" spans="1:28" ht="55" customHeight="1" x14ac:dyDescent="0.15">
      <c r="A381" s="42" t="s">
        <v>1604</v>
      </c>
      <c r="B381" s="173"/>
      <c r="C381" s="174" t="s">
        <v>12</v>
      </c>
      <c r="D381" s="78" t="s">
        <v>2692</v>
      </c>
      <c r="E381" s="78" t="s">
        <v>2363</v>
      </c>
      <c r="F381" s="78" t="s">
        <v>692</v>
      </c>
      <c r="G381" s="78" t="s">
        <v>164</v>
      </c>
      <c r="H381" s="175">
        <f>INVENTARIO[[#This Row],[Precio Final]]</f>
        <v>15</v>
      </c>
      <c r="I381" s="78">
        <f t="shared" si="36"/>
        <v>13.416666666666668</v>
      </c>
      <c r="J381" s="78">
        <v>1</v>
      </c>
      <c r="K381" s="110">
        <f>SUMIFS(VENTAS[Cantidad],VENTAS[Código del producto Vendido],INVENTARIO[[#This Row],[Code]])</f>
        <v>0</v>
      </c>
      <c r="L381" s="120">
        <f>INVENTARIO[[#This Row],[Entradas]]-INVENTARIO[[#This Row],[Salidas]]</f>
        <v>1</v>
      </c>
      <c r="M381" s="175">
        <f>INVENTARIO[[#This Row],[Precio Final]]*10%</f>
        <v>1.5</v>
      </c>
      <c r="N381" s="42">
        <v>125</v>
      </c>
      <c r="O381" s="42">
        <v>18</v>
      </c>
      <c r="P381" s="42">
        <v>6.9444444444444446</v>
      </c>
      <c r="Q381" s="110">
        <v>200</v>
      </c>
      <c r="R381" s="42">
        <v>10</v>
      </c>
      <c r="S381" s="178">
        <f t="shared" si="37"/>
        <v>2</v>
      </c>
      <c r="T381" s="42">
        <f>INVENTARIO[[#This Row],[Costo Unitario (USD)]]+INVENTARIO[[#This Row],[Costo Envío (USD)]]</f>
        <v>8.9444444444444446</v>
      </c>
      <c r="U381" s="42">
        <f>INVENTARIO[[#This Row],[Costo total]]*1.5</f>
        <v>13.416666666666668</v>
      </c>
      <c r="V381" s="42">
        <v>15</v>
      </c>
      <c r="W381" s="42">
        <f>INVENTARIO[[#This Row],[Precio Final]]-INVENTARIO[[#This Row],[Costo total]]</f>
        <v>6.0555555555555554</v>
      </c>
      <c r="X381" s="176">
        <f>INVENTARIO[[#This Row],[Ganancia Unitaria]]*INVENTARIO[[#This Row],[Salidas]]</f>
        <v>0</v>
      </c>
      <c r="Y381" s="42"/>
      <c r="Z381" s="20"/>
      <c r="AA381" s="20">
        <f>INVENTARIO[[#This Row],[Costo total]]*INVENTARIO[[#This Row],[Entradas]]</f>
        <v>8.9444444444444446</v>
      </c>
      <c r="AB381" s="172">
        <f>INVENTARIO[[#This Row],[Stock Actual]]*INVENTARIO[[#This Row],[Costo total]]</f>
        <v>8.9444444444444446</v>
      </c>
    </row>
    <row r="382" spans="1:28" ht="55" customHeight="1" x14ac:dyDescent="0.15">
      <c r="A382" s="43" t="s">
        <v>1605</v>
      </c>
      <c r="B382" s="169"/>
      <c r="C382" s="170" t="s">
        <v>12</v>
      </c>
      <c r="D382" s="83" t="s">
        <v>2695</v>
      </c>
      <c r="E382" s="83" t="s">
        <v>2483</v>
      </c>
      <c r="F382" s="83" t="s">
        <v>697</v>
      </c>
      <c r="G382" s="83" t="s">
        <v>164</v>
      </c>
      <c r="H382" s="171">
        <f>INVENTARIO[[#This Row],[Precio Final]]</f>
        <v>13</v>
      </c>
      <c r="I382" s="83">
        <f t="shared" si="36"/>
        <v>12.75</v>
      </c>
      <c r="J382" s="83">
        <v>3</v>
      </c>
      <c r="K382" s="112">
        <f>SUMIFS(VENTAS[Cantidad],VENTAS[Código del producto Vendido],INVENTARIO[[#This Row],[Code]])</f>
        <v>1</v>
      </c>
      <c r="L382" s="121">
        <f>INVENTARIO[[#This Row],[Entradas]]-INVENTARIO[[#This Row],[Salidas]]</f>
        <v>2</v>
      </c>
      <c r="M382" s="171">
        <f>INVENTARIO[[#This Row],[Precio Final]]*10%</f>
        <v>1.3</v>
      </c>
      <c r="N382" s="43">
        <v>135</v>
      </c>
      <c r="O382" s="43">
        <v>18</v>
      </c>
      <c r="P382" s="43">
        <v>7.5</v>
      </c>
      <c r="Q382" s="112">
        <v>100</v>
      </c>
      <c r="R382" s="43">
        <v>10</v>
      </c>
      <c r="S382" s="177">
        <f t="shared" si="37"/>
        <v>1</v>
      </c>
      <c r="T382" s="168">
        <f>INVENTARIO[[#This Row],[Costo Unitario (USD)]]+INVENTARIO[[#This Row],[Costo Envío (USD)]]</f>
        <v>8.5</v>
      </c>
      <c r="U382" s="168">
        <f>INVENTARIO[[#This Row],[Costo total]]*1.5</f>
        <v>12.75</v>
      </c>
      <c r="V382" s="43">
        <v>13</v>
      </c>
      <c r="W382" s="43">
        <f>INVENTARIO[[#This Row],[Precio Final]]-INVENTARIO[[#This Row],[Costo total]]</f>
        <v>4.5</v>
      </c>
      <c r="X382" s="172">
        <f>INVENTARIO[[#This Row],[Ganancia Unitaria]]*INVENTARIO[[#This Row],[Salidas]]</f>
        <v>4.5</v>
      </c>
      <c r="Y382" s="43"/>
      <c r="Z382" s="43"/>
      <c r="AA382" s="43">
        <f>INVENTARIO[[#This Row],[Costo total]]*INVENTARIO[[#This Row],[Entradas]]</f>
        <v>25.5</v>
      </c>
      <c r="AB382" s="172">
        <f>INVENTARIO[[#This Row],[Stock Actual]]*INVENTARIO[[#This Row],[Costo total]]</f>
        <v>17</v>
      </c>
    </row>
    <row r="383" spans="1:28" ht="55" customHeight="1" x14ac:dyDescent="0.15">
      <c r="A383" s="42" t="s">
        <v>1606</v>
      </c>
      <c r="B383" s="173"/>
      <c r="C383" s="174" t="s">
        <v>12</v>
      </c>
      <c r="D383" s="78" t="s">
        <v>415</v>
      </c>
      <c r="E383" s="78" t="s">
        <v>809</v>
      </c>
      <c r="F383" s="78" t="s">
        <v>697</v>
      </c>
      <c r="G383" s="78" t="s">
        <v>164</v>
      </c>
      <c r="H383" s="175">
        <f>INVENTARIO[[#This Row],[Precio Final]]</f>
        <v>20</v>
      </c>
      <c r="I383" s="78">
        <f t="shared" si="36"/>
        <v>23.333333333333332</v>
      </c>
      <c r="J383" s="78">
        <v>3</v>
      </c>
      <c r="K383" s="110">
        <f>SUMIFS(VENTAS[Cantidad],VENTAS[Código del producto Vendido],INVENTARIO[[#This Row],[Code]])</f>
        <v>3</v>
      </c>
      <c r="L383" s="120">
        <f>INVENTARIO[[#This Row],[Entradas]]-INVENTARIO[[#This Row],[Salidas]]</f>
        <v>0</v>
      </c>
      <c r="M383" s="175">
        <f>INVENTARIO[[#This Row],[Precio Final]]*10%</f>
        <v>2</v>
      </c>
      <c r="N383" s="42">
        <v>235</v>
      </c>
      <c r="O383" s="42">
        <v>18</v>
      </c>
      <c r="P383" s="42">
        <v>13.055555555555555</v>
      </c>
      <c r="Q383" s="110">
        <v>250</v>
      </c>
      <c r="R383" s="42">
        <v>10</v>
      </c>
      <c r="S383" s="178">
        <f t="shared" si="37"/>
        <v>2.5</v>
      </c>
      <c r="T383" s="42">
        <f>INVENTARIO[[#This Row],[Costo Unitario (USD)]]+INVENTARIO[[#This Row],[Costo Envío (USD)]]</f>
        <v>15.555555555555555</v>
      </c>
      <c r="U383" s="42">
        <f>INVENTARIO[[#This Row],[Costo total]]*1.5</f>
        <v>23.333333333333332</v>
      </c>
      <c r="V383" s="42">
        <v>20</v>
      </c>
      <c r="W383" s="42">
        <f>INVENTARIO[[#This Row],[Precio Final]]-INVENTARIO[[#This Row],[Costo total]]</f>
        <v>4.4444444444444446</v>
      </c>
      <c r="X383" s="176">
        <f>INVENTARIO[[#This Row],[Ganancia Unitaria]]*INVENTARIO[[#This Row],[Salidas]]</f>
        <v>13.333333333333334</v>
      </c>
      <c r="Y383" s="42"/>
      <c r="Z383" s="20"/>
      <c r="AA383" s="20">
        <f>INVENTARIO[[#This Row],[Costo total]]*INVENTARIO[[#This Row],[Entradas]]</f>
        <v>46.666666666666664</v>
      </c>
      <c r="AB383" s="172">
        <f>INVENTARIO[[#This Row],[Stock Actual]]*INVENTARIO[[#This Row],[Costo total]]</f>
        <v>0</v>
      </c>
    </row>
    <row r="384" spans="1:28" ht="55" customHeight="1" x14ac:dyDescent="0.15">
      <c r="A384" s="43" t="s">
        <v>1607</v>
      </c>
      <c r="B384" s="169"/>
      <c r="C384" s="170" t="s">
        <v>12</v>
      </c>
      <c r="D384" s="83" t="s">
        <v>415</v>
      </c>
      <c r="E384" s="83" t="s">
        <v>810</v>
      </c>
      <c r="F384" s="83" t="s">
        <v>695</v>
      </c>
      <c r="G384" s="83" t="s">
        <v>164</v>
      </c>
      <c r="H384" s="171">
        <f>INVENTARIO[[#This Row],[Precio Final]]</f>
        <v>18</v>
      </c>
      <c r="I384" s="83">
        <f t="shared" si="36"/>
        <v>14.25</v>
      </c>
      <c r="J384" s="83">
        <v>2</v>
      </c>
      <c r="K384" s="112">
        <f>SUMIFS(VENTAS[Cantidad],VENTAS[Código del producto Vendido],INVENTARIO[[#This Row],[Code]])</f>
        <v>2</v>
      </c>
      <c r="L384" s="121">
        <f>INVENTARIO[[#This Row],[Entradas]]-INVENTARIO[[#This Row],[Salidas]]</f>
        <v>0</v>
      </c>
      <c r="M384" s="171">
        <f>INVENTARIO[[#This Row],[Precio Final]]*10%</f>
        <v>1.8</v>
      </c>
      <c r="N384" s="43">
        <v>126</v>
      </c>
      <c r="O384" s="43">
        <v>18</v>
      </c>
      <c r="P384" s="43">
        <v>7</v>
      </c>
      <c r="Q384" s="112">
        <v>250</v>
      </c>
      <c r="R384" s="43">
        <v>10</v>
      </c>
      <c r="S384" s="177">
        <f t="shared" si="37"/>
        <v>2.5</v>
      </c>
      <c r="T384" s="168">
        <f>INVENTARIO[[#This Row],[Costo Unitario (USD)]]+INVENTARIO[[#This Row],[Costo Envío (USD)]]</f>
        <v>9.5</v>
      </c>
      <c r="U384" s="168">
        <f>INVENTARIO[[#This Row],[Costo total]]*1.5</f>
        <v>14.25</v>
      </c>
      <c r="V384" s="43">
        <v>18</v>
      </c>
      <c r="W384" s="43">
        <f>INVENTARIO[[#This Row],[Precio Final]]-INVENTARIO[[#This Row],[Costo total]]</f>
        <v>8.5</v>
      </c>
      <c r="X384" s="172">
        <f>INVENTARIO[[#This Row],[Ganancia Unitaria]]*INVENTARIO[[#This Row],[Salidas]]</f>
        <v>17</v>
      </c>
      <c r="Y384" s="43"/>
      <c r="Z384" s="43"/>
      <c r="AA384" s="43">
        <f>INVENTARIO[[#This Row],[Costo total]]*INVENTARIO[[#This Row],[Entradas]]</f>
        <v>19</v>
      </c>
      <c r="AB384" s="172">
        <f>INVENTARIO[[#This Row],[Stock Actual]]*INVENTARIO[[#This Row],[Costo total]]</f>
        <v>0</v>
      </c>
    </row>
    <row r="385" spans="1:28" ht="55" customHeight="1" x14ac:dyDescent="0.15">
      <c r="A385" s="42" t="s">
        <v>1608</v>
      </c>
      <c r="B385" s="173"/>
      <c r="C385" s="174" t="s">
        <v>12</v>
      </c>
      <c r="D385" s="78" t="s">
        <v>415</v>
      </c>
      <c r="E385" s="78" t="s">
        <v>2655</v>
      </c>
      <c r="F385" s="78" t="s">
        <v>692</v>
      </c>
      <c r="G385" s="78" t="s">
        <v>164</v>
      </c>
      <c r="H385" s="175">
        <f>INVENTARIO[[#This Row],[Precio Final]]</f>
        <v>18</v>
      </c>
      <c r="I385" s="78">
        <f t="shared" si="36"/>
        <v>11.75</v>
      </c>
      <c r="J385" s="78">
        <v>3</v>
      </c>
      <c r="K385" s="110">
        <f>SUMIFS(VENTAS[Cantidad],VENTAS[Código del producto Vendido],INVENTARIO[[#This Row],[Code]])</f>
        <v>1</v>
      </c>
      <c r="L385" s="120">
        <f>INVENTARIO[[#This Row],[Entradas]]-INVENTARIO[[#This Row],[Salidas]]</f>
        <v>2</v>
      </c>
      <c r="M385" s="175">
        <f>INVENTARIO[[#This Row],[Precio Final]]*10%</f>
        <v>1.8</v>
      </c>
      <c r="N385" s="42">
        <v>96</v>
      </c>
      <c r="O385" s="42">
        <v>18</v>
      </c>
      <c r="P385" s="42">
        <v>5.333333333333333</v>
      </c>
      <c r="Q385" s="110">
        <v>250</v>
      </c>
      <c r="R385" s="42">
        <v>10</v>
      </c>
      <c r="S385" s="178">
        <f t="shared" si="37"/>
        <v>2.5</v>
      </c>
      <c r="T385" s="42">
        <f>INVENTARIO[[#This Row],[Costo Unitario (USD)]]+INVENTARIO[[#This Row],[Costo Envío (USD)]]</f>
        <v>7.833333333333333</v>
      </c>
      <c r="U385" s="42">
        <f>INVENTARIO[[#This Row],[Costo total]]*1.5</f>
        <v>11.75</v>
      </c>
      <c r="V385" s="42">
        <v>18</v>
      </c>
      <c r="W385" s="42">
        <f>INVENTARIO[[#This Row],[Precio Final]]-INVENTARIO[[#This Row],[Costo total]]</f>
        <v>10.166666666666668</v>
      </c>
      <c r="X385" s="176">
        <f>INVENTARIO[[#This Row],[Ganancia Unitaria]]*INVENTARIO[[#This Row],[Salidas]]</f>
        <v>10.166666666666668</v>
      </c>
      <c r="Y385" s="42"/>
      <c r="Z385" s="20"/>
      <c r="AA385" s="20">
        <f>INVENTARIO[[#This Row],[Costo total]]*INVENTARIO[[#This Row],[Entradas]]</f>
        <v>23.5</v>
      </c>
      <c r="AB385" s="172">
        <f>INVENTARIO[[#This Row],[Stock Actual]]*INVENTARIO[[#This Row],[Costo total]]</f>
        <v>15.666666666666666</v>
      </c>
    </row>
    <row r="386" spans="1:28" ht="55" customHeight="1" x14ac:dyDescent="0.15">
      <c r="A386" s="43" t="s">
        <v>1609</v>
      </c>
      <c r="B386" s="169"/>
      <c r="C386" s="170" t="s">
        <v>12</v>
      </c>
      <c r="D386" s="83" t="s">
        <v>2694</v>
      </c>
      <c r="E386" s="83" t="s">
        <v>812</v>
      </c>
      <c r="F386" s="83" t="s">
        <v>698</v>
      </c>
      <c r="G386" s="83" t="s">
        <v>164</v>
      </c>
      <c r="H386" s="171">
        <f>INVENTARIO[[#This Row],[Precio Final]]</f>
        <v>12</v>
      </c>
      <c r="I386" s="83">
        <f t="shared" si="36"/>
        <v>10.166666666666666</v>
      </c>
      <c r="J386" s="83">
        <v>2</v>
      </c>
      <c r="K386" s="112">
        <f>SUMIFS(VENTAS[Cantidad],VENTAS[Código del producto Vendido],INVENTARIO[[#This Row],[Code]])</f>
        <v>0</v>
      </c>
      <c r="L386" s="121">
        <f>INVENTARIO[[#This Row],[Entradas]]-INVENTARIO[[#This Row],[Salidas]]</f>
        <v>2</v>
      </c>
      <c r="M386" s="171">
        <f>INVENTARIO[[#This Row],[Precio Final]]*10%</f>
        <v>1.2000000000000002</v>
      </c>
      <c r="N386" s="43">
        <v>95</v>
      </c>
      <c r="O386" s="43">
        <v>18</v>
      </c>
      <c r="P386" s="43">
        <v>5.2777777777777777</v>
      </c>
      <c r="Q386" s="112">
        <v>150</v>
      </c>
      <c r="R386" s="43">
        <v>10</v>
      </c>
      <c r="S386" s="177">
        <f t="shared" si="37"/>
        <v>1.5</v>
      </c>
      <c r="T386" s="168">
        <f>INVENTARIO[[#This Row],[Costo Unitario (USD)]]+INVENTARIO[[#This Row],[Costo Envío (USD)]]</f>
        <v>6.7777777777777777</v>
      </c>
      <c r="U386" s="168">
        <f>INVENTARIO[[#This Row],[Costo total]]*1.5</f>
        <v>10.166666666666666</v>
      </c>
      <c r="V386" s="43">
        <v>12</v>
      </c>
      <c r="W386" s="43">
        <f>INVENTARIO[[#This Row],[Precio Final]]-INVENTARIO[[#This Row],[Costo total]]</f>
        <v>5.2222222222222223</v>
      </c>
      <c r="X386" s="172">
        <f>INVENTARIO[[#This Row],[Ganancia Unitaria]]*INVENTARIO[[#This Row],[Salidas]]</f>
        <v>0</v>
      </c>
      <c r="Y386" s="43"/>
      <c r="Z386" s="43"/>
      <c r="AA386" s="43">
        <f>INVENTARIO[[#This Row],[Costo total]]*INVENTARIO[[#This Row],[Entradas]]</f>
        <v>13.555555555555555</v>
      </c>
      <c r="AB386" s="172">
        <f>INVENTARIO[[#This Row],[Stock Actual]]*INVENTARIO[[#This Row],[Costo total]]</f>
        <v>13.555555555555555</v>
      </c>
    </row>
    <row r="387" spans="1:28" ht="55" customHeight="1" x14ac:dyDescent="0.15">
      <c r="A387" s="42" t="s">
        <v>1610</v>
      </c>
      <c r="B387" s="173"/>
      <c r="C387" s="174" t="s">
        <v>12</v>
      </c>
      <c r="D387" s="78" t="s">
        <v>2862</v>
      </c>
      <c r="E387" s="78" t="s">
        <v>813</v>
      </c>
      <c r="F387" s="78" t="s">
        <v>695</v>
      </c>
      <c r="G387" s="78" t="s">
        <v>164</v>
      </c>
      <c r="H387" s="175">
        <f>INVENTARIO[[#This Row],[Precio Final]]</f>
        <v>10</v>
      </c>
      <c r="I387" s="78">
        <f t="shared" si="36"/>
        <v>9.3333333333333339</v>
      </c>
      <c r="J387" s="78">
        <v>1</v>
      </c>
      <c r="K387" s="110">
        <f>SUMIFS(VENTAS[Cantidad],VENTAS[Código del producto Vendido],INVENTARIO[[#This Row],[Code]])</f>
        <v>0</v>
      </c>
      <c r="L387" s="120">
        <f>INVENTARIO[[#This Row],[Entradas]]-INVENTARIO[[#This Row],[Salidas]]</f>
        <v>1</v>
      </c>
      <c r="M387" s="175">
        <f>INVENTARIO[[#This Row],[Precio Final]]*10%</f>
        <v>1</v>
      </c>
      <c r="N387" s="42">
        <v>103</v>
      </c>
      <c r="O387" s="42">
        <v>18</v>
      </c>
      <c r="P387" s="42">
        <v>5.7222222222222223</v>
      </c>
      <c r="Q387" s="110">
        <v>50</v>
      </c>
      <c r="R387" s="42">
        <v>10</v>
      </c>
      <c r="S387" s="178">
        <f t="shared" si="37"/>
        <v>0.5</v>
      </c>
      <c r="T387" s="42">
        <f>INVENTARIO[[#This Row],[Costo Unitario (USD)]]+INVENTARIO[[#This Row],[Costo Envío (USD)]]</f>
        <v>6.2222222222222223</v>
      </c>
      <c r="U387" s="42">
        <f>INVENTARIO[[#This Row],[Costo total]]*1.5</f>
        <v>9.3333333333333339</v>
      </c>
      <c r="V387" s="42">
        <v>10</v>
      </c>
      <c r="W387" s="42">
        <f>INVENTARIO[[#This Row],[Precio Final]]-INVENTARIO[[#This Row],[Costo total]]</f>
        <v>3.7777777777777777</v>
      </c>
      <c r="X387" s="176">
        <f>INVENTARIO[[#This Row],[Ganancia Unitaria]]*INVENTARIO[[#This Row],[Salidas]]</f>
        <v>0</v>
      </c>
      <c r="Y387" s="42"/>
      <c r="Z387" s="20"/>
      <c r="AA387" s="20">
        <f>INVENTARIO[[#This Row],[Costo total]]*INVENTARIO[[#This Row],[Entradas]]</f>
        <v>6.2222222222222223</v>
      </c>
      <c r="AB387" s="172">
        <f>INVENTARIO[[#This Row],[Stock Actual]]*INVENTARIO[[#This Row],[Costo total]]</f>
        <v>6.2222222222222223</v>
      </c>
    </row>
    <row r="388" spans="1:28" ht="55" customHeight="1" x14ac:dyDescent="0.15">
      <c r="A388" s="43" t="s">
        <v>1611</v>
      </c>
      <c r="B388" s="169"/>
      <c r="C388" s="170" t="s">
        <v>12</v>
      </c>
      <c r="D388" s="83" t="s">
        <v>2865</v>
      </c>
      <c r="E388" s="83" t="s">
        <v>814</v>
      </c>
      <c r="F388" s="83" t="s">
        <v>693</v>
      </c>
      <c r="G388" s="83" t="s">
        <v>164</v>
      </c>
      <c r="H388" s="171">
        <f>INVENTARIO[[#This Row],[Precio Final]]</f>
        <v>10</v>
      </c>
      <c r="I388" s="83">
        <f t="shared" si="36"/>
        <v>10.166666666666666</v>
      </c>
      <c r="J388" s="83">
        <v>3</v>
      </c>
      <c r="K388" s="112">
        <f>SUMIFS(VENTAS[Cantidad],VENTAS[Código del producto Vendido],INVENTARIO[[#This Row],[Code]])</f>
        <v>0</v>
      </c>
      <c r="L388" s="121">
        <f>INVENTARIO[[#This Row],[Entradas]]-INVENTARIO[[#This Row],[Salidas]]</f>
        <v>3</v>
      </c>
      <c r="M388" s="171">
        <f>INVENTARIO[[#This Row],[Precio Final]]*10%</f>
        <v>1</v>
      </c>
      <c r="N388" s="43">
        <v>113</v>
      </c>
      <c r="O388" s="43">
        <v>18</v>
      </c>
      <c r="P388" s="43">
        <v>6.2777777777777777</v>
      </c>
      <c r="Q388" s="112">
        <v>50</v>
      </c>
      <c r="R388" s="43">
        <v>10</v>
      </c>
      <c r="S388" s="177">
        <f t="shared" si="37"/>
        <v>0.5</v>
      </c>
      <c r="T388" s="168">
        <f>INVENTARIO[[#This Row],[Costo Unitario (USD)]]+INVENTARIO[[#This Row],[Costo Envío (USD)]]</f>
        <v>6.7777777777777777</v>
      </c>
      <c r="U388" s="168">
        <f>INVENTARIO[[#This Row],[Costo total]]*1.5</f>
        <v>10.166666666666666</v>
      </c>
      <c r="V388" s="43">
        <v>10</v>
      </c>
      <c r="W388" s="43">
        <f>INVENTARIO[[#This Row],[Precio Final]]-INVENTARIO[[#This Row],[Costo total]]</f>
        <v>3.2222222222222223</v>
      </c>
      <c r="X388" s="172">
        <f>INVENTARIO[[#This Row],[Ganancia Unitaria]]*INVENTARIO[[#This Row],[Salidas]]</f>
        <v>0</v>
      </c>
      <c r="Y388" s="43"/>
      <c r="Z388" s="43"/>
      <c r="AA388" s="43">
        <f>INVENTARIO[[#This Row],[Costo total]]*INVENTARIO[[#This Row],[Entradas]]</f>
        <v>20.333333333333332</v>
      </c>
      <c r="AB388" s="172">
        <f>INVENTARIO[[#This Row],[Stock Actual]]*INVENTARIO[[#This Row],[Costo total]]</f>
        <v>20.333333333333332</v>
      </c>
    </row>
    <row r="389" spans="1:28" ht="55" customHeight="1" x14ac:dyDescent="0.15">
      <c r="A389" s="42" t="s">
        <v>1613</v>
      </c>
      <c r="B389" s="173"/>
      <c r="C389" s="174" t="s">
        <v>12</v>
      </c>
      <c r="D389" s="78" t="s">
        <v>2862</v>
      </c>
      <c r="E389" s="78" t="s">
        <v>815</v>
      </c>
      <c r="F389" s="78" t="s">
        <v>695</v>
      </c>
      <c r="G389" s="78" t="s">
        <v>164</v>
      </c>
      <c r="H389" s="175">
        <f>INVENTARIO[[#This Row],[Precio Final]]</f>
        <v>14</v>
      </c>
      <c r="I389" s="78">
        <f t="shared" si="36"/>
        <v>12</v>
      </c>
      <c r="J389" s="78">
        <v>1</v>
      </c>
      <c r="K389" s="112">
        <f>SUMIFS(VENTAS[Cantidad],VENTAS[Código del producto Vendido],INVENTARIO[[#This Row],[Code]])</f>
        <v>0</v>
      </c>
      <c r="L389" s="120">
        <f>INVENTARIO[[#This Row],[Entradas]]-INVENTARIO[[#This Row],[Salidas]]</f>
        <v>1</v>
      </c>
      <c r="M389" s="175">
        <f>INVENTARIO[[#This Row],[Precio Final]]*10%</f>
        <v>1.4000000000000001</v>
      </c>
      <c r="N389" s="42">
        <v>135</v>
      </c>
      <c r="O389" s="42">
        <v>18</v>
      </c>
      <c r="P389" s="42">
        <v>7.5</v>
      </c>
      <c r="Q389" s="110">
        <v>50</v>
      </c>
      <c r="R389" s="42">
        <v>10</v>
      </c>
      <c r="S389" s="178">
        <f t="shared" si="37"/>
        <v>0.5</v>
      </c>
      <c r="T389" s="42">
        <f>INVENTARIO[[#This Row],[Costo Unitario (USD)]]+INVENTARIO[[#This Row],[Costo Envío (USD)]]</f>
        <v>8</v>
      </c>
      <c r="U389" s="42">
        <f>INVENTARIO[[#This Row],[Costo total]]*1.5</f>
        <v>12</v>
      </c>
      <c r="V389" s="42">
        <v>14</v>
      </c>
      <c r="W389" s="42">
        <f>INVENTARIO[[#This Row],[Precio Final]]-INVENTARIO[[#This Row],[Costo total]]</f>
        <v>6</v>
      </c>
      <c r="X389" s="176">
        <f>INVENTARIO[[#This Row],[Ganancia Unitaria]]*INVENTARIO[[#This Row],[Salidas]]</f>
        <v>0</v>
      </c>
      <c r="Y389" s="42"/>
      <c r="Z389" s="20"/>
      <c r="AA389" s="20">
        <f>INVENTARIO[[#This Row],[Costo total]]*INVENTARIO[[#This Row],[Entradas]]</f>
        <v>8</v>
      </c>
      <c r="AB389" s="172">
        <f>INVENTARIO[[#This Row],[Stock Actual]]*INVENTARIO[[#This Row],[Costo total]]</f>
        <v>8</v>
      </c>
    </row>
    <row r="390" spans="1:28" ht="55" customHeight="1" x14ac:dyDescent="0.15">
      <c r="A390" s="43" t="s">
        <v>1614</v>
      </c>
      <c r="B390" s="169"/>
      <c r="C390" s="170" t="s">
        <v>12</v>
      </c>
      <c r="D390" s="83" t="s">
        <v>2864</v>
      </c>
      <c r="E390" s="83" t="s">
        <v>816</v>
      </c>
      <c r="F390" s="83" t="s">
        <v>695</v>
      </c>
      <c r="G390" s="83" t="s">
        <v>164</v>
      </c>
      <c r="H390" s="171">
        <f>INVENTARIO[[#This Row],[Precio Final]]</f>
        <v>10</v>
      </c>
      <c r="I390" s="83">
        <f t="shared" si="36"/>
        <v>10.166666666666666</v>
      </c>
      <c r="J390" s="83">
        <v>1</v>
      </c>
      <c r="K390" s="112">
        <f>SUMIFS(VENTAS[Cantidad],VENTAS[Código del producto Vendido],INVENTARIO[[#This Row],[Code]])</f>
        <v>0</v>
      </c>
      <c r="L390" s="121">
        <f>INVENTARIO[[#This Row],[Entradas]]-INVENTARIO[[#This Row],[Salidas]]</f>
        <v>1</v>
      </c>
      <c r="M390" s="171">
        <f>INVENTARIO[[#This Row],[Precio Final]]*10%</f>
        <v>1</v>
      </c>
      <c r="N390" s="43">
        <v>113</v>
      </c>
      <c r="O390" s="43">
        <v>18</v>
      </c>
      <c r="P390" s="43">
        <v>6.2777777777777777</v>
      </c>
      <c r="Q390" s="112">
        <v>50</v>
      </c>
      <c r="R390" s="43">
        <v>10</v>
      </c>
      <c r="S390" s="177">
        <f t="shared" si="37"/>
        <v>0.5</v>
      </c>
      <c r="T390" s="168">
        <f>INVENTARIO[[#This Row],[Costo Unitario (USD)]]+INVENTARIO[[#This Row],[Costo Envío (USD)]]</f>
        <v>6.7777777777777777</v>
      </c>
      <c r="U390" s="168">
        <f>INVENTARIO[[#This Row],[Costo total]]*1.5</f>
        <v>10.166666666666666</v>
      </c>
      <c r="V390" s="43">
        <v>10</v>
      </c>
      <c r="W390" s="43">
        <f>INVENTARIO[[#This Row],[Precio Final]]-INVENTARIO[[#This Row],[Costo total]]</f>
        <v>3.2222222222222223</v>
      </c>
      <c r="X390" s="172">
        <f>INVENTARIO[[#This Row],[Ganancia Unitaria]]*INVENTARIO[[#This Row],[Salidas]]</f>
        <v>0</v>
      </c>
      <c r="Y390" s="43"/>
      <c r="Z390" s="43"/>
      <c r="AA390" s="43">
        <f>INVENTARIO[[#This Row],[Costo total]]*INVENTARIO[[#This Row],[Entradas]]</f>
        <v>6.7777777777777777</v>
      </c>
      <c r="AB390" s="172">
        <f>INVENTARIO[[#This Row],[Stock Actual]]*INVENTARIO[[#This Row],[Costo total]]</f>
        <v>6.7777777777777777</v>
      </c>
    </row>
    <row r="391" spans="1:28" ht="55" customHeight="1" x14ac:dyDescent="0.15">
      <c r="A391" s="42" t="s">
        <v>1612</v>
      </c>
      <c r="B391" s="173"/>
      <c r="C391" s="174" t="s">
        <v>12</v>
      </c>
      <c r="D391" s="78" t="s">
        <v>415</v>
      </c>
      <c r="E391" s="78" t="s">
        <v>817</v>
      </c>
      <c r="F391" s="78" t="s">
        <v>692</v>
      </c>
      <c r="G391" s="78" t="s">
        <v>164</v>
      </c>
      <c r="H391" s="175">
        <f>INVENTARIO[[#This Row],[Precio Final]]</f>
        <v>15</v>
      </c>
      <c r="I391" s="78">
        <f t="shared" si="36"/>
        <v>9.8333333333333321</v>
      </c>
      <c r="J391" s="78">
        <v>1</v>
      </c>
      <c r="K391" s="110">
        <v>1</v>
      </c>
      <c r="L391" s="120">
        <f>INVENTARIO[[#This Row],[Entradas]]-INVENTARIO[[#This Row],[Salidas]]</f>
        <v>0</v>
      </c>
      <c r="M391" s="175">
        <f>INVENTARIO[[#This Row],[Precio Final]]*10%</f>
        <v>1.5</v>
      </c>
      <c r="N391" s="42">
        <v>109</v>
      </c>
      <c r="O391" s="42">
        <v>18</v>
      </c>
      <c r="P391" s="42">
        <v>6.0555555555555554</v>
      </c>
      <c r="Q391" s="110">
        <v>50</v>
      </c>
      <c r="R391" s="42">
        <v>10</v>
      </c>
      <c r="S391" s="178">
        <f t="shared" si="37"/>
        <v>0.5</v>
      </c>
      <c r="T391" s="42">
        <f>INVENTARIO[[#This Row],[Costo Unitario (USD)]]+INVENTARIO[[#This Row],[Costo Envío (USD)]]</f>
        <v>6.5555555555555554</v>
      </c>
      <c r="U391" s="42">
        <f>INVENTARIO[[#This Row],[Costo total]]*1.5</f>
        <v>9.8333333333333321</v>
      </c>
      <c r="V391" s="42">
        <v>15</v>
      </c>
      <c r="W391" s="42">
        <f>INVENTARIO[[#This Row],[Precio Final]]-INVENTARIO[[#This Row],[Costo total]]</f>
        <v>8.4444444444444446</v>
      </c>
      <c r="X391" s="176">
        <f>INVENTARIO[[#This Row],[Ganancia Unitaria]]*INVENTARIO[[#This Row],[Salidas]]</f>
        <v>8.4444444444444446</v>
      </c>
      <c r="Y391" s="42"/>
      <c r="Z391" s="20"/>
      <c r="AA391" s="20">
        <f>INVENTARIO[[#This Row],[Costo total]]*INVENTARIO[[#This Row],[Entradas]]</f>
        <v>6.5555555555555554</v>
      </c>
      <c r="AB391" s="172">
        <f>INVENTARIO[[#This Row],[Stock Actual]]*INVENTARIO[[#This Row],[Costo total]]</f>
        <v>0</v>
      </c>
    </row>
    <row r="392" spans="1:28" ht="55" customHeight="1" x14ac:dyDescent="0.15">
      <c r="A392" s="43" t="s">
        <v>1615</v>
      </c>
      <c r="B392" s="169"/>
      <c r="C392" s="170" t="s">
        <v>12</v>
      </c>
      <c r="D392" s="83" t="s">
        <v>2676</v>
      </c>
      <c r="E392" s="83" t="s">
        <v>818</v>
      </c>
      <c r="F392" s="83" t="s">
        <v>698</v>
      </c>
      <c r="G392" s="83" t="s">
        <v>164</v>
      </c>
      <c r="H392" s="171">
        <f>INVENTARIO[[#This Row],[Precio Final]]</f>
        <v>15</v>
      </c>
      <c r="I392" s="83">
        <f t="shared" si="36"/>
        <v>10.583333333333332</v>
      </c>
      <c r="J392" s="83">
        <v>1</v>
      </c>
      <c r="K392" s="112">
        <f>SUMIFS(VENTAS[Cantidad],VENTAS[Código del producto Vendido],INVENTARIO[[#This Row],[Code]])</f>
        <v>0</v>
      </c>
      <c r="L392" s="121">
        <f>INVENTARIO[[#This Row],[Entradas]]-INVENTARIO[[#This Row],[Salidas]]</f>
        <v>1</v>
      </c>
      <c r="M392" s="171">
        <f>INVENTARIO[[#This Row],[Precio Final]]*10%</f>
        <v>1.5</v>
      </c>
      <c r="N392" s="43">
        <v>109</v>
      </c>
      <c r="O392" s="43">
        <v>18</v>
      </c>
      <c r="P392" s="43">
        <v>6.0555555555555554</v>
      </c>
      <c r="Q392" s="112">
        <v>100</v>
      </c>
      <c r="R392" s="43">
        <v>10</v>
      </c>
      <c r="S392" s="177">
        <f t="shared" si="37"/>
        <v>1</v>
      </c>
      <c r="T392" s="168">
        <f>INVENTARIO[[#This Row],[Costo Unitario (USD)]]+INVENTARIO[[#This Row],[Costo Envío (USD)]]</f>
        <v>7.0555555555555554</v>
      </c>
      <c r="U392" s="168">
        <f>INVENTARIO[[#This Row],[Costo total]]*1.5</f>
        <v>10.583333333333332</v>
      </c>
      <c r="V392" s="43">
        <v>15</v>
      </c>
      <c r="W392" s="43">
        <f>INVENTARIO[[#This Row],[Precio Final]]-INVENTARIO[[#This Row],[Costo total]]</f>
        <v>7.9444444444444446</v>
      </c>
      <c r="X392" s="172">
        <f>INVENTARIO[[#This Row],[Ganancia Unitaria]]*INVENTARIO[[#This Row],[Salidas]]</f>
        <v>0</v>
      </c>
      <c r="Y392" s="43"/>
      <c r="Z392" s="43"/>
      <c r="AA392" s="43">
        <f>INVENTARIO[[#This Row],[Costo total]]*INVENTARIO[[#This Row],[Entradas]]</f>
        <v>7.0555555555555554</v>
      </c>
      <c r="AB392" s="172">
        <f>INVENTARIO[[#This Row],[Stock Actual]]*INVENTARIO[[#This Row],[Costo total]]</f>
        <v>7.0555555555555554</v>
      </c>
    </row>
    <row r="393" spans="1:28" ht="55" customHeight="1" x14ac:dyDescent="0.15">
      <c r="A393" s="42" t="s">
        <v>1616</v>
      </c>
      <c r="B393" s="173"/>
      <c r="C393" s="174" t="s">
        <v>12</v>
      </c>
      <c r="D393" s="78" t="s">
        <v>2850</v>
      </c>
      <c r="E393" s="78" t="s">
        <v>819</v>
      </c>
      <c r="F393" s="78" t="s">
        <v>695</v>
      </c>
      <c r="G393" s="78" t="s">
        <v>164</v>
      </c>
      <c r="H393" s="175">
        <f>INVENTARIO[[#This Row],[Precio Final]]</f>
        <v>15</v>
      </c>
      <c r="I393" s="78">
        <f t="shared" si="36"/>
        <v>13.833333333333332</v>
      </c>
      <c r="J393" s="78">
        <v>1</v>
      </c>
      <c r="K393" s="110">
        <f>SUMIFS(VENTAS[Cantidad],VENTAS[Código del producto Vendido],INVENTARIO[[#This Row],[Code]])</f>
        <v>0</v>
      </c>
      <c r="L393" s="120">
        <f>INVENTARIO[[#This Row],[Entradas]]-INVENTARIO[[#This Row],[Salidas]]</f>
        <v>1</v>
      </c>
      <c r="M393" s="175">
        <f>INVENTARIO[[#This Row],[Precio Final]]*10%</f>
        <v>1.5</v>
      </c>
      <c r="N393" s="42">
        <v>148</v>
      </c>
      <c r="O393" s="42">
        <v>18</v>
      </c>
      <c r="P393" s="42">
        <v>8.2222222222222214</v>
      </c>
      <c r="Q393" s="110">
        <v>100</v>
      </c>
      <c r="R393" s="42">
        <v>10</v>
      </c>
      <c r="S393" s="178">
        <f t="shared" si="37"/>
        <v>1</v>
      </c>
      <c r="T393" s="42">
        <f>INVENTARIO[[#This Row],[Costo Unitario (USD)]]+INVENTARIO[[#This Row],[Costo Envío (USD)]]</f>
        <v>9.2222222222222214</v>
      </c>
      <c r="U393" s="42">
        <f>INVENTARIO[[#This Row],[Costo total]]*1.5</f>
        <v>13.833333333333332</v>
      </c>
      <c r="V393" s="42">
        <v>15</v>
      </c>
      <c r="W393" s="42">
        <f>INVENTARIO[[#This Row],[Precio Final]]-INVENTARIO[[#This Row],[Costo total]]</f>
        <v>5.7777777777777786</v>
      </c>
      <c r="X393" s="176">
        <f>INVENTARIO[[#This Row],[Ganancia Unitaria]]*INVENTARIO[[#This Row],[Salidas]]</f>
        <v>0</v>
      </c>
      <c r="Y393" s="42"/>
      <c r="Z393" s="20"/>
      <c r="AA393" s="20">
        <f>INVENTARIO[[#This Row],[Costo total]]*INVENTARIO[[#This Row],[Entradas]]</f>
        <v>9.2222222222222214</v>
      </c>
      <c r="AB393" s="172">
        <f>INVENTARIO[[#This Row],[Stock Actual]]*INVENTARIO[[#This Row],[Costo total]]</f>
        <v>9.2222222222222214</v>
      </c>
    </row>
    <row r="394" spans="1:28" ht="55" customHeight="1" x14ac:dyDescent="0.15">
      <c r="A394" s="43" t="s">
        <v>1617</v>
      </c>
      <c r="B394" s="169"/>
      <c r="C394" s="170" t="s">
        <v>12</v>
      </c>
      <c r="D394" s="83" t="s">
        <v>2695</v>
      </c>
      <c r="E394" s="83" t="s">
        <v>820</v>
      </c>
      <c r="F394" s="83" t="s">
        <v>692</v>
      </c>
      <c r="G394" s="83" t="s">
        <v>164</v>
      </c>
      <c r="H394" s="171">
        <f>INVENTARIO[[#This Row],[Precio Final]]</f>
        <v>18</v>
      </c>
      <c r="I394" s="83">
        <f t="shared" si="36"/>
        <v>14</v>
      </c>
      <c r="J394" s="83">
        <v>3</v>
      </c>
      <c r="K394" s="112">
        <f>SUMIFS(VENTAS[Cantidad],VENTAS[Código del producto Vendido],INVENTARIO[[#This Row],[Code]])</f>
        <v>0</v>
      </c>
      <c r="L394" s="121">
        <f>INVENTARIO[[#This Row],[Entradas]]-INVENTARIO[[#This Row],[Salidas]]</f>
        <v>3</v>
      </c>
      <c r="M394" s="171">
        <f>INVENTARIO[[#This Row],[Precio Final]]*10%</f>
        <v>1.8</v>
      </c>
      <c r="N394" s="43">
        <v>150</v>
      </c>
      <c r="O394" s="43">
        <v>18</v>
      </c>
      <c r="P394" s="43">
        <v>8.3333333333333339</v>
      </c>
      <c r="Q394" s="112">
        <v>100</v>
      </c>
      <c r="R394" s="43">
        <v>10</v>
      </c>
      <c r="S394" s="177">
        <f t="shared" si="37"/>
        <v>1</v>
      </c>
      <c r="T394" s="168">
        <f>INVENTARIO[[#This Row],[Costo Unitario (USD)]]+INVENTARIO[[#This Row],[Costo Envío (USD)]]</f>
        <v>9.3333333333333339</v>
      </c>
      <c r="U394" s="168">
        <f>INVENTARIO[[#This Row],[Costo total]]*1.5</f>
        <v>14</v>
      </c>
      <c r="V394" s="43">
        <v>18</v>
      </c>
      <c r="W394" s="43">
        <f>INVENTARIO[[#This Row],[Precio Final]]-INVENTARIO[[#This Row],[Costo total]]</f>
        <v>8.6666666666666661</v>
      </c>
      <c r="X394" s="172">
        <f>INVENTARIO[[#This Row],[Ganancia Unitaria]]*INVENTARIO[[#This Row],[Salidas]]</f>
        <v>0</v>
      </c>
      <c r="Y394" s="43"/>
      <c r="Z394" s="43"/>
      <c r="AA394" s="43">
        <f>INVENTARIO[[#This Row],[Costo total]]*INVENTARIO[[#This Row],[Entradas]]</f>
        <v>28</v>
      </c>
      <c r="AB394" s="172">
        <f>INVENTARIO[[#This Row],[Stock Actual]]*INVENTARIO[[#This Row],[Costo total]]</f>
        <v>28</v>
      </c>
    </row>
    <row r="395" spans="1:28" ht="55" customHeight="1" x14ac:dyDescent="0.15">
      <c r="A395" s="42" t="s">
        <v>1618</v>
      </c>
      <c r="B395" s="173"/>
      <c r="C395" s="174" t="s">
        <v>12</v>
      </c>
      <c r="D395" s="78" t="s">
        <v>208</v>
      </c>
      <c r="E395" s="78" t="s">
        <v>2484</v>
      </c>
      <c r="F395" s="78" t="s">
        <v>711</v>
      </c>
      <c r="G395" s="78" t="s">
        <v>164</v>
      </c>
      <c r="H395" s="175">
        <f>INVENTARIO[[#This Row],[Precio Final]]</f>
        <v>10</v>
      </c>
      <c r="I395" s="78">
        <f t="shared" si="36"/>
        <v>6.5000000000000009</v>
      </c>
      <c r="J395" s="78">
        <v>2</v>
      </c>
      <c r="K395" s="110">
        <f>SUMIFS(VENTAS[Cantidad],VENTAS[Código del producto Vendido],INVENTARIO[[#This Row],[Code]])</f>
        <v>1</v>
      </c>
      <c r="L395" s="120">
        <f>INVENTARIO[[#This Row],[Entradas]]-INVENTARIO[[#This Row],[Salidas]]</f>
        <v>1</v>
      </c>
      <c r="M395" s="175">
        <f>INVENTARIO[[#This Row],[Precio Final]]*10%</f>
        <v>1</v>
      </c>
      <c r="N395" s="42">
        <v>69</v>
      </c>
      <c r="O395" s="42">
        <v>18</v>
      </c>
      <c r="P395" s="42">
        <v>3.8333333333333335</v>
      </c>
      <c r="Q395" s="110">
        <v>50</v>
      </c>
      <c r="R395" s="42">
        <v>10</v>
      </c>
      <c r="S395" s="178">
        <f t="shared" si="37"/>
        <v>0.5</v>
      </c>
      <c r="T395" s="42">
        <f>INVENTARIO[[#This Row],[Costo Unitario (USD)]]+INVENTARIO[[#This Row],[Costo Envío (USD)]]</f>
        <v>4.3333333333333339</v>
      </c>
      <c r="U395" s="42">
        <f>INVENTARIO[[#This Row],[Costo total]]*1.5</f>
        <v>6.5000000000000009</v>
      </c>
      <c r="V395" s="42">
        <v>10</v>
      </c>
      <c r="W395" s="42">
        <f>INVENTARIO[[#This Row],[Precio Final]]-INVENTARIO[[#This Row],[Costo total]]</f>
        <v>5.6666666666666661</v>
      </c>
      <c r="X395" s="176">
        <f>INVENTARIO[[#This Row],[Ganancia Unitaria]]*INVENTARIO[[#This Row],[Salidas]]</f>
        <v>5.6666666666666661</v>
      </c>
      <c r="Y395" s="42"/>
      <c r="Z395" s="20"/>
      <c r="AA395" s="20">
        <f>INVENTARIO[[#This Row],[Costo total]]*INVENTARIO[[#This Row],[Entradas]]</f>
        <v>8.6666666666666679</v>
      </c>
      <c r="AB395" s="172">
        <f>INVENTARIO[[#This Row],[Stock Actual]]*INVENTARIO[[#This Row],[Costo total]]</f>
        <v>4.3333333333333339</v>
      </c>
    </row>
    <row r="396" spans="1:28" ht="55" customHeight="1" x14ac:dyDescent="0.15">
      <c r="A396" s="43" t="s">
        <v>1619</v>
      </c>
      <c r="B396" s="169"/>
      <c r="C396" s="170" t="s">
        <v>12</v>
      </c>
      <c r="D396" s="83" t="s">
        <v>50</v>
      </c>
      <c r="E396" s="83" t="s">
        <v>821</v>
      </c>
      <c r="F396" s="83" t="s">
        <v>692</v>
      </c>
      <c r="G396" s="83" t="s">
        <v>164</v>
      </c>
      <c r="H396" s="171">
        <f>INVENTARIO[[#This Row],[Precio Final]]</f>
        <v>35</v>
      </c>
      <c r="I396" s="83">
        <f t="shared" si="36"/>
        <v>39.583333333333336</v>
      </c>
      <c r="J396" s="83">
        <v>1</v>
      </c>
      <c r="K396" s="112">
        <f>SUMIFS(VENTAS[Cantidad],VENTAS[Código del producto Vendido],INVENTARIO[[#This Row],[Code]])</f>
        <v>1</v>
      </c>
      <c r="L396" s="121">
        <f>INVENTARIO[[#This Row],[Entradas]]-INVENTARIO[[#This Row],[Salidas]]</f>
        <v>0</v>
      </c>
      <c r="M396" s="171">
        <f>INVENTARIO[[#This Row],[Precio Final]]*10%</f>
        <v>3.5</v>
      </c>
      <c r="N396" s="43">
        <v>385</v>
      </c>
      <c r="O396" s="43">
        <v>18</v>
      </c>
      <c r="P396" s="43">
        <v>21.388888888888889</v>
      </c>
      <c r="Q396" s="112">
        <v>500</v>
      </c>
      <c r="R396" s="43">
        <v>10</v>
      </c>
      <c r="S396" s="177">
        <f t="shared" si="37"/>
        <v>5</v>
      </c>
      <c r="T396" s="168">
        <f>INVENTARIO[[#This Row],[Costo Unitario (USD)]]+INVENTARIO[[#This Row],[Costo Envío (USD)]]</f>
        <v>26.388888888888889</v>
      </c>
      <c r="U396" s="168">
        <f>INVENTARIO[[#This Row],[Costo total]]*1.5</f>
        <v>39.583333333333336</v>
      </c>
      <c r="V396" s="43">
        <v>35</v>
      </c>
      <c r="W396" s="43">
        <f>INVENTARIO[[#This Row],[Precio Final]]-INVENTARIO[[#This Row],[Costo total]]</f>
        <v>8.6111111111111107</v>
      </c>
      <c r="X396" s="172">
        <f>INVENTARIO[[#This Row],[Ganancia Unitaria]]*INVENTARIO[[#This Row],[Salidas]]</f>
        <v>8.6111111111111107</v>
      </c>
      <c r="Y396" s="43"/>
      <c r="Z396" s="43"/>
      <c r="AA396" s="43">
        <f>INVENTARIO[[#This Row],[Costo total]]*INVENTARIO[[#This Row],[Entradas]]</f>
        <v>26.388888888888889</v>
      </c>
      <c r="AB396" s="172">
        <f>INVENTARIO[[#This Row],[Stock Actual]]*INVENTARIO[[#This Row],[Costo total]]</f>
        <v>0</v>
      </c>
    </row>
    <row r="397" spans="1:28" ht="55" customHeight="1" x14ac:dyDescent="0.15">
      <c r="A397" s="42" t="s">
        <v>1620</v>
      </c>
      <c r="B397" s="173"/>
      <c r="C397" s="174" t="s">
        <v>12</v>
      </c>
      <c r="D397" s="78" t="s">
        <v>2862</v>
      </c>
      <c r="E397" s="78" t="s">
        <v>822</v>
      </c>
      <c r="F397" s="78" t="s">
        <v>695</v>
      </c>
      <c r="G397" s="78" t="s">
        <v>164</v>
      </c>
      <c r="H397" s="175">
        <f>INVENTARIO[[#This Row],[Precio Final]]</f>
        <v>9</v>
      </c>
      <c r="I397" s="78">
        <f t="shared" si="36"/>
        <v>6</v>
      </c>
      <c r="J397" s="78">
        <v>1</v>
      </c>
      <c r="K397" s="110">
        <f>SUMIFS(VENTAS[Cantidad],VENTAS[Código del producto Vendido],INVENTARIO[[#This Row],[Code]])</f>
        <v>0</v>
      </c>
      <c r="L397" s="120">
        <f>INVENTARIO[[#This Row],[Entradas]]-INVENTARIO[[#This Row],[Salidas]]</f>
        <v>1</v>
      </c>
      <c r="M397" s="175">
        <f>INVENTARIO[[#This Row],[Precio Final]]*10%</f>
        <v>0.9</v>
      </c>
      <c r="N397" s="42">
        <v>63</v>
      </c>
      <c r="O397" s="42">
        <v>18</v>
      </c>
      <c r="P397" s="42">
        <v>3.5</v>
      </c>
      <c r="Q397" s="110">
        <v>50</v>
      </c>
      <c r="R397" s="42">
        <v>10</v>
      </c>
      <c r="S397" s="178">
        <f t="shared" si="37"/>
        <v>0.5</v>
      </c>
      <c r="T397" s="42">
        <f>INVENTARIO[[#This Row],[Costo Unitario (USD)]]+INVENTARIO[[#This Row],[Costo Envío (USD)]]</f>
        <v>4</v>
      </c>
      <c r="U397" s="42">
        <f>INVENTARIO[[#This Row],[Costo total]]*1.5</f>
        <v>6</v>
      </c>
      <c r="V397" s="42">
        <v>9</v>
      </c>
      <c r="W397" s="42">
        <f>INVENTARIO[[#This Row],[Precio Final]]-INVENTARIO[[#This Row],[Costo total]]</f>
        <v>5</v>
      </c>
      <c r="X397" s="176">
        <f>INVENTARIO[[#This Row],[Ganancia Unitaria]]*INVENTARIO[[#This Row],[Salidas]]</f>
        <v>0</v>
      </c>
      <c r="Y397" s="42"/>
      <c r="Z397" s="20"/>
      <c r="AA397" s="20">
        <f>INVENTARIO[[#This Row],[Costo total]]*INVENTARIO[[#This Row],[Entradas]]</f>
        <v>4</v>
      </c>
      <c r="AB397" s="172">
        <f>INVENTARIO[[#This Row],[Stock Actual]]*INVENTARIO[[#This Row],[Costo total]]</f>
        <v>4</v>
      </c>
    </row>
    <row r="398" spans="1:28" ht="55" customHeight="1" x14ac:dyDescent="0.15">
      <c r="A398" s="43" t="s">
        <v>1621</v>
      </c>
      <c r="B398" s="169"/>
      <c r="C398" s="170" t="s">
        <v>12</v>
      </c>
      <c r="D398" s="83" t="s">
        <v>415</v>
      </c>
      <c r="E398" s="83" t="s">
        <v>823</v>
      </c>
      <c r="F398" s="83" t="s">
        <v>695</v>
      </c>
      <c r="G398" s="83" t="s">
        <v>164</v>
      </c>
      <c r="H398" s="171">
        <f>INVENTARIO[[#This Row],[Precio Final]]</f>
        <v>10</v>
      </c>
      <c r="I398" s="83">
        <f t="shared" si="36"/>
        <v>5.5166666666666666</v>
      </c>
      <c r="J398" s="83">
        <v>1</v>
      </c>
      <c r="K398" s="112">
        <f>SUMIFS(VENTAS[Cantidad],VENTAS[Código del producto Vendido],INVENTARIO[[#This Row],[Code]])</f>
        <v>1</v>
      </c>
      <c r="L398" s="121">
        <f>INVENTARIO[[#This Row],[Entradas]]-INVENTARIO[[#This Row],[Salidas]]</f>
        <v>0</v>
      </c>
      <c r="M398" s="171">
        <f>INVENTARIO[[#This Row],[Precio Final]]*10%</f>
        <v>1</v>
      </c>
      <c r="N398" s="43">
        <v>59</v>
      </c>
      <c r="O398" s="43">
        <v>18</v>
      </c>
      <c r="P398" s="43">
        <v>3.2777777777777777</v>
      </c>
      <c r="Q398" s="112">
        <v>40</v>
      </c>
      <c r="R398" s="43">
        <v>10</v>
      </c>
      <c r="S398" s="177">
        <f t="shared" si="37"/>
        <v>0.4</v>
      </c>
      <c r="T398" s="168">
        <f>INVENTARIO[[#This Row],[Costo Unitario (USD)]]+INVENTARIO[[#This Row],[Costo Envío (USD)]]</f>
        <v>3.6777777777777776</v>
      </c>
      <c r="U398" s="168">
        <f>INVENTARIO[[#This Row],[Costo total]]*1.5</f>
        <v>5.5166666666666666</v>
      </c>
      <c r="V398" s="43">
        <v>10</v>
      </c>
      <c r="W398" s="43">
        <f>INVENTARIO[[#This Row],[Precio Final]]-INVENTARIO[[#This Row],[Costo total]]</f>
        <v>6.3222222222222229</v>
      </c>
      <c r="X398" s="172">
        <f>INVENTARIO[[#This Row],[Ganancia Unitaria]]*INVENTARIO[[#This Row],[Salidas]]</f>
        <v>6.3222222222222229</v>
      </c>
      <c r="Y398" s="43"/>
      <c r="Z398" s="43"/>
      <c r="AA398" s="43">
        <f>INVENTARIO[[#This Row],[Costo total]]*INVENTARIO[[#This Row],[Entradas]]</f>
        <v>3.6777777777777776</v>
      </c>
      <c r="AB398" s="172">
        <f>INVENTARIO[[#This Row],[Stock Actual]]*INVENTARIO[[#This Row],[Costo total]]</f>
        <v>0</v>
      </c>
    </row>
    <row r="399" spans="1:28" ht="55" customHeight="1" x14ac:dyDescent="0.15">
      <c r="A399" s="42" t="s">
        <v>1622</v>
      </c>
      <c r="B399" s="173"/>
      <c r="C399" s="174" t="s">
        <v>12</v>
      </c>
      <c r="D399" s="78" t="s">
        <v>2862</v>
      </c>
      <c r="E399" s="78" t="s">
        <v>824</v>
      </c>
      <c r="F399" s="78" t="s">
        <v>698</v>
      </c>
      <c r="G399" s="78" t="s">
        <v>164</v>
      </c>
      <c r="H399" s="175">
        <f>INVENTARIO[[#This Row],[Precio Final]]</f>
        <v>9</v>
      </c>
      <c r="I399" s="78">
        <f t="shared" si="36"/>
        <v>5.1833333333333327</v>
      </c>
      <c r="J399" s="78">
        <v>1</v>
      </c>
      <c r="K399" s="110">
        <f>SUMIFS(VENTAS[Cantidad],VENTAS[Código del producto Vendido],INVENTARIO[[#This Row],[Code]])</f>
        <v>1</v>
      </c>
      <c r="L399" s="120">
        <f>INVENTARIO[[#This Row],[Entradas]]-INVENTARIO[[#This Row],[Salidas]]</f>
        <v>0</v>
      </c>
      <c r="M399" s="175">
        <f>INVENTARIO[[#This Row],[Precio Final]]*10%</f>
        <v>0.9</v>
      </c>
      <c r="N399" s="42">
        <v>55</v>
      </c>
      <c r="O399" s="42">
        <v>18</v>
      </c>
      <c r="P399" s="42">
        <v>3.0555555555555554</v>
      </c>
      <c r="Q399" s="110">
        <v>40</v>
      </c>
      <c r="R399" s="42">
        <v>10</v>
      </c>
      <c r="S399" s="178">
        <f t="shared" si="37"/>
        <v>0.4</v>
      </c>
      <c r="T399" s="42">
        <f>INVENTARIO[[#This Row],[Costo Unitario (USD)]]+INVENTARIO[[#This Row],[Costo Envío (USD)]]</f>
        <v>3.4555555555555553</v>
      </c>
      <c r="U399" s="42">
        <f>INVENTARIO[[#This Row],[Costo total]]*1.5</f>
        <v>5.1833333333333327</v>
      </c>
      <c r="V399" s="42">
        <v>9</v>
      </c>
      <c r="W399" s="42">
        <f>INVENTARIO[[#This Row],[Precio Final]]-INVENTARIO[[#This Row],[Costo total]]</f>
        <v>5.5444444444444443</v>
      </c>
      <c r="X399" s="176">
        <f>INVENTARIO[[#This Row],[Ganancia Unitaria]]*INVENTARIO[[#This Row],[Salidas]]</f>
        <v>5.5444444444444443</v>
      </c>
      <c r="Y399" s="42"/>
      <c r="Z399" s="20"/>
      <c r="AA399" s="20">
        <f>INVENTARIO[[#This Row],[Costo total]]*INVENTARIO[[#This Row],[Entradas]]</f>
        <v>3.4555555555555553</v>
      </c>
      <c r="AB399" s="172">
        <f>INVENTARIO[[#This Row],[Stock Actual]]*INVENTARIO[[#This Row],[Costo total]]</f>
        <v>0</v>
      </c>
    </row>
    <row r="400" spans="1:28" ht="55" customHeight="1" x14ac:dyDescent="0.15">
      <c r="A400" s="43" t="s">
        <v>1623</v>
      </c>
      <c r="B400" s="169"/>
      <c r="C400" s="170" t="s">
        <v>12</v>
      </c>
      <c r="D400" s="83" t="s">
        <v>2862</v>
      </c>
      <c r="E400" s="83" t="s">
        <v>825</v>
      </c>
      <c r="F400" s="83" t="s">
        <v>697</v>
      </c>
      <c r="G400" s="83" t="s">
        <v>164</v>
      </c>
      <c r="H400" s="171">
        <f>INVENTARIO[[#This Row],[Precio Final]]</f>
        <v>12</v>
      </c>
      <c r="I400" s="83">
        <f t="shared" si="36"/>
        <v>6.3166666666666664</v>
      </c>
      <c r="J400" s="83">
        <v>1</v>
      </c>
      <c r="K400" s="112">
        <f>SUMIFS(VENTAS[Cantidad],VENTAS[Código del producto Vendido],INVENTARIO[[#This Row],[Code]])</f>
        <v>0</v>
      </c>
      <c r="L400" s="121">
        <f>INVENTARIO[[#This Row],[Entradas]]-INVENTARIO[[#This Row],[Salidas]]</f>
        <v>1</v>
      </c>
      <c r="M400" s="171">
        <f>INVENTARIO[[#This Row],[Precio Final]]*10%</f>
        <v>1.2000000000000002</v>
      </c>
      <c r="N400" s="43">
        <v>65</v>
      </c>
      <c r="O400" s="43">
        <v>18</v>
      </c>
      <c r="P400" s="43">
        <v>3.6111111111111112</v>
      </c>
      <c r="Q400" s="112">
        <v>60</v>
      </c>
      <c r="R400" s="43">
        <v>10</v>
      </c>
      <c r="S400" s="177">
        <f t="shared" si="37"/>
        <v>0.6</v>
      </c>
      <c r="T400" s="168">
        <f>INVENTARIO[[#This Row],[Costo Unitario (USD)]]+INVENTARIO[[#This Row],[Costo Envío (USD)]]</f>
        <v>4.2111111111111112</v>
      </c>
      <c r="U400" s="168">
        <f>INVENTARIO[[#This Row],[Costo total]]*1.5</f>
        <v>6.3166666666666664</v>
      </c>
      <c r="V400" s="43">
        <v>12</v>
      </c>
      <c r="W400" s="43">
        <f>INVENTARIO[[#This Row],[Precio Final]]-INVENTARIO[[#This Row],[Costo total]]</f>
        <v>7.7888888888888888</v>
      </c>
      <c r="X400" s="172">
        <f>INVENTARIO[[#This Row],[Ganancia Unitaria]]*INVENTARIO[[#This Row],[Salidas]]</f>
        <v>0</v>
      </c>
      <c r="Y400" s="43"/>
      <c r="Z400" s="43"/>
      <c r="AA400" s="43">
        <f>INVENTARIO[[#This Row],[Costo total]]*INVENTARIO[[#This Row],[Entradas]]</f>
        <v>4.2111111111111112</v>
      </c>
      <c r="AB400" s="172">
        <f>INVENTARIO[[#This Row],[Stock Actual]]*INVENTARIO[[#This Row],[Costo total]]</f>
        <v>4.2111111111111112</v>
      </c>
    </row>
    <row r="401" spans="1:28" ht="55" customHeight="1" x14ac:dyDescent="0.15">
      <c r="A401" s="42" t="s">
        <v>1624</v>
      </c>
      <c r="B401" s="173"/>
      <c r="C401" s="174" t="s">
        <v>12</v>
      </c>
      <c r="D401" s="78" t="s">
        <v>2862</v>
      </c>
      <c r="E401" s="78" t="s">
        <v>825</v>
      </c>
      <c r="F401" s="78" t="s">
        <v>695</v>
      </c>
      <c r="G401" s="78" t="s">
        <v>164</v>
      </c>
      <c r="H401" s="175">
        <f>INVENTARIO[[#This Row],[Precio Final]]</f>
        <v>12</v>
      </c>
      <c r="I401" s="78">
        <f t="shared" si="36"/>
        <v>6.3166666666666664</v>
      </c>
      <c r="J401" s="78">
        <v>1</v>
      </c>
      <c r="K401" s="110">
        <f>SUMIFS(VENTAS[Cantidad],VENTAS[Código del producto Vendido],INVENTARIO[[#This Row],[Code]])</f>
        <v>0</v>
      </c>
      <c r="L401" s="120">
        <f>INVENTARIO[[#This Row],[Entradas]]-INVENTARIO[[#This Row],[Salidas]]</f>
        <v>1</v>
      </c>
      <c r="M401" s="175">
        <f>INVENTARIO[[#This Row],[Precio Final]]*10%</f>
        <v>1.2000000000000002</v>
      </c>
      <c r="N401" s="42">
        <v>65</v>
      </c>
      <c r="O401" s="42">
        <v>18</v>
      </c>
      <c r="P401" s="42">
        <v>3.6111111111111112</v>
      </c>
      <c r="Q401" s="110">
        <v>60</v>
      </c>
      <c r="R401" s="42">
        <v>10</v>
      </c>
      <c r="S401" s="178">
        <f t="shared" si="37"/>
        <v>0.6</v>
      </c>
      <c r="T401" s="42">
        <f>INVENTARIO[[#This Row],[Costo Unitario (USD)]]+INVENTARIO[[#This Row],[Costo Envío (USD)]]</f>
        <v>4.2111111111111112</v>
      </c>
      <c r="U401" s="42">
        <f>INVENTARIO[[#This Row],[Costo total]]*1.5</f>
        <v>6.3166666666666664</v>
      </c>
      <c r="V401" s="42">
        <v>12</v>
      </c>
      <c r="W401" s="42">
        <f>INVENTARIO[[#This Row],[Precio Final]]-INVENTARIO[[#This Row],[Costo total]]</f>
        <v>7.7888888888888888</v>
      </c>
      <c r="X401" s="176">
        <f>INVENTARIO[[#This Row],[Ganancia Unitaria]]*INVENTARIO[[#This Row],[Salidas]]</f>
        <v>0</v>
      </c>
      <c r="Y401" s="42"/>
      <c r="Z401" s="20"/>
      <c r="AA401" s="20">
        <f>INVENTARIO[[#This Row],[Costo total]]*INVENTARIO[[#This Row],[Entradas]]</f>
        <v>4.2111111111111112</v>
      </c>
      <c r="AB401" s="172">
        <f>INVENTARIO[[#This Row],[Stock Actual]]*INVENTARIO[[#This Row],[Costo total]]</f>
        <v>4.2111111111111112</v>
      </c>
    </row>
    <row r="402" spans="1:28" ht="55" customHeight="1" x14ac:dyDescent="0.15">
      <c r="A402" s="43" t="s">
        <v>1625</v>
      </c>
      <c r="B402" s="169"/>
      <c r="C402" s="170" t="s">
        <v>12</v>
      </c>
      <c r="D402" s="83" t="s">
        <v>2677</v>
      </c>
      <c r="E402" s="83" t="s">
        <v>826</v>
      </c>
      <c r="F402" s="83" t="s">
        <v>698</v>
      </c>
      <c r="G402" s="83" t="s">
        <v>164</v>
      </c>
      <c r="H402" s="171">
        <f>INVENTARIO[[#This Row],[Precio Final]]</f>
        <v>12</v>
      </c>
      <c r="I402" s="83">
        <f t="shared" si="36"/>
        <v>6.8</v>
      </c>
      <c r="J402" s="83">
        <v>1</v>
      </c>
      <c r="K402" s="112">
        <f>SUMIFS(VENTAS[Cantidad],VENTAS[Código del producto Vendido],INVENTARIO[[#This Row],[Code]])</f>
        <v>0</v>
      </c>
      <c r="L402" s="121">
        <f>INVENTARIO[[#This Row],[Entradas]]-INVENTARIO[[#This Row],[Salidas]]</f>
        <v>1</v>
      </c>
      <c r="M402" s="171">
        <f>INVENTARIO[[#This Row],[Precio Final]]*10%</f>
        <v>1.2000000000000002</v>
      </c>
      <c r="N402" s="43">
        <v>69</v>
      </c>
      <c r="O402" s="43">
        <v>18</v>
      </c>
      <c r="P402" s="43">
        <v>3.8333333333333335</v>
      </c>
      <c r="Q402" s="112">
        <v>70</v>
      </c>
      <c r="R402" s="43">
        <v>10</v>
      </c>
      <c r="S402" s="177">
        <f t="shared" si="37"/>
        <v>0.7</v>
      </c>
      <c r="T402" s="168">
        <f>INVENTARIO[[#This Row],[Costo Unitario (USD)]]+INVENTARIO[[#This Row],[Costo Envío (USD)]]</f>
        <v>4.5333333333333332</v>
      </c>
      <c r="U402" s="168">
        <f>INVENTARIO[[#This Row],[Costo total]]*1.5</f>
        <v>6.8</v>
      </c>
      <c r="V402" s="43">
        <v>12</v>
      </c>
      <c r="W402" s="43">
        <f>INVENTARIO[[#This Row],[Precio Final]]-INVENTARIO[[#This Row],[Costo total]]</f>
        <v>7.4666666666666668</v>
      </c>
      <c r="X402" s="172">
        <f>INVENTARIO[[#This Row],[Ganancia Unitaria]]*INVENTARIO[[#This Row],[Salidas]]</f>
        <v>0</v>
      </c>
      <c r="Y402" s="43"/>
      <c r="Z402" s="43"/>
      <c r="AA402" s="43">
        <f>INVENTARIO[[#This Row],[Costo total]]*INVENTARIO[[#This Row],[Entradas]]</f>
        <v>4.5333333333333332</v>
      </c>
      <c r="AB402" s="172">
        <f>INVENTARIO[[#This Row],[Stock Actual]]*INVENTARIO[[#This Row],[Costo total]]</f>
        <v>4.5333333333333332</v>
      </c>
    </row>
    <row r="403" spans="1:28" ht="55" customHeight="1" x14ac:dyDescent="0.15">
      <c r="A403" s="42" t="s">
        <v>1626</v>
      </c>
      <c r="B403" s="173"/>
      <c r="C403" s="174" t="s">
        <v>12</v>
      </c>
      <c r="D403" s="78" t="s">
        <v>415</v>
      </c>
      <c r="E403" s="78" t="s">
        <v>827</v>
      </c>
      <c r="F403" s="78" t="s">
        <v>697</v>
      </c>
      <c r="G403" s="78" t="s">
        <v>164</v>
      </c>
      <c r="H403" s="175">
        <f>INVENTARIO[[#This Row],[Precio Final]]</f>
        <v>30</v>
      </c>
      <c r="I403" s="78">
        <f t="shared" si="36"/>
        <v>30.083333333333336</v>
      </c>
      <c r="J403" s="78">
        <v>1</v>
      </c>
      <c r="K403" s="110">
        <f>SUMIFS(VENTAS[Cantidad],VENTAS[Código del producto Vendido],INVENTARIO[[#This Row],[Code]])</f>
        <v>1</v>
      </c>
      <c r="L403" s="120">
        <f>INVENTARIO[[#This Row],[Entradas]]-INVENTARIO[[#This Row],[Salidas]]</f>
        <v>0</v>
      </c>
      <c r="M403" s="175">
        <f>INVENTARIO[[#This Row],[Precio Final]]*10%</f>
        <v>3</v>
      </c>
      <c r="N403" s="42">
        <v>289</v>
      </c>
      <c r="O403" s="42">
        <v>18</v>
      </c>
      <c r="P403" s="42">
        <v>16.055555555555557</v>
      </c>
      <c r="Q403" s="110">
        <v>400</v>
      </c>
      <c r="R403" s="42">
        <v>10</v>
      </c>
      <c r="S403" s="178">
        <f t="shared" si="37"/>
        <v>4</v>
      </c>
      <c r="T403" s="42">
        <f>INVENTARIO[[#This Row],[Costo Unitario (USD)]]+INVENTARIO[[#This Row],[Costo Envío (USD)]]</f>
        <v>20.055555555555557</v>
      </c>
      <c r="U403" s="42">
        <f>INVENTARIO[[#This Row],[Costo total]]*1.5</f>
        <v>30.083333333333336</v>
      </c>
      <c r="V403" s="42">
        <v>30</v>
      </c>
      <c r="W403" s="42">
        <f>INVENTARIO[[#This Row],[Precio Final]]-INVENTARIO[[#This Row],[Costo total]]</f>
        <v>9.9444444444444429</v>
      </c>
      <c r="X403" s="176">
        <f>INVENTARIO[[#This Row],[Ganancia Unitaria]]*INVENTARIO[[#This Row],[Salidas]]</f>
        <v>9.9444444444444429</v>
      </c>
      <c r="Y403" s="42"/>
      <c r="Z403" s="20"/>
      <c r="AA403" s="20">
        <f>INVENTARIO[[#This Row],[Costo total]]*INVENTARIO[[#This Row],[Entradas]]</f>
        <v>20.055555555555557</v>
      </c>
      <c r="AB403" s="172">
        <f>INVENTARIO[[#This Row],[Stock Actual]]*INVENTARIO[[#This Row],[Costo total]]</f>
        <v>0</v>
      </c>
    </row>
    <row r="404" spans="1:28" ht="55" customHeight="1" x14ac:dyDescent="0.15">
      <c r="A404" s="43" t="s">
        <v>1627</v>
      </c>
      <c r="B404" s="169"/>
      <c r="C404" s="170" t="s">
        <v>12</v>
      </c>
      <c r="D404" s="83" t="s">
        <v>50</v>
      </c>
      <c r="E404" s="83" t="s">
        <v>828</v>
      </c>
      <c r="F404" s="83" t="s">
        <v>695</v>
      </c>
      <c r="G404" s="83" t="s">
        <v>164</v>
      </c>
      <c r="H404" s="171">
        <f>INVENTARIO[[#This Row],[Precio Final]]</f>
        <v>25</v>
      </c>
      <c r="I404" s="83">
        <f t="shared" si="36"/>
        <v>25.166666666666668</v>
      </c>
      <c r="J404" s="83">
        <v>1</v>
      </c>
      <c r="K404" s="112">
        <f>SUMIFS(VENTAS[Cantidad],VENTAS[Código del producto Vendido],INVENTARIO[[#This Row],[Code]])</f>
        <v>1</v>
      </c>
      <c r="L404" s="121">
        <f>INVENTARIO[[#This Row],[Entradas]]-INVENTARIO[[#This Row],[Salidas]]</f>
        <v>0</v>
      </c>
      <c r="M404" s="171">
        <f>INVENTARIO[[#This Row],[Precio Final]]*10%</f>
        <v>2.5</v>
      </c>
      <c r="N404" s="43">
        <v>275</v>
      </c>
      <c r="O404" s="43">
        <v>18</v>
      </c>
      <c r="P404" s="43">
        <v>15.277777777777779</v>
      </c>
      <c r="Q404" s="112">
        <v>150</v>
      </c>
      <c r="R404" s="43">
        <v>10</v>
      </c>
      <c r="S404" s="177">
        <f t="shared" si="37"/>
        <v>1.5</v>
      </c>
      <c r="T404" s="168">
        <f>INVENTARIO[[#This Row],[Costo Unitario (USD)]]+INVENTARIO[[#This Row],[Costo Envío (USD)]]</f>
        <v>16.777777777777779</v>
      </c>
      <c r="U404" s="168">
        <f>INVENTARIO[[#This Row],[Costo total]]*1.5</f>
        <v>25.166666666666668</v>
      </c>
      <c r="V404" s="43">
        <v>25</v>
      </c>
      <c r="W404" s="43">
        <f>INVENTARIO[[#This Row],[Precio Final]]-INVENTARIO[[#This Row],[Costo total]]</f>
        <v>8.2222222222222214</v>
      </c>
      <c r="X404" s="172">
        <f>INVENTARIO[[#This Row],[Ganancia Unitaria]]*INVENTARIO[[#This Row],[Salidas]]</f>
        <v>8.2222222222222214</v>
      </c>
      <c r="Y404" s="43"/>
      <c r="Z404" s="43"/>
      <c r="AA404" s="43">
        <f>INVENTARIO[[#This Row],[Costo total]]*INVENTARIO[[#This Row],[Entradas]]</f>
        <v>16.777777777777779</v>
      </c>
      <c r="AB404" s="172">
        <f>INVENTARIO[[#This Row],[Stock Actual]]*INVENTARIO[[#This Row],[Costo total]]</f>
        <v>0</v>
      </c>
    </row>
    <row r="405" spans="1:28" ht="55" customHeight="1" x14ac:dyDescent="0.15">
      <c r="A405" s="42" t="s">
        <v>667</v>
      </c>
      <c r="B405" s="173"/>
      <c r="C405" s="174" t="s">
        <v>12</v>
      </c>
      <c r="D405" s="78" t="s">
        <v>192</v>
      </c>
      <c r="E405" s="78" t="s">
        <v>666</v>
      </c>
      <c r="F405" s="78" t="s">
        <v>698</v>
      </c>
      <c r="G405" s="78" t="s">
        <v>164</v>
      </c>
      <c r="H405" s="175">
        <f>INVENTARIO[[#This Row],[Precio Final]]</f>
        <v>10</v>
      </c>
      <c r="I405" s="78">
        <f t="shared" si="36"/>
        <v>5.8666666666666663</v>
      </c>
      <c r="J405" s="78">
        <v>0</v>
      </c>
      <c r="K405" s="110">
        <f>SUMIFS(VENTAS[Cantidad],VENTAS[Código del producto Vendido],INVENTARIO[[#This Row],[Code]])</f>
        <v>0</v>
      </c>
      <c r="L405" s="120">
        <f>INVENTARIO[[#This Row],[Entradas]]-INVENTARIO[[#This Row],[Salidas]]</f>
        <v>0</v>
      </c>
      <c r="M405" s="175">
        <f>INVENTARIO[[#This Row],[Precio Final]]*10%</f>
        <v>1</v>
      </c>
      <c r="N405" s="42">
        <v>65</v>
      </c>
      <c r="O405" s="42">
        <v>18</v>
      </c>
      <c r="P405" s="42">
        <v>3.6111111111111112</v>
      </c>
      <c r="Q405" s="110">
        <v>30</v>
      </c>
      <c r="R405" s="42">
        <v>10</v>
      </c>
      <c r="S405" s="178">
        <f t="shared" si="37"/>
        <v>0.3</v>
      </c>
      <c r="T405" s="42">
        <f>INVENTARIO[[#This Row],[Costo Unitario (USD)]]+INVENTARIO[[#This Row],[Costo Envío (USD)]]</f>
        <v>3.911111111111111</v>
      </c>
      <c r="U405" s="42">
        <f>INVENTARIO[[#This Row],[Costo total]]*1.5</f>
        <v>5.8666666666666663</v>
      </c>
      <c r="V405" s="42">
        <v>10</v>
      </c>
      <c r="W405" s="42">
        <f>INVENTARIO[[#This Row],[Precio Final]]-INVENTARIO[[#This Row],[Costo total]]</f>
        <v>6.0888888888888886</v>
      </c>
      <c r="X405" s="176">
        <f>INVENTARIO[[#This Row],[Ganancia Unitaria]]*INVENTARIO[[#This Row],[Salidas]]</f>
        <v>0</v>
      </c>
      <c r="Y405" s="42"/>
      <c r="Z405" s="20"/>
      <c r="AA405" s="20">
        <f>INVENTARIO[[#This Row],[Costo total]]*INVENTARIO[[#This Row],[Entradas]]</f>
        <v>0</v>
      </c>
      <c r="AB405" s="172">
        <f>INVENTARIO[[#This Row],[Stock Actual]]*INVENTARIO[[#This Row],[Costo total]]</f>
        <v>0</v>
      </c>
    </row>
    <row r="406" spans="1:28" ht="55" customHeight="1" x14ac:dyDescent="0.15">
      <c r="A406" s="43" t="s">
        <v>1628</v>
      </c>
      <c r="B406" s="169"/>
      <c r="C406" s="170" t="s">
        <v>12</v>
      </c>
      <c r="D406" s="83" t="s">
        <v>2680</v>
      </c>
      <c r="E406" s="83" t="s">
        <v>669</v>
      </c>
      <c r="F406" s="83" t="s">
        <v>2327</v>
      </c>
      <c r="G406" s="83" t="s">
        <v>164</v>
      </c>
      <c r="H406" s="171">
        <f>INVENTARIO[[#This Row],[Precio Final]]</f>
        <v>10</v>
      </c>
      <c r="I406" s="83">
        <f t="shared" si="36"/>
        <v>4.6166666666666663</v>
      </c>
      <c r="J406" s="83">
        <v>1</v>
      </c>
      <c r="K406" s="112">
        <f>SUMIFS(VENTAS[Cantidad],VENTAS[Código del producto Vendido],INVENTARIO[[#This Row],[Code]])</f>
        <v>0</v>
      </c>
      <c r="L406" s="121">
        <f>INVENTARIO[[#This Row],[Entradas]]-INVENTARIO[[#This Row],[Salidas]]</f>
        <v>1</v>
      </c>
      <c r="M406" s="171">
        <f>INVENTARIO[[#This Row],[Precio Final]]*10%</f>
        <v>1</v>
      </c>
      <c r="N406" s="43">
        <v>50</v>
      </c>
      <c r="O406" s="43">
        <v>18</v>
      </c>
      <c r="P406" s="43">
        <v>2.7777777777777777</v>
      </c>
      <c r="Q406" s="112">
        <v>30</v>
      </c>
      <c r="R406" s="43">
        <v>10</v>
      </c>
      <c r="S406" s="177">
        <f t="shared" si="37"/>
        <v>0.3</v>
      </c>
      <c r="T406" s="168">
        <f>INVENTARIO[[#This Row],[Costo Unitario (USD)]]+INVENTARIO[[#This Row],[Costo Envío (USD)]]</f>
        <v>3.0777777777777775</v>
      </c>
      <c r="U406" s="168">
        <f>INVENTARIO[[#This Row],[Costo total]]*1.5</f>
        <v>4.6166666666666663</v>
      </c>
      <c r="V406" s="43">
        <v>10</v>
      </c>
      <c r="W406" s="43">
        <f>INVENTARIO[[#This Row],[Precio Final]]-INVENTARIO[[#This Row],[Costo total]]</f>
        <v>6.9222222222222225</v>
      </c>
      <c r="X406" s="172">
        <f>INVENTARIO[[#This Row],[Ganancia Unitaria]]*INVENTARIO[[#This Row],[Salidas]]</f>
        <v>0</v>
      </c>
      <c r="Y406" s="43"/>
      <c r="Z406" s="43"/>
      <c r="AA406" s="43">
        <f>INVENTARIO[[#This Row],[Costo total]]*INVENTARIO[[#This Row],[Entradas]]</f>
        <v>3.0777777777777775</v>
      </c>
      <c r="AB406" s="172">
        <f>INVENTARIO[[#This Row],[Stock Actual]]*INVENTARIO[[#This Row],[Costo total]]</f>
        <v>3.0777777777777775</v>
      </c>
    </row>
    <row r="407" spans="1:28" ht="55" customHeight="1" x14ac:dyDescent="0.15">
      <c r="A407" s="42" t="s">
        <v>1629</v>
      </c>
      <c r="B407" s="173"/>
      <c r="C407" s="174" t="s">
        <v>12</v>
      </c>
      <c r="D407" s="78" t="s">
        <v>50</v>
      </c>
      <c r="E407" s="78" t="s">
        <v>840</v>
      </c>
      <c r="F407" s="78" t="s">
        <v>695</v>
      </c>
      <c r="G407" s="78" t="s">
        <v>164</v>
      </c>
      <c r="H407" s="175">
        <f>INVENTARIO[[#This Row],[Precio Final]]</f>
        <v>16</v>
      </c>
      <c r="I407" s="78">
        <f t="shared" si="36"/>
        <v>13.666666666666666</v>
      </c>
      <c r="J407" s="78">
        <v>1</v>
      </c>
      <c r="K407" s="110">
        <f>SUMIFS(VENTAS[Cantidad],VENTAS[Código del producto Vendido],INVENTARIO[[#This Row],[Code]])</f>
        <v>1</v>
      </c>
      <c r="L407" s="120">
        <f>INVENTARIO[[#This Row],[Entradas]]-INVENTARIO[[#This Row],[Salidas]]</f>
        <v>0</v>
      </c>
      <c r="M407" s="175">
        <f>INVENTARIO[[#This Row],[Precio Final]]*10%</f>
        <v>1.6</v>
      </c>
      <c r="N407" s="42">
        <v>110</v>
      </c>
      <c r="O407" s="42">
        <v>18</v>
      </c>
      <c r="P407" s="42">
        <v>6.1111111111111107</v>
      </c>
      <c r="Q407" s="110">
        <v>300</v>
      </c>
      <c r="R407" s="42">
        <v>10</v>
      </c>
      <c r="S407" s="178">
        <f t="shared" si="37"/>
        <v>3</v>
      </c>
      <c r="T407" s="42">
        <f>INVENTARIO[[#This Row],[Costo Unitario (USD)]]+INVENTARIO[[#This Row],[Costo Envío (USD)]]</f>
        <v>9.1111111111111107</v>
      </c>
      <c r="U407" s="42">
        <f>INVENTARIO[[#This Row],[Costo total]]*1.5</f>
        <v>13.666666666666666</v>
      </c>
      <c r="V407" s="42">
        <v>16</v>
      </c>
      <c r="W407" s="42">
        <f>INVENTARIO[[#This Row],[Precio Final]]-INVENTARIO[[#This Row],[Costo total]]</f>
        <v>6.8888888888888893</v>
      </c>
      <c r="X407" s="176">
        <f>INVENTARIO[[#This Row],[Ganancia Unitaria]]*INVENTARIO[[#This Row],[Salidas]]</f>
        <v>6.8888888888888893</v>
      </c>
      <c r="Y407" s="42"/>
      <c r="Z407" s="20"/>
      <c r="AA407" s="20">
        <f>INVENTARIO[[#This Row],[Costo total]]*INVENTARIO[[#This Row],[Entradas]]</f>
        <v>9.1111111111111107</v>
      </c>
      <c r="AB407" s="172">
        <f>INVENTARIO[[#This Row],[Stock Actual]]*INVENTARIO[[#This Row],[Costo total]]</f>
        <v>0</v>
      </c>
    </row>
    <row r="408" spans="1:28" ht="55" customHeight="1" x14ac:dyDescent="0.15">
      <c r="A408" s="43" t="s">
        <v>1630</v>
      </c>
      <c r="B408" s="169"/>
      <c r="C408" s="170" t="s">
        <v>12</v>
      </c>
      <c r="D408" s="83" t="s">
        <v>50</v>
      </c>
      <c r="E408" s="83" t="s">
        <v>2485</v>
      </c>
      <c r="F408" s="83" t="s">
        <v>697</v>
      </c>
      <c r="G408" s="83" t="s">
        <v>164</v>
      </c>
      <c r="H408" s="171">
        <f>INVENTARIO[[#This Row],[Precio Final]]</f>
        <v>16</v>
      </c>
      <c r="I408" s="83">
        <f t="shared" si="36"/>
        <v>13.666666666666666</v>
      </c>
      <c r="J408" s="83">
        <v>1</v>
      </c>
      <c r="K408" s="112">
        <f>SUMIFS(VENTAS[Cantidad],VENTAS[Código del producto Vendido],INVENTARIO[[#This Row],[Code]])</f>
        <v>0</v>
      </c>
      <c r="L408" s="121">
        <f>INVENTARIO[[#This Row],[Entradas]]-INVENTARIO[[#This Row],[Salidas]]</f>
        <v>1</v>
      </c>
      <c r="M408" s="171">
        <f>INVENTARIO[[#This Row],[Precio Final]]*10%</f>
        <v>1.6</v>
      </c>
      <c r="N408" s="43">
        <v>110</v>
      </c>
      <c r="O408" s="43">
        <v>18</v>
      </c>
      <c r="P408" s="43">
        <v>6.1111111111111107</v>
      </c>
      <c r="Q408" s="112">
        <v>300</v>
      </c>
      <c r="R408" s="43">
        <v>10</v>
      </c>
      <c r="S408" s="177">
        <f t="shared" si="37"/>
        <v>3</v>
      </c>
      <c r="T408" s="168">
        <f>INVENTARIO[[#This Row],[Costo Unitario (USD)]]+INVENTARIO[[#This Row],[Costo Envío (USD)]]</f>
        <v>9.1111111111111107</v>
      </c>
      <c r="U408" s="168">
        <f>INVENTARIO[[#This Row],[Costo total]]*1.5</f>
        <v>13.666666666666666</v>
      </c>
      <c r="V408" s="43">
        <v>16</v>
      </c>
      <c r="W408" s="43">
        <f>INVENTARIO[[#This Row],[Precio Final]]-INVENTARIO[[#This Row],[Costo total]]</f>
        <v>6.8888888888888893</v>
      </c>
      <c r="X408" s="172">
        <f>INVENTARIO[[#This Row],[Ganancia Unitaria]]*INVENTARIO[[#This Row],[Salidas]]</f>
        <v>0</v>
      </c>
      <c r="Y408" s="43"/>
      <c r="Z408" s="43"/>
      <c r="AA408" s="43">
        <f>INVENTARIO[[#This Row],[Costo total]]*INVENTARIO[[#This Row],[Entradas]]</f>
        <v>9.1111111111111107</v>
      </c>
      <c r="AB408" s="172">
        <f>INVENTARIO[[#This Row],[Stock Actual]]*INVENTARIO[[#This Row],[Costo total]]</f>
        <v>9.1111111111111107</v>
      </c>
    </row>
    <row r="409" spans="1:28" ht="55" customHeight="1" x14ac:dyDescent="0.15">
      <c r="A409" s="42" t="s">
        <v>1631</v>
      </c>
      <c r="B409" s="173"/>
      <c r="C409" s="174" t="s">
        <v>12</v>
      </c>
      <c r="D409" s="78" t="s">
        <v>415</v>
      </c>
      <c r="E409" s="78" t="s">
        <v>839</v>
      </c>
      <c r="F409" s="78" t="s">
        <v>695</v>
      </c>
      <c r="G409" s="78" t="s">
        <v>164</v>
      </c>
      <c r="H409" s="175">
        <f>INVENTARIO[[#This Row],[Precio Final]]</f>
        <v>20</v>
      </c>
      <c r="I409" s="78">
        <f t="shared" si="36"/>
        <v>20.166666666666668</v>
      </c>
      <c r="J409" s="78">
        <v>2</v>
      </c>
      <c r="K409" s="110">
        <f>SUMIFS(VENTAS[Cantidad],VENTAS[Código del producto Vendido],INVENTARIO[[#This Row],[Code]])</f>
        <v>2</v>
      </c>
      <c r="L409" s="120">
        <f>INVENTARIO[[#This Row],[Entradas]]-INVENTARIO[[#This Row],[Salidas]]</f>
        <v>0</v>
      </c>
      <c r="M409" s="175">
        <f>INVENTARIO[[#This Row],[Precio Final]]*10%</f>
        <v>2</v>
      </c>
      <c r="N409" s="42">
        <v>206</v>
      </c>
      <c r="O409" s="42">
        <v>18</v>
      </c>
      <c r="P409" s="42">
        <v>11.444444444444445</v>
      </c>
      <c r="Q409" s="110">
        <v>200</v>
      </c>
      <c r="R409" s="42">
        <v>10</v>
      </c>
      <c r="S409" s="178">
        <f t="shared" si="37"/>
        <v>2</v>
      </c>
      <c r="T409" s="42">
        <f>INVENTARIO[[#This Row],[Costo Unitario (USD)]]+INVENTARIO[[#This Row],[Costo Envío (USD)]]</f>
        <v>13.444444444444445</v>
      </c>
      <c r="U409" s="42">
        <f>INVENTARIO[[#This Row],[Costo total]]*1.5</f>
        <v>20.166666666666668</v>
      </c>
      <c r="V409" s="42">
        <v>20</v>
      </c>
      <c r="W409" s="42">
        <f>INVENTARIO[[#This Row],[Precio Final]]-INVENTARIO[[#This Row],[Costo total]]</f>
        <v>6.5555555555555554</v>
      </c>
      <c r="X409" s="176">
        <f>INVENTARIO[[#This Row],[Ganancia Unitaria]]*INVENTARIO[[#This Row],[Salidas]]</f>
        <v>13.111111111111111</v>
      </c>
      <c r="Y409" s="42"/>
      <c r="Z409" s="20"/>
      <c r="AA409" s="20">
        <f>INVENTARIO[[#This Row],[Costo total]]*INVENTARIO[[#This Row],[Entradas]]</f>
        <v>26.888888888888889</v>
      </c>
      <c r="AB409" s="172">
        <f>INVENTARIO[[#This Row],[Stock Actual]]*INVENTARIO[[#This Row],[Costo total]]</f>
        <v>0</v>
      </c>
    </row>
    <row r="410" spans="1:28" ht="55" customHeight="1" x14ac:dyDescent="0.15">
      <c r="A410" s="43" t="s">
        <v>1632</v>
      </c>
      <c r="B410" s="169"/>
      <c r="C410" s="170" t="s">
        <v>12</v>
      </c>
      <c r="D410" s="83" t="s">
        <v>415</v>
      </c>
      <c r="E410" s="83" t="s">
        <v>2486</v>
      </c>
      <c r="F410" s="83" t="s">
        <v>697</v>
      </c>
      <c r="G410" s="83" t="s">
        <v>164</v>
      </c>
      <c r="H410" s="171">
        <f>INVENTARIO[[#This Row],[Precio Final]]</f>
        <v>20</v>
      </c>
      <c r="I410" s="83">
        <f t="shared" si="36"/>
        <v>20.166666666666668</v>
      </c>
      <c r="J410" s="83">
        <v>1</v>
      </c>
      <c r="K410" s="112">
        <f>SUMIFS(VENTAS[Cantidad],VENTAS[Código del producto Vendido],INVENTARIO[[#This Row],[Code]])</f>
        <v>1</v>
      </c>
      <c r="L410" s="121">
        <f>INVENTARIO[[#This Row],[Entradas]]-INVENTARIO[[#This Row],[Salidas]]</f>
        <v>0</v>
      </c>
      <c r="M410" s="171">
        <f>INVENTARIO[[#This Row],[Precio Final]]*10%</f>
        <v>2</v>
      </c>
      <c r="N410" s="43">
        <v>206</v>
      </c>
      <c r="O410" s="43">
        <v>18</v>
      </c>
      <c r="P410" s="43">
        <v>11.444444444444445</v>
      </c>
      <c r="Q410" s="112">
        <v>200</v>
      </c>
      <c r="R410" s="43">
        <v>10</v>
      </c>
      <c r="S410" s="177">
        <f t="shared" si="37"/>
        <v>2</v>
      </c>
      <c r="T410" s="168">
        <f>INVENTARIO[[#This Row],[Costo Unitario (USD)]]+INVENTARIO[[#This Row],[Costo Envío (USD)]]</f>
        <v>13.444444444444445</v>
      </c>
      <c r="U410" s="168">
        <f>INVENTARIO[[#This Row],[Costo total]]*1.5</f>
        <v>20.166666666666668</v>
      </c>
      <c r="V410" s="43">
        <v>20</v>
      </c>
      <c r="W410" s="43">
        <f>INVENTARIO[[#This Row],[Precio Final]]-INVENTARIO[[#This Row],[Costo total]]</f>
        <v>6.5555555555555554</v>
      </c>
      <c r="X410" s="172">
        <f>INVENTARIO[[#This Row],[Ganancia Unitaria]]*INVENTARIO[[#This Row],[Salidas]]</f>
        <v>6.5555555555555554</v>
      </c>
      <c r="Y410" s="43"/>
      <c r="Z410" s="43"/>
      <c r="AA410" s="43">
        <f>INVENTARIO[[#This Row],[Costo total]]*INVENTARIO[[#This Row],[Entradas]]</f>
        <v>13.444444444444445</v>
      </c>
      <c r="AB410" s="172">
        <f>INVENTARIO[[#This Row],[Stock Actual]]*INVENTARIO[[#This Row],[Costo total]]</f>
        <v>0</v>
      </c>
    </row>
    <row r="411" spans="1:28" ht="55" customHeight="1" x14ac:dyDescent="0.15">
      <c r="A411" s="42" t="s">
        <v>1633</v>
      </c>
      <c r="B411" s="173"/>
      <c r="C411" s="174" t="s">
        <v>12</v>
      </c>
      <c r="D411" s="78" t="s">
        <v>50</v>
      </c>
      <c r="E411" s="78" t="s">
        <v>830</v>
      </c>
      <c r="F411" s="78" t="s">
        <v>697</v>
      </c>
      <c r="G411" s="78" t="s">
        <v>164</v>
      </c>
      <c r="H411" s="175">
        <f>INVENTARIO[[#This Row],[Precio Final]]</f>
        <v>16</v>
      </c>
      <c r="I411" s="78">
        <f t="shared" si="36"/>
        <v>13.666666666666666</v>
      </c>
      <c r="J411" s="78">
        <v>1</v>
      </c>
      <c r="K411" s="110">
        <f>SUMIFS(VENTAS[Cantidad],VENTAS[Código del producto Vendido],INVENTARIO[[#This Row],[Code]])</f>
        <v>0</v>
      </c>
      <c r="L411" s="120">
        <f>INVENTARIO[[#This Row],[Entradas]]-INVENTARIO[[#This Row],[Salidas]]</f>
        <v>1</v>
      </c>
      <c r="M411" s="175">
        <f>INVENTARIO[[#This Row],[Precio Final]]*10%</f>
        <v>1.6</v>
      </c>
      <c r="N411" s="42">
        <v>128</v>
      </c>
      <c r="O411" s="42">
        <v>18</v>
      </c>
      <c r="P411" s="42">
        <v>7.1111111111111107</v>
      </c>
      <c r="Q411" s="110">
        <v>200</v>
      </c>
      <c r="R411" s="42">
        <v>10</v>
      </c>
      <c r="S411" s="178">
        <f t="shared" si="37"/>
        <v>2</v>
      </c>
      <c r="T411" s="42">
        <f>INVENTARIO[[#This Row],[Costo Unitario (USD)]]+INVENTARIO[[#This Row],[Costo Envío (USD)]]</f>
        <v>9.1111111111111107</v>
      </c>
      <c r="U411" s="42">
        <f>INVENTARIO[[#This Row],[Costo total]]*1.5</f>
        <v>13.666666666666666</v>
      </c>
      <c r="V411" s="42">
        <v>16</v>
      </c>
      <c r="W411" s="42">
        <f>INVENTARIO[[#This Row],[Precio Final]]-INVENTARIO[[#This Row],[Costo total]]</f>
        <v>6.8888888888888893</v>
      </c>
      <c r="X411" s="176">
        <f>INVENTARIO[[#This Row],[Ganancia Unitaria]]*INVENTARIO[[#This Row],[Salidas]]</f>
        <v>0</v>
      </c>
      <c r="Y411" s="42"/>
      <c r="Z411" s="20"/>
      <c r="AA411" s="20">
        <f>INVENTARIO[[#This Row],[Costo total]]*INVENTARIO[[#This Row],[Entradas]]</f>
        <v>9.1111111111111107</v>
      </c>
      <c r="AB411" s="172">
        <f>INVENTARIO[[#This Row],[Stock Actual]]*INVENTARIO[[#This Row],[Costo total]]</f>
        <v>9.1111111111111107</v>
      </c>
    </row>
    <row r="412" spans="1:28" ht="55" customHeight="1" x14ac:dyDescent="0.15">
      <c r="A412" s="43" t="s">
        <v>1634</v>
      </c>
      <c r="B412" s="169"/>
      <c r="C412" s="170" t="s">
        <v>12</v>
      </c>
      <c r="D412" s="83" t="s">
        <v>2676</v>
      </c>
      <c r="E412" s="83" t="s">
        <v>2487</v>
      </c>
      <c r="F412" s="83" t="s">
        <v>698</v>
      </c>
      <c r="G412" s="83" t="s">
        <v>164</v>
      </c>
      <c r="H412" s="171">
        <f>INVENTARIO[[#This Row],[Precio Final]]</f>
        <v>16</v>
      </c>
      <c r="I412" s="83">
        <f t="shared" si="36"/>
        <v>15.5</v>
      </c>
      <c r="J412" s="83">
        <v>2</v>
      </c>
      <c r="K412" s="112">
        <f>SUMIFS(VENTAS[Cantidad],VENTAS[Código del producto Vendido],INVENTARIO[[#This Row],[Code]])</f>
        <v>1</v>
      </c>
      <c r="L412" s="121">
        <f>INVENTARIO[[#This Row],[Entradas]]-INVENTARIO[[#This Row],[Salidas]]</f>
        <v>1</v>
      </c>
      <c r="M412" s="171">
        <f>INVENTARIO[[#This Row],[Precio Final]]*10%</f>
        <v>1.6</v>
      </c>
      <c r="N412" s="43">
        <v>150</v>
      </c>
      <c r="O412" s="43">
        <v>18</v>
      </c>
      <c r="P412" s="43">
        <v>8.3333333333333339</v>
      </c>
      <c r="Q412" s="112">
        <v>200</v>
      </c>
      <c r="R412" s="43">
        <v>10</v>
      </c>
      <c r="S412" s="177">
        <f t="shared" si="37"/>
        <v>2</v>
      </c>
      <c r="T412" s="168">
        <f>INVENTARIO[[#This Row],[Costo Unitario (USD)]]+INVENTARIO[[#This Row],[Costo Envío (USD)]]</f>
        <v>10.333333333333334</v>
      </c>
      <c r="U412" s="168">
        <f>INVENTARIO[[#This Row],[Costo total]]*1.5</f>
        <v>15.5</v>
      </c>
      <c r="V412" s="43">
        <v>16</v>
      </c>
      <c r="W412" s="43">
        <f>INVENTARIO[[#This Row],[Precio Final]]-INVENTARIO[[#This Row],[Costo total]]</f>
        <v>5.6666666666666661</v>
      </c>
      <c r="X412" s="172">
        <f>INVENTARIO[[#This Row],[Ganancia Unitaria]]*INVENTARIO[[#This Row],[Salidas]]</f>
        <v>5.6666666666666661</v>
      </c>
      <c r="Y412" s="43"/>
      <c r="Z412" s="43"/>
      <c r="AA412" s="43">
        <f>INVENTARIO[[#This Row],[Costo total]]*INVENTARIO[[#This Row],[Entradas]]</f>
        <v>20.666666666666668</v>
      </c>
      <c r="AB412" s="172">
        <f>INVENTARIO[[#This Row],[Stock Actual]]*INVENTARIO[[#This Row],[Costo total]]</f>
        <v>10.333333333333334</v>
      </c>
    </row>
    <row r="413" spans="1:28" ht="55" customHeight="1" x14ac:dyDescent="0.15">
      <c r="A413" s="42" t="s">
        <v>1635</v>
      </c>
      <c r="B413" s="173"/>
      <c r="C413" s="174" t="s">
        <v>12</v>
      </c>
      <c r="D413" s="78" t="s">
        <v>2849</v>
      </c>
      <c r="E413" s="78" t="s">
        <v>831</v>
      </c>
      <c r="F413" s="78" t="s">
        <v>714</v>
      </c>
      <c r="G413" s="78" t="s">
        <v>164</v>
      </c>
      <c r="H413" s="175">
        <f>INVENTARIO[[#This Row],[Precio Final]]</f>
        <v>35</v>
      </c>
      <c r="I413" s="78">
        <f t="shared" si="36"/>
        <v>49.416666666666664</v>
      </c>
      <c r="J413" s="78">
        <v>1</v>
      </c>
      <c r="K413" s="110">
        <f>SUMIFS(VENTAS[Cantidad],VENTAS[Código del producto Vendido],INVENTARIO[[#This Row],[Code]])</f>
        <v>0</v>
      </c>
      <c r="L413" s="120">
        <f>INVENTARIO[[#This Row],[Entradas]]-INVENTARIO[[#This Row],[Salidas]]</f>
        <v>1</v>
      </c>
      <c r="M413" s="175">
        <f>INVENTARIO[[#This Row],[Precio Final]]*10%</f>
        <v>3.5</v>
      </c>
      <c r="N413" s="42">
        <v>485</v>
      </c>
      <c r="O413" s="42">
        <v>18</v>
      </c>
      <c r="P413" s="42">
        <v>26.944444444444443</v>
      </c>
      <c r="Q413" s="110">
        <v>600</v>
      </c>
      <c r="R413" s="42">
        <v>10</v>
      </c>
      <c r="S413" s="178">
        <f t="shared" si="37"/>
        <v>6</v>
      </c>
      <c r="T413" s="42">
        <f>INVENTARIO[[#This Row],[Costo Unitario (USD)]]+INVENTARIO[[#This Row],[Costo Envío (USD)]]</f>
        <v>32.944444444444443</v>
      </c>
      <c r="U413" s="42">
        <f>INVENTARIO[[#This Row],[Costo total]]*1.5</f>
        <v>49.416666666666664</v>
      </c>
      <c r="V413" s="42">
        <v>35</v>
      </c>
      <c r="W413" s="42">
        <f>INVENTARIO[[#This Row],[Precio Final]]-INVENTARIO[[#This Row],[Costo total]]</f>
        <v>2.0555555555555571</v>
      </c>
      <c r="X413" s="176">
        <f>INVENTARIO[[#This Row],[Ganancia Unitaria]]*INVENTARIO[[#This Row],[Salidas]]</f>
        <v>0</v>
      </c>
      <c r="Y413" s="42"/>
      <c r="Z413" s="20"/>
      <c r="AA413" s="20">
        <f>INVENTARIO[[#This Row],[Costo total]]*INVENTARIO[[#This Row],[Entradas]]</f>
        <v>32.944444444444443</v>
      </c>
      <c r="AB413" s="172">
        <f>INVENTARIO[[#This Row],[Stock Actual]]*INVENTARIO[[#This Row],[Costo total]]</f>
        <v>32.944444444444443</v>
      </c>
    </row>
    <row r="414" spans="1:28" ht="55" customHeight="1" x14ac:dyDescent="0.15">
      <c r="A414" s="43" t="s">
        <v>1636</v>
      </c>
      <c r="B414" s="169"/>
      <c r="C414" s="170" t="s">
        <v>12</v>
      </c>
      <c r="D414" s="83" t="s">
        <v>1209</v>
      </c>
      <c r="E414" s="83" t="s">
        <v>2488</v>
      </c>
      <c r="F414" s="83" t="s">
        <v>695</v>
      </c>
      <c r="G414" s="83" t="s">
        <v>164</v>
      </c>
      <c r="H414" s="171">
        <f>INVENTARIO[[#This Row],[Precio Final]]</f>
        <v>28</v>
      </c>
      <c r="I414" s="83">
        <f t="shared" si="36"/>
        <v>30.333333333333332</v>
      </c>
      <c r="J414" s="83">
        <v>1</v>
      </c>
      <c r="K414" s="112">
        <v>1</v>
      </c>
      <c r="L414" s="121">
        <f>INVENTARIO[[#This Row],[Entradas]]-INVENTARIO[[#This Row],[Salidas]]</f>
        <v>0</v>
      </c>
      <c r="M414" s="171">
        <f>INVENTARIO[[#This Row],[Precio Final]]*10%</f>
        <v>2.8000000000000003</v>
      </c>
      <c r="N414" s="43">
        <v>328</v>
      </c>
      <c r="O414" s="43">
        <v>18</v>
      </c>
      <c r="P414" s="43">
        <v>18.222222222222221</v>
      </c>
      <c r="Q414" s="112">
        <v>200</v>
      </c>
      <c r="R414" s="43">
        <v>10</v>
      </c>
      <c r="S414" s="177">
        <f t="shared" si="37"/>
        <v>2</v>
      </c>
      <c r="T414" s="168">
        <f>INVENTARIO[[#This Row],[Costo Unitario (USD)]]+INVENTARIO[[#This Row],[Costo Envío (USD)]]</f>
        <v>20.222222222222221</v>
      </c>
      <c r="U414" s="168">
        <f>INVENTARIO[[#This Row],[Costo total]]*1.5</f>
        <v>30.333333333333332</v>
      </c>
      <c r="V414" s="43">
        <v>28</v>
      </c>
      <c r="W414" s="43">
        <f>INVENTARIO[[#This Row],[Precio Final]]-INVENTARIO[[#This Row],[Costo total]]</f>
        <v>7.7777777777777786</v>
      </c>
      <c r="X414" s="172">
        <f>INVENTARIO[[#This Row],[Ganancia Unitaria]]*INVENTARIO[[#This Row],[Salidas]]</f>
        <v>7.7777777777777786</v>
      </c>
      <c r="Y414" s="43"/>
      <c r="Z414" s="43"/>
      <c r="AA414" s="43">
        <f>INVENTARIO[[#This Row],[Costo total]]*INVENTARIO[[#This Row],[Entradas]]</f>
        <v>20.222222222222221</v>
      </c>
      <c r="AB414" s="172">
        <f>INVENTARIO[[#This Row],[Stock Actual]]*INVENTARIO[[#This Row],[Costo total]]</f>
        <v>0</v>
      </c>
    </row>
    <row r="415" spans="1:28" ht="55" customHeight="1" x14ac:dyDescent="0.15">
      <c r="A415" s="42" t="s">
        <v>1770</v>
      </c>
      <c r="B415" s="173"/>
      <c r="C415" s="174" t="s">
        <v>12</v>
      </c>
      <c r="D415" s="78" t="s">
        <v>2592</v>
      </c>
      <c r="E415" s="78" t="s">
        <v>837</v>
      </c>
      <c r="F415" s="78" t="s">
        <v>713</v>
      </c>
      <c r="G415" s="78" t="s">
        <v>164</v>
      </c>
      <c r="H415" s="175">
        <f>INVENTARIO[[#This Row],[Precio Final]]</f>
        <v>40</v>
      </c>
      <c r="I415" s="78">
        <f>U415</f>
        <v>50.916666666666664</v>
      </c>
      <c r="J415" s="78">
        <v>1</v>
      </c>
      <c r="K415" s="110">
        <f>SUMIFS(VENTAS[Cantidad],VENTAS[Código del producto Vendido],INVENTARIO[[#This Row],[Code]])</f>
        <v>1</v>
      </c>
      <c r="L415" s="120">
        <f>INVENTARIO[[#This Row],[Entradas]]-INVENTARIO[[#This Row],[Salidas]]</f>
        <v>0</v>
      </c>
      <c r="M415" s="175">
        <f>INVENTARIO[[#This Row],[Precio Final]]*10%</f>
        <v>4</v>
      </c>
      <c r="N415" s="42">
        <v>485</v>
      </c>
      <c r="O415" s="42">
        <v>18</v>
      </c>
      <c r="P415" s="42">
        <v>26.944444444444443</v>
      </c>
      <c r="Q415" s="110">
        <v>700</v>
      </c>
      <c r="R415" s="42">
        <v>10</v>
      </c>
      <c r="S415" s="178">
        <f>Q415*R415/1000</f>
        <v>7</v>
      </c>
      <c r="T415" s="42">
        <f>INVENTARIO[[#This Row],[Costo Unitario (USD)]]+INVENTARIO[[#This Row],[Costo Envío (USD)]]</f>
        <v>33.944444444444443</v>
      </c>
      <c r="U415" s="42">
        <f>INVENTARIO[[#This Row],[Costo total]]*1.5</f>
        <v>50.916666666666664</v>
      </c>
      <c r="V415" s="42">
        <v>40</v>
      </c>
      <c r="W415" s="42">
        <f>INVENTARIO[[#This Row],[Precio Final]]-INVENTARIO[[#This Row],[Costo total]]</f>
        <v>6.0555555555555571</v>
      </c>
      <c r="X415" s="176">
        <f>INVENTARIO[[#This Row],[Ganancia Unitaria]]*INVENTARIO[[#This Row],[Salidas]]</f>
        <v>6.0555555555555571</v>
      </c>
      <c r="Y415" s="42"/>
      <c r="Z415" s="20"/>
      <c r="AA415" s="20">
        <f>INVENTARIO[[#This Row],[Costo total]]*INVENTARIO[[#This Row],[Entradas]]</f>
        <v>33.944444444444443</v>
      </c>
      <c r="AB415" s="172">
        <f>INVENTARIO[[#This Row],[Stock Actual]]*INVENTARIO[[#This Row],[Costo total]]</f>
        <v>0</v>
      </c>
    </row>
    <row r="416" spans="1:28" ht="55" customHeight="1" x14ac:dyDescent="0.15">
      <c r="A416" s="43" t="s">
        <v>1769</v>
      </c>
      <c r="B416" s="169"/>
      <c r="C416" s="170" t="s">
        <v>12</v>
      </c>
      <c r="D416" s="83" t="s">
        <v>215</v>
      </c>
      <c r="E416" s="83" t="s">
        <v>2654</v>
      </c>
      <c r="F416" s="83" t="s">
        <v>714</v>
      </c>
      <c r="G416" s="83" t="s">
        <v>164</v>
      </c>
      <c r="H416" s="171">
        <f>INVENTARIO[[#This Row],[Precio Final]]</f>
        <v>35</v>
      </c>
      <c r="I416" s="83">
        <f>U416</f>
        <v>48.166666666666671</v>
      </c>
      <c r="J416" s="83">
        <v>1</v>
      </c>
      <c r="K416" s="112">
        <v>1</v>
      </c>
      <c r="L416" s="121">
        <f>INVENTARIO[[#This Row],[Entradas]]-INVENTARIO[[#This Row],[Salidas]]</f>
        <v>0</v>
      </c>
      <c r="M416" s="171">
        <f>INVENTARIO[[#This Row],[Precio Final]]*10%</f>
        <v>3.5</v>
      </c>
      <c r="N416" s="43">
        <v>452</v>
      </c>
      <c r="O416" s="43">
        <v>18</v>
      </c>
      <c r="P416" s="43">
        <v>25.111111111111111</v>
      </c>
      <c r="Q416" s="112">
        <v>700</v>
      </c>
      <c r="R416" s="43">
        <v>10</v>
      </c>
      <c r="S416" s="177">
        <f>Q416*R416/1000</f>
        <v>7</v>
      </c>
      <c r="T416" s="168">
        <f>INVENTARIO[[#This Row],[Costo Unitario (USD)]]+INVENTARIO[[#This Row],[Costo Envío (USD)]]</f>
        <v>32.111111111111114</v>
      </c>
      <c r="U416" s="168">
        <f>INVENTARIO[[#This Row],[Costo total]]*1.5</f>
        <v>48.166666666666671</v>
      </c>
      <c r="V416" s="43">
        <v>35</v>
      </c>
      <c r="W416" s="43">
        <f>INVENTARIO[[#This Row],[Precio Final]]-INVENTARIO[[#This Row],[Costo total]]</f>
        <v>2.8888888888888857</v>
      </c>
      <c r="X416" s="172">
        <f>INVENTARIO[[#This Row],[Ganancia Unitaria]]*INVENTARIO[[#This Row],[Salidas]]</f>
        <v>2.8888888888888857</v>
      </c>
      <c r="Y416" s="43"/>
      <c r="Z416" s="43"/>
      <c r="AA416" s="43">
        <f>INVENTARIO[[#This Row],[Costo total]]*INVENTARIO[[#This Row],[Entradas]]</f>
        <v>32.111111111111114</v>
      </c>
      <c r="AB416" s="172">
        <f>INVENTARIO[[#This Row],[Stock Actual]]*INVENTARIO[[#This Row],[Costo total]]</f>
        <v>0</v>
      </c>
    </row>
    <row r="417" spans="1:28" ht="55" customHeight="1" x14ac:dyDescent="0.15">
      <c r="A417" s="42" t="s">
        <v>1768</v>
      </c>
      <c r="B417" s="173"/>
      <c r="C417" s="174" t="s">
        <v>12</v>
      </c>
      <c r="D417" s="78" t="s">
        <v>253</v>
      </c>
      <c r="E417" s="78" t="s">
        <v>681</v>
      </c>
      <c r="F417" s="78" t="s">
        <v>711</v>
      </c>
      <c r="G417" s="78" t="s">
        <v>164</v>
      </c>
      <c r="H417" s="175">
        <f>INVENTARIO[[#This Row],[Precio Final]]</f>
        <v>7</v>
      </c>
      <c r="I417" s="78">
        <f>U417</f>
        <v>5.5666666666666664</v>
      </c>
      <c r="J417" s="78">
        <v>4</v>
      </c>
      <c r="K417" s="110">
        <f>SUMIFS(VENTAS[Cantidad],VENTAS[Código del producto Vendido],INVENTARIO[[#This Row],[Code]])</f>
        <v>4</v>
      </c>
      <c r="L417" s="120">
        <f>INVENTARIO[[#This Row],[Entradas]]-INVENTARIO[[#This Row],[Salidas]]</f>
        <v>0</v>
      </c>
      <c r="M417" s="175">
        <f>INVENTARIO[[#This Row],[Precio Final]]*10%</f>
        <v>0.70000000000000007</v>
      </c>
      <c r="N417" s="42">
        <v>65</v>
      </c>
      <c r="O417" s="42">
        <v>18</v>
      </c>
      <c r="P417" s="42">
        <v>3.6111111111111112</v>
      </c>
      <c r="Q417" s="110">
        <v>10</v>
      </c>
      <c r="R417" s="42">
        <v>10</v>
      </c>
      <c r="S417" s="178">
        <f>Q417*R417/1000</f>
        <v>0.1</v>
      </c>
      <c r="T417" s="42">
        <f>INVENTARIO[[#This Row],[Costo Unitario (USD)]]+INVENTARIO[[#This Row],[Costo Envío (USD)]]</f>
        <v>3.7111111111111112</v>
      </c>
      <c r="U417" s="42">
        <f>INVENTARIO[[#This Row],[Costo total]]*1.5</f>
        <v>5.5666666666666664</v>
      </c>
      <c r="V417" s="42">
        <v>7</v>
      </c>
      <c r="W417" s="42">
        <f>INVENTARIO[[#This Row],[Precio Final]]-INVENTARIO[[#This Row],[Costo total]]</f>
        <v>3.2888888888888888</v>
      </c>
      <c r="X417" s="176">
        <f>INVENTARIO[[#This Row],[Ganancia Unitaria]]*INVENTARIO[[#This Row],[Salidas]]</f>
        <v>13.155555555555555</v>
      </c>
      <c r="Y417" s="42"/>
      <c r="Z417" s="20"/>
      <c r="AA417" s="20">
        <f>INVENTARIO[[#This Row],[Costo total]]*INVENTARIO[[#This Row],[Entradas]]</f>
        <v>14.844444444444445</v>
      </c>
      <c r="AB417" s="172">
        <f>INVENTARIO[[#This Row],[Stock Actual]]*INVENTARIO[[#This Row],[Costo total]]</f>
        <v>0</v>
      </c>
    </row>
    <row r="418" spans="1:28" ht="55" customHeight="1" x14ac:dyDescent="0.15">
      <c r="A418" s="43" t="s">
        <v>1637</v>
      </c>
      <c r="B418" s="169"/>
      <c r="C418" s="170" t="s">
        <v>12</v>
      </c>
      <c r="D418" s="83" t="s">
        <v>253</v>
      </c>
      <c r="E418" s="83" t="s">
        <v>2489</v>
      </c>
      <c r="F418" s="83" t="s">
        <v>2653</v>
      </c>
      <c r="G418" s="83" t="s">
        <v>164</v>
      </c>
      <c r="H418" s="171">
        <f>INVENTARIO[[#This Row],[Precio Final]]</f>
        <v>7</v>
      </c>
      <c r="I418" s="83">
        <f>U418</f>
        <v>5.5666666666666664</v>
      </c>
      <c r="J418" s="83">
        <v>4</v>
      </c>
      <c r="K418" s="112">
        <f>SUMIFS(VENTAS[Cantidad],VENTAS[Código del producto Vendido],INVENTARIO[[#This Row],[Code]])</f>
        <v>1</v>
      </c>
      <c r="L418" s="121">
        <f>INVENTARIO[[#This Row],[Entradas]]-INVENTARIO[[#This Row],[Salidas]]</f>
        <v>3</v>
      </c>
      <c r="M418" s="171">
        <f>INVENTARIO[[#This Row],[Precio Final]]*10%</f>
        <v>0.70000000000000007</v>
      </c>
      <c r="N418" s="43">
        <v>65</v>
      </c>
      <c r="O418" s="43">
        <v>18</v>
      </c>
      <c r="P418" s="43">
        <v>3.6111111111111112</v>
      </c>
      <c r="Q418" s="112">
        <v>10</v>
      </c>
      <c r="R418" s="43">
        <v>10</v>
      </c>
      <c r="S418" s="177">
        <f>Q418*R418/1000</f>
        <v>0.1</v>
      </c>
      <c r="T418" s="168">
        <f>INVENTARIO[[#This Row],[Costo Unitario (USD)]]+INVENTARIO[[#This Row],[Costo Envío (USD)]]</f>
        <v>3.7111111111111112</v>
      </c>
      <c r="U418" s="168">
        <f>INVENTARIO[[#This Row],[Costo total]]*1.5</f>
        <v>5.5666666666666664</v>
      </c>
      <c r="V418" s="43">
        <v>7</v>
      </c>
      <c r="W418" s="43">
        <f>INVENTARIO[[#This Row],[Precio Final]]-INVENTARIO[[#This Row],[Costo total]]</f>
        <v>3.2888888888888888</v>
      </c>
      <c r="X418" s="172">
        <f>INVENTARIO[[#This Row],[Ganancia Unitaria]]*INVENTARIO[[#This Row],[Salidas]]</f>
        <v>3.2888888888888888</v>
      </c>
      <c r="Y418" s="43"/>
      <c r="Z418" s="43"/>
      <c r="AA418" s="43">
        <f>INVENTARIO[[#This Row],[Costo total]]*INVENTARIO[[#This Row],[Entradas]]</f>
        <v>14.844444444444445</v>
      </c>
      <c r="AB418" s="172">
        <f>INVENTARIO[[#This Row],[Stock Actual]]*INVENTARIO[[#This Row],[Costo total]]</f>
        <v>11.133333333333333</v>
      </c>
    </row>
    <row r="419" spans="1:28" ht="55" customHeight="1" x14ac:dyDescent="0.15">
      <c r="A419" s="42" t="s">
        <v>1638</v>
      </c>
      <c r="B419" s="173"/>
      <c r="C419" s="174" t="s">
        <v>12</v>
      </c>
      <c r="D419" s="78" t="s">
        <v>253</v>
      </c>
      <c r="E419" s="78" t="s">
        <v>833</v>
      </c>
      <c r="F419" s="78" t="s">
        <v>695</v>
      </c>
      <c r="G419" s="78" t="s">
        <v>164</v>
      </c>
      <c r="H419" s="175">
        <f>INVENTARIO[[#This Row],[Precio Final]]</f>
        <v>3.5</v>
      </c>
      <c r="I419" s="78">
        <f>U419</f>
        <v>2.9916666666666667</v>
      </c>
      <c r="J419" s="78">
        <v>5</v>
      </c>
      <c r="K419" s="110">
        <f>SUMIFS(VENTAS[Cantidad],VENTAS[Código del producto Vendido],INVENTARIO[[#This Row],[Code]])</f>
        <v>3</v>
      </c>
      <c r="L419" s="120">
        <f>INVENTARIO[[#This Row],[Entradas]]-INVENTARIO[[#This Row],[Salidas]]</f>
        <v>2</v>
      </c>
      <c r="M419" s="175">
        <f>INVENTARIO[[#This Row],[Precio Final]]*10%</f>
        <v>0.35000000000000003</v>
      </c>
      <c r="N419" s="42">
        <v>35</v>
      </c>
      <c r="O419" s="42">
        <v>18</v>
      </c>
      <c r="P419" s="42">
        <v>1.9444444444444444</v>
      </c>
      <c r="Q419" s="110">
        <v>5</v>
      </c>
      <c r="R419" s="42">
        <v>10</v>
      </c>
      <c r="S419" s="178">
        <f>Q419*R419/1000</f>
        <v>0.05</v>
      </c>
      <c r="T419" s="42">
        <f>INVENTARIO[[#This Row],[Costo Unitario (USD)]]+INVENTARIO[[#This Row],[Costo Envío (USD)]]</f>
        <v>1.9944444444444445</v>
      </c>
      <c r="U419" s="42">
        <f>INVENTARIO[[#This Row],[Costo total]]*1.5</f>
        <v>2.9916666666666667</v>
      </c>
      <c r="V419" s="42">
        <v>3.5</v>
      </c>
      <c r="W419" s="42">
        <f>INVENTARIO[[#This Row],[Precio Final]]-INVENTARIO[[#This Row],[Costo total]]</f>
        <v>1.5055555555555555</v>
      </c>
      <c r="X419" s="176">
        <f>INVENTARIO[[#This Row],[Ganancia Unitaria]]*INVENTARIO[[#This Row],[Salidas]]</f>
        <v>4.5166666666666666</v>
      </c>
      <c r="Y419" s="42"/>
      <c r="Z419" s="20"/>
      <c r="AA419" s="20">
        <f>INVENTARIO[[#This Row],[Costo total]]*INVENTARIO[[#This Row],[Entradas]]</f>
        <v>9.9722222222222214</v>
      </c>
      <c r="AB419" s="172">
        <f>INVENTARIO[[#This Row],[Stock Actual]]*INVENTARIO[[#This Row],[Costo total]]</f>
        <v>3.9888888888888889</v>
      </c>
    </row>
    <row r="420" spans="1:28" ht="55" customHeight="1" x14ac:dyDescent="0.15">
      <c r="A420" s="43" t="s">
        <v>1639</v>
      </c>
      <c r="B420" s="169"/>
      <c r="C420" s="170" t="s">
        <v>12</v>
      </c>
      <c r="D420" s="83" t="s">
        <v>208</v>
      </c>
      <c r="E420" s="83" t="s">
        <v>835</v>
      </c>
      <c r="F420" s="83" t="s">
        <v>832</v>
      </c>
      <c r="G420" s="83" t="s">
        <v>164</v>
      </c>
      <c r="H420" s="171">
        <f>INVENTARIO[[#This Row],[Precio Final]]</f>
        <v>0</v>
      </c>
      <c r="I420" s="83">
        <f t="shared" ref="I420:I458" si="38">U420</f>
        <v>18.166666666666664</v>
      </c>
      <c r="J420" s="83">
        <v>0</v>
      </c>
      <c r="K420" s="112">
        <f>SUMIFS(VENTAS[Cantidad],VENTAS[Código del producto Vendido],INVENTARIO[[#This Row],[Code]])</f>
        <v>0</v>
      </c>
      <c r="L420" s="121">
        <f>INVENTARIO[[#This Row],[Entradas]]-INVENTARIO[[#This Row],[Salidas]]</f>
        <v>0</v>
      </c>
      <c r="M420" s="171">
        <f>INVENTARIO[[#This Row],[Precio Final]]*10%</f>
        <v>0</v>
      </c>
      <c r="N420" s="43">
        <v>200</v>
      </c>
      <c r="O420" s="43">
        <v>18</v>
      </c>
      <c r="P420" s="43">
        <v>11.111111111111111</v>
      </c>
      <c r="Q420" s="112">
        <v>100</v>
      </c>
      <c r="R420" s="43">
        <v>10</v>
      </c>
      <c r="S420" s="177">
        <f t="shared" ref="S420:S430" si="39">Q420*R420/1000</f>
        <v>1</v>
      </c>
      <c r="T420" s="168">
        <f>INVENTARIO[[#This Row],[Costo Unitario (USD)]]+INVENTARIO[[#This Row],[Costo Envío (USD)]]</f>
        <v>12.111111111111111</v>
      </c>
      <c r="U420" s="168">
        <f>INVENTARIO[[#This Row],[Costo total]]*1.5</f>
        <v>18.166666666666664</v>
      </c>
      <c r="V420" s="43">
        <v>0</v>
      </c>
      <c r="W420" s="43">
        <f>INVENTARIO[[#This Row],[Precio Final]]-INVENTARIO[[#This Row],[Costo total]]</f>
        <v>-12.111111111111111</v>
      </c>
      <c r="X420" s="172">
        <f>INVENTARIO[[#This Row],[Ganancia Unitaria]]*INVENTARIO[[#This Row],[Salidas]]</f>
        <v>0</v>
      </c>
      <c r="Y420" s="43"/>
      <c r="Z420" s="43"/>
      <c r="AA420" s="43">
        <f>INVENTARIO[[#This Row],[Costo total]]*INVENTARIO[[#This Row],[Entradas]]</f>
        <v>0</v>
      </c>
      <c r="AB420" s="172">
        <f>INVENTARIO[[#This Row],[Stock Actual]]*INVENTARIO[[#This Row],[Costo total]]</f>
        <v>0</v>
      </c>
    </row>
    <row r="421" spans="1:28" ht="55" customHeight="1" x14ac:dyDescent="0.15">
      <c r="A421" s="42" t="s">
        <v>1640</v>
      </c>
      <c r="B421" s="173"/>
      <c r="C421" s="174" t="s">
        <v>12</v>
      </c>
      <c r="D421" s="78" t="s">
        <v>2330</v>
      </c>
      <c r="E421" s="78" t="s">
        <v>834</v>
      </c>
      <c r="F421" s="78" t="s">
        <v>692</v>
      </c>
      <c r="G421" s="78" t="s">
        <v>164</v>
      </c>
      <c r="H421" s="175">
        <f>INVENTARIO[[#This Row],[Precio Final]]</f>
        <v>8</v>
      </c>
      <c r="I421" s="78">
        <f t="shared" si="38"/>
        <v>5.7333333333333334</v>
      </c>
      <c r="J421" s="78">
        <v>1</v>
      </c>
      <c r="K421" s="110">
        <v>1</v>
      </c>
      <c r="L421" s="120">
        <f>INVENTARIO[[#This Row],[Entradas]]-INVENTARIO[[#This Row],[Salidas]]</f>
        <v>0</v>
      </c>
      <c r="M421" s="175">
        <f>INVENTARIO[[#This Row],[Precio Final]]*10%</f>
        <v>0.8</v>
      </c>
      <c r="N421" s="42">
        <v>58</v>
      </c>
      <c r="O421" s="42">
        <v>18</v>
      </c>
      <c r="P421" s="42">
        <v>3.2222222222222223</v>
      </c>
      <c r="Q421" s="110">
        <v>60</v>
      </c>
      <c r="R421" s="42">
        <v>10</v>
      </c>
      <c r="S421" s="178">
        <f t="shared" si="39"/>
        <v>0.6</v>
      </c>
      <c r="T421" s="42">
        <f>INVENTARIO[[#This Row],[Costo Unitario (USD)]]+INVENTARIO[[#This Row],[Costo Envío (USD)]]</f>
        <v>3.8222222222222224</v>
      </c>
      <c r="U421" s="42">
        <f>INVENTARIO[[#This Row],[Costo total]]*1.5</f>
        <v>5.7333333333333334</v>
      </c>
      <c r="V421" s="42">
        <v>8</v>
      </c>
      <c r="W421" s="42">
        <f>INVENTARIO[[#This Row],[Precio Final]]-INVENTARIO[[#This Row],[Costo total]]</f>
        <v>4.1777777777777771</v>
      </c>
      <c r="X421" s="176">
        <f>INVENTARIO[[#This Row],[Ganancia Unitaria]]*INVENTARIO[[#This Row],[Salidas]]</f>
        <v>4.1777777777777771</v>
      </c>
      <c r="Y421" s="42"/>
      <c r="Z421" s="20"/>
      <c r="AA421" s="20">
        <f>INVENTARIO[[#This Row],[Costo total]]*INVENTARIO[[#This Row],[Entradas]]</f>
        <v>3.8222222222222224</v>
      </c>
      <c r="AB421" s="172">
        <f>INVENTARIO[[#This Row],[Stock Actual]]*INVENTARIO[[#This Row],[Costo total]]</f>
        <v>0</v>
      </c>
    </row>
    <row r="422" spans="1:28" ht="55" customHeight="1" x14ac:dyDescent="0.15">
      <c r="A422" s="43" t="s">
        <v>1641</v>
      </c>
      <c r="B422" s="169"/>
      <c r="C422" s="170" t="s">
        <v>12</v>
      </c>
      <c r="D422" s="83" t="s">
        <v>253</v>
      </c>
      <c r="E422" s="83" t="s">
        <v>833</v>
      </c>
      <c r="F422" s="83" t="s">
        <v>697</v>
      </c>
      <c r="G422" s="83" t="s">
        <v>164</v>
      </c>
      <c r="H422" s="171">
        <f>INVENTARIO[[#This Row],[Precio Final]]</f>
        <v>3.5</v>
      </c>
      <c r="I422" s="83">
        <f t="shared" si="38"/>
        <v>2.9916666666666667</v>
      </c>
      <c r="J422" s="83">
        <v>5</v>
      </c>
      <c r="K422" s="112">
        <f>SUMIFS(VENTAS[Cantidad],VENTAS[Código del producto Vendido],INVENTARIO[[#This Row],[Code]])</f>
        <v>3</v>
      </c>
      <c r="L422" s="121">
        <f>INVENTARIO[[#This Row],[Entradas]]-INVENTARIO[[#This Row],[Salidas]]</f>
        <v>2</v>
      </c>
      <c r="M422" s="171">
        <f>INVENTARIO[[#This Row],[Precio Final]]*10%</f>
        <v>0.35000000000000003</v>
      </c>
      <c r="N422" s="43">
        <v>35</v>
      </c>
      <c r="O422" s="43">
        <v>18</v>
      </c>
      <c r="P422" s="43">
        <v>1.9444444444444444</v>
      </c>
      <c r="Q422" s="112">
        <v>5</v>
      </c>
      <c r="R422" s="43">
        <v>10</v>
      </c>
      <c r="S422" s="177">
        <f t="shared" si="39"/>
        <v>0.05</v>
      </c>
      <c r="T422" s="168">
        <f>INVENTARIO[[#This Row],[Costo Unitario (USD)]]+INVENTARIO[[#This Row],[Costo Envío (USD)]]</f>
        <v>1.9944444444444445</v>
      </c>
      <c r="U422" s="168">
        <f>INVENTARIO[[#This Row],[Costo total]]*1.5</f>
        <v>2.9916666666666667</v>
      </c>
      <c r="V422" s="43">
        <v>3.5</v>
      </c>
      <c r="W422" s="43">
        <f>INVENTARIO[[#This Row],[Precio Final]]-INVENTARIO[[#This Row],[Costo total]]</f>
        <v>1.5055555555555555</v>
      </c>
      <c r="X422" s="172">
        <f>INVENTARIO[[#This Row],[Ganancia Unitaria]]*INVENTARIO[[#This Row],[Salidas]]</f>
        <v>4.5166666666666666</v>
      </c>
      <c r="Y422" s="43"/>
      <c r="Z422" s="43"/>
      <c r="AA422" s="43">
        <f>INVENTARIO[[#This Row],[Costo total]]*INVENTARIO[[#This Row],[Entradas]]</f>
        <v>9.9722222222222214</v>
      </c>
      <c r="AB422" s="172">
        <f>INVENTARIO[[#This Row],[Stock Actual]]*INVENTARIO[[#This Row],[Costo total]]</f>
        <v>3.9888888888888889</v>
      </c>
    </row>
    <row r="423" spans="1:28" ht="55" customHeight="1" x14ac:dyDescent="0.15">
      <c r="A423" s="42" t="s">
        <v>1642</v>
      </c>
      <c r="B423" s="173"/>
      <c r="C423" s="174" t="s">
        <v>12</v>
      </c>
      <c r="D423" s="78" t="s">
        <v>2862</v>
      </c>
      <c r="E423" s="78" t="s">
        <v>1099</v>
      </c>
      <c r="F423" s="78" t="s">
        <v>695</v>
      </c>
      <c r="G423" s="78" t="s">
        <v>164</v>
      </c>
      <c r="H423" s="175">
        <f>INVENTARIO[[#This Row],[Precio Final]]</f>
        <v>12</v>
      </c>
      <c r="I423" s="78">
        <f t="shared" si="38"/>
        <v>9.5372727272727253</v>
      </c>
      <c r="J423" s="78">
        <v>4</v>
      </c>
      <c r="K423" s="110">
        <f>SUMIFS(VENTAS[Cantidad],VENTAS[Código del producto Vendido],INVENTARIO[[#This Row],[Code]])</f>
        <v>4</v>
      </c>
      <c r="L423" s="120">
        <f>INVENTARIO[[#This Row],[Entradas]]-INVENTARIO[[#This Row],[Salidas]]</f>
        <v>0</v>
      </c>
      <c r="M423" s="175">
        <f>INVENTARIO[[#This Row],[Precio Final]]*10%</f>
        <v>1.2000000000000002</v>
      </c>
      <c r="N423" s="42">
        <v>76</v>
      </c>
      <c r="O423" s="42">
        <v>17.600000000000001</v>
      </c>
      <c r="P423" s="42">
        <v>4.3181818181818175</v>
      </c>
      <c r="Q423" s="110">
        <v>120</v>
      </c>
      <c r="R423" s="42">
        <v>17</v>
      </c>
      <c r="S423" s="178">
        <f t="shared" si="39"/>
        <v>2.04</v>
      </c>
      <c r="T423" s="42">
        <f>INVENTARIO[[#This Row],[Costo Unitario (USD)]]+INVENTARIO[[#This Row],[Costo Envío (USD)]]</f>
        <v>6.3581818181818175</v>
      </c>
      <c r="U423" s="42">
        <f>INVENTARIO[[#This Row],[Costo total]]*1.5</f>
        <v>9.5372727272727253</v>
      </c>
      <c r="V423" s="42">
        <v>12</v>
      </c>
      <c r="W423" s="42">
        <f>INVENTARIO[[#This Row],[Precio Final]]-INVENTARIO[[#This Row],[Costo total]]</f>
        <v>5.6418181818181825</v>
      </c>
      <c r="X423" s="176">
        <f>INVENTARIO[[#This Row],[Ganancia Unitaria]]*INVENTARIO[[#This Row],[Salidas]]</f>
        <v>22.56727272727273</v>
      </c>
      <c r="Y423" s="42" t="s">
        <v>1108</v>
      </c>
      <c r="Z423" s="20"/>
      <c r="AA423" s="20">
        <f>INVENTARIO[[#This Row],[Costo total]]*INVENTARIO[[#This Row],[Entradas]]</f>
        <v>25.43272727272727</v>
      </c>
      <c r="AB423" s="172">
        <f>INVENTARIO[[#This Row],[Stock Actual]]*INVENTARIO[[#This Row],[Costo total]]</f>
        <v>0</v>
      </c>
    </row>
    <row r="424" spans="1:28" ht="55" customHeight="1" x14ac:dyDescent="0.15">
      <c r="A424" s="43" t="s">
        <v>1643</v>
      </c>
      <c r="B424" s="169"/>
      <c r="C424" s="170" t="s">
        <v>12</v>
      </c>
      <c r="D424" s="78" t="s">
        <v>2862</v>
      </c>
      <c r="E424" s="83" t="s">
        <v>1098</v>
      </c>
      <c r="F424" s="83" t="s">
        <v>692</v>
      </c>
      <c r="G424" s="83" t="s">
        <v>164</v>
      </c>
      <c r="H424" s="171">
        <f>INVENTARIO[[#This Row],[Precio Final]]</f>
        <v>14</v>
      </c>
      <c r="I424" s="83">
        <f t="shared" si="38"/>
        <v>11.959772727272727</v>
      </c>
      <c r="J424" s="83">
        <v>2</v>
      </c>
      <c r="K424" s="112">
        <f>SUMIFS(VENTAS[Cantidad],VENTAS[Código del producto Vendido],INVENTARIO[[#This Row],[Code]])</f>
        <v>2</v>
      </c>
      <c r="L424" s="121">
        <f>INVENTARIO[[#This Row],[Entradas]]-INVENTARIO[[#This Row],[Salidas]]</f>
        <v>0</v>
      </c>
      <c r="M424" s="171">
        <f>INVENTARIO[[#This Row],[Precio Final]]*10%</f>
        <v>1.4000000000000001</v>
      </c>
      <c r="N424" s="43">
        <v>76</v>
      </c>
      <c r="O424" s="43">
        <v>17.600000000000001</v>
      </c>
      <c r="P424" s="43">
        <v>4.3181818181818175</v>
      </c>
      <c r="Q424" s="112">
        <v>215</v>
      </c>
      <c r="R424" s="43">
        <v>17</v>
      </c>
      <c r="S424" s="177">
        <f>Q424*R424/1000</f>
        <v>3.6549999999999998</v>
      </c>
      <c r="T424" s="168">
        <f>INVENTARIO[[#This Row],[Costo Unitario (USD)]]+INVENTARIO[[#This Row],[Costo Envío (USD)]]</f>
        <v>7.9731818181818177</v>
      </c>
      <c r="U424" s="168">
        <f>INVENTARIO[[#This Row],[Costo total]]*1.5</f>
        <v>11.959772727272727</v>
      </c>
      <c r="V424" s="43">
        <v>14</v>
      </c>
      <c r="W424" s="43">
        <f>INVENTARIO[[#This Row],[Precio Final]]-INVENTARIO[[#This Row],[Costo total]]</f>
        <v>6.0268181818181823</v>
      </c>
      <c r="X424" s="172">
        <f>INVENTARIO[[#This Row],[Ganancia Unitaria]]*INVENTARIO[[#This Row],[Salidas]]</f>
        <v>12.053636363636365</v>
      </c>
      <c r="Y424" s="43" t="s">
        <v>1096</v>
      </c>
      <c r="Z424" s="43"/>
      <c r="AA424" s="43">
        <f>INVENTARIO[[#This Row],[Costo total]]*INVENTARIO[[#This Row],[Entradas]]</f>
        <v>15.946363636363635</v>
      </c>
      <c r="AB424" s="172">
        <f>INVENTARIO[[#This Row],[Stock Actual]]*INVENTARIO[[#This Row],[Costo total]]</f>
        <v>0</v>
      </c>
    </row>
    <row r="425" spans="1:28" ht="55" customHeight="1" x14ac:dyDescent="0.15">
      <c r="A425" s="42" t="s">
        <v>1644</v>
      </c>
      <c r="B425" s="173"/>
      <c r="C425" s="174" t="s">
        <v>12</v>
      </c>
      <c r="D425" s="78" t="s">
        <v>2862</v>
      </c>
      <c r="E425" s="78" t="s">
        <v>1098</v>
      </c>
      <c r="F425" s="78" t="s">
        <v>698</v>
      </c>
      <c r="G425" s="78" t="s">
        <v>164</v>
      </c>
      <c r="H425" s="175">
        <f>INVENTARIO[[#This Row],[Precio Final]]</f>
        <v>14</v>
      </c>
      <c r="I425" s="78">
        <f t="shared" si="38"/>
        <v>11.959772727272727</v>
      </c>
      <c r="J425" s="78">
        <v>2</v>
      </c>
      <c r="K425" s="110">
        <f>SUMIFS(VENTAS[Cantidad],VENTAS[Código del producto Vendido],INVENTARIO[[#This Row],[Code]])</f>
        <v>2</v>
      </c>
      <c r="L425" s="120">
        <f>INVENTARIO[[#This Row],[Entradas]]-INVENTARIO[[#This Row],[Salidas]]</f>
        <v>0</v>
      </c>
      <c r="M425" s="175">
        <f>INVENTARIO[[#This Row],[Precio Final]]*10%</f>
        <v>1.4000000000000001</v>
      </c>
      <c r="N425" s="42">
        <v>76</v>
      </c>
      <c r="O425" s="42">
        <v>17.600000000000001</v>
      </c>
      <c r="P425" s="42">
        <v>4.3181818181818175</v>
      </c>
      <c r="Q425" s="110">
        <v>215</v>
      </c>
      <c r="R425" s="42">
        <v>17</v>
      </c>
      <c r="S425" s="178">
        <f t="shared" si="39"/>
        <v>3.6549999999999998</v>
      </c>
      <c r="T425" s="42">
        <f>INVENTARIO[[#This Row],[Costo Unitario (USD)]]+INVENTARIO[[#This Row],[Costo Envío (USD)]]</f>
        <v>7.9731818181818177</v>
      </c>
      <c r="U425" s="42">
        <f>INVENTARIO[[#This Row],[Costo total]]*1.5</f>
        <v>11.959772727272727</v>
      </c>
      <c r="V425" s="42">
        <v>14</v>
      </c>
      <c r="W425" s="42">
        <f>INVENTARIO[[#This Row],[Precio Final]]-INVENTARIO[[#This Row],[Costo total]]</f>
        <v>6.0268181818181823</v>
      </c>
      <c r="X425" s="176">
        <f>INVENTARIO[[#This Row],[Ganancia Unitaria]]*INVENTARIO[[#This Row],[Salidas]]</f>
        <v>12.053636363636365</v>
      </c>
      <c r="Y425" s="42" t="s">
        <v>1096</v>
      </c>
      <c r="Z425" s="20"/>
      <c r="AA425" s="20">
        <f>INVENTARIO[[#This Row],[Costo total]]*INVENTARIO[[#This Row],[Entradas]]</f>
        <v>15.946363636363635</v>
      </c>
      <c r="AB425" s="172">
        <f>INVENTARIO[[#This Row],[Stock Actual]]*INVENTARIO[[#This Row],[Costo total]]</f>
        <v>0</v>
      </c>
    </row>
    <row r="426" spans="1:28" ht="55" customHeight="1" x14ac:dyDescent="0.15">
      <c r="A426" s="43" t="s">
        <v>1114</v>
      </c>
      <c r="B426" s="169"/>
      <c r="C426" s="170" t="s">
        <v>12</v>
      </c>
      <c r="D426" s="83" t="s">
        <v>415</v>
      </c>
      <c r="E426" s="83" t="s">
        <v>1074</v>
      </c>
      <c r="F426" s="83" t="s">
        <v>693</v>
      </c>
      <c r="G426" s="83" t="s">
        <v>164</v>
      </c>
      <c r="H426" s="171">
        <f>INVENTARIO[[#This Row],[Precio Final]]</f>
        <v>25</v>
      </c>
      <c r="I426" s="83">
        <f t="shared" si="38"/>
        <v>24.269318181818182</v>
      </c>
      <c r="J426" s="83">
        <v>1</v>
      </c>
      <c r="K426" s="112">
        <f>SUMIFS(VENTAS[Cantidad],VENTAS[Código del producto Vendido],INVENTARIO[[#This Row],[Code]])</f>
        <v>1</v>
      </c>
      <c r="L426" s="121">
        <f>INVENTARIO[[#This Row],[Entradas]]-INVENTARIO[[#This Row],[Salidas]]</f>
        <v>0</v>
      </c>
      <c r="M426" s="171">
        <f>INVENTARIO[[#This Row],[Precio Final]]*10%</f>
        <v>2.5</v>
      </c>
      <c r="N426" s="43">
        <v>195</v>
      </c>
      <c r="O426" s="43">
        <v>17.600000000000001</v>
      </c>
      <c r="P426" s="43">
        <v>11.079545454545453</v>
      </c>
      <c r="Q426" s="112">
        <v>300</v>
      </c>
      <c r="R426" s="43">
        <v>17</v>
      </c>
      <c r="S426" s="177">
        <f t="shared" si="39"/>
        <v>5.0999999999999996</v>
      </c>
      <c r="T426" s="168">
        <f>INVENTARIO[[#This Row],[Costo Unitario (USD)]]+INVENTARIO[[#This Row],[Costo Envío (USD)]]</f>
        <v>16.179545454545455</v>
      </c>
      <c r="U426" s="168">
        <f>INVENTARIO[[#This Row],[Costo total]]*1.5</f>
        <v>24.269318181818182</v>
      </c>
      <c r="V426" s="43">
        <v>25</v>
      </c>
      <c r="W426" s="43">
        <f>INVENTARIO[[#This Row],[Precio Final]]-INVENTARIO[[#This Row],[Costo total]]</f>
        <v>8.8204545454545453</v>
      </c>
      <c r="X426" s="172">
        <f>INVENTARIO[[#This Row],[Ganancia Unitaria]]*INVENTARIO[[#This Row],[Salidas]]</f>
        <v>8.8204545454545453</v>
      </c>
      <c r="Y426" s="43" t="s">
        <v>1096</v>
      </c>
      <c r="Z426" s="43"/>
      <c r="AA426" s="43">
        <f>INVENTARIO[[#This Row],[Costo total]]*INVENTARIO[[#This Row],[Entradas]]</f>
        <v>16.179545454545455</v>
      </c>
      <c r="AB426" s="172">
        <f>INVENTARIO[[#This Row],[Stock Actual]]*INVENTARIO[[#This Row],[Costo total]]</f>
        <v>0</v>
      </c>
    </row>
    <row r="427" spans="1:28" ht="55" customHeight="1" x14ac:dyDescent="0.15">
      <c r="A427" s="42" t="s">
        <v>1645</v>
      </c>
      <c r="B427" s="173"/>
      <c r="C427" s="174" t="s">
        <v>12</v>
      </c>
      <c r="D427" s="78" t="s">
        <v>415</v>
      </c>
      <c r="E427" s="78" t="s">
        <v>1074</v>
      </c>
      <c r="F427" s="78" t="s">
        <v>698</v>
      </c>
      <c r="G427" s="78" t="s">
        <v>164</v>
      </c>
      <c r="H427" s="175">
        <f>INVENTARIO[[#This Row],[Precio Final]]</f>
        <v>25</v>
      </c>
      <c r="I427" s="78">
        <f t="shared" si="38"/>
        <v>22.99431818181818</v>
      </c>
      <c r="J427" s="78">
        <v>2</v>
      </c>
      <c r="K427" s="110">
        <f>SUMIFS(VENTAS[Cantidad],VENTAS[Código del producto Vendido],INVENTARIO[[#This Row],[Code]])</f>
        <v>2</v>
      </c>
      <c r="L427" s="120">
        <f>INVENTARIO[[#This Row],[Entradas]]-INVENTARIO[[#This Row],[Salidas]]</f>
        <v>0</v>
      </c>
      <c r="M427" s="175">
        <f>INVENTARIO[[#This Row],[Precio Final]]*10%</f>
        <v>2.5</v>
      </c>
      <c r="N427" s="42">
        <v>195</v>
      </c>
      <c r="O427" s="42">
        <v>17.600000000000001</v>
      </c>
      <c r="P427" s="42">
        <v>11.079545454545453</v>
      </c>
      <c r="Q427" s="110">
        <v>250</v>
      </c>
      <c r="R427" s="42">
        <v>17</v>
      </c>
      <c r="S427" s="178">
        <f t="shared" si="39"/>
        <v>4.25</v>
      </c>
      <c r="T427" s="42">
        <f>INVENTARIO[[#This Row],[Costo Unitario (USD)]]+INVENTARIO[[#This Row],[Costo Envío (USD)]]</f>
        <v>15.329545454545453</v>
      </c>
      <c r="U427" s="42">
        <f>INVENTARIO[[#This Row],[Costo total]]*1.5</f>
        <v>22.99431818181818</v>
      </c>
      <c r="V427" s="42">
        <v>25</v>
      </c>
      <c r="W427" s="42">
        <f>INVENTARIO[[#This Row],[Precio Final]]-INVENTARIO[[#This Row],[Costo total]]</f>
        <v>9.6704545454545467</v>
      </c>
      <c r="X427" s="176">
        <f>INVENTARIO[[#This Row],[Ganancia Unitaria]]*INVENTARIO[[#This Row],[Salidas]]</f>
        <v>19.340909090909093</v>
      </c>
      <c r="Y427" s="42" t="s">
        <v>1096</v>
      </c>
      <c r="Z427" s="20"/>
      <c r="AA427" s="20">
        <f>INVENTARIO[[#This Row],[Costo total]]*INVENTARIO[[#This Row],[Entradas]]</f>
        <v>30.659090909090907</v>
      </c>
      <c r="AB427" s="172">
        <f>INVENTARIO[[#This Row],[Stock Actual]]*INVENTARIO[[#This Row],[Costo total]]</f>
        <v>0</v>
      </c>
    </row>
    <row r="428" spans="1:28" ht="55" customHeight="1" x14ac:dyDescent="0.15">
      <c r="A428" s="43" t="s">
        <v>1646</v>
      </c>
      <c r="B428" s="169"/>
      <c r="C428" s="170" t="s">
        <v>12</v>
      </c>
      <c r="D428" s="83" t="s">
        <v>415</v>
      </c>
      <c r="E428" s="83" t="s">
        <v>1074</v>
      </c>
      <c r="F428" s="83" t="s">
        <v>697</v>
      </c>
      <c r="G428" s="83" t="s">
        <v>164</v>
      </c>
      <c r="H428" s="171">
        <f>INVENTARIO[[#This Row],[Precio Final]]</f>
        <v>25</v>
      </c>
      <c r="I428" s="83">
        <f t="shared" si="38"/>
        <v>22.99431818181818</v>
      </c>
      <c r="J428" s="83">
        <v>2</v>
      </c>
      <c r="K428" s="112">
        <f>SUMIFS(VENTAS[Cantidad],VENTAS[Código del producto Vendido],INVENTARIO[[#This Row],[Code]])</f>
        <v>2</v>
      </c>
      <c r="L428" s="121">
        <f>INVENTARIO[[#This Row],[Entradas]]-INVENTARIO[[#This Row],[Salidas]]</f>
        <v>0</v>
      </c>
      <c r="M428" s="171">
        <f>INVENTARIO[[#This Row],[Precio Final]]*10%</f>
        <v>2.5</v>
      </c>
      <c r="N428" s="43">
        <v>195</v>
      </c>
      <c r="O428" s="43">
        <v>17.600000000000001</v>
      </c>
      <c r="P428" s="43">
        <v>11.079545454545453</v>
      </c>
      <c r="Q428" s="112">
        <v>250</v>
      </c>
      <c r="R428" s="43">
        <v>17</v>
      </c>
      <c r="S428" s="177">
        <f t="shared" si="39"/>
        <v>4.25</v>
      </c>
      <c r="T428" s="168">
        <f>INVENTARIO[[#This Row],[Costo Unitario (USD)]]+INVENTARIO[[#This Row],[Costo Envío (USD)]]</f>
        <v>15.329545454545453</v>
      </c>
      <c r="U428" s="168">
        <f>INVENTARIO[[#This Row],[Costo total]]*1.5</f>
        <v>22.99431818181818</v>
      </c>
      <c r="V428" s="43">
        <v>25</v>
      </c>
      <c r="W428" s="43">
        <f>INVENTARIO[[#This Row],[Precio Final]]-INVENTARIO[[#This Row],[Costo total]]</f>
        <v>9.6704545454545467</v>
      </c>
      <c r="X428" s="172">
        <f>INVENTARIO[[#This Row],[Ganancia Unitaria]]*INVENTARIO[[#This Row],[Salidas]]</f>
        <v>19.340909090909093</v>
      </c>
      <c r="Y428" s="43" t="s">
        <v>1096</v>
      </c>
      <c r="Z428" s="43"/>
      <c r="AA428" s="43">
        <f>INVENTARIO[[#This Row],[Costo total]]*INVENTARIO[[#This Row],[Entradas]]</f>
        <v>30.659090909090907</v>
      </c>
      <c r="AB428" s="172">
        <f>INVENTARIO[[#This Row],[Stock Actual]]*INVENTARIO[[#This Row],[Costo total]]</f>
        <v>0</v>
      </c>
    </row>
    <row r="429" spans="1:28" ht="55" customHeight="1" x14ac:dyDescent="0.15">
      <c r="A429" s="42" t="s">
        <v>1647</v>
      </c>
      <c r="B429" s="173"/>
      <c r="C429" s="174" t="s">
        <v>12</v>
      </c>
      <c r="D429" s="78" t="s">
        <v>2678</v>
      </c>
      <c r="E429" s="78" t="s">
        <v>1075</v>
      </c>
      <c r="F429" s="78" t="s">
        <v>693</v>
      </c>
      <c r="G429" s="78" t="s">
        <v>164</v>
      </c>
      <c r="H429" s="175">
        <f>INVENTARIO[[#This Row],[Precio Final]]</f>
        <v>35</v>
      </c>
      <c r="I429" s="78">
        <f t="shared" si="38"/>
        <v>32.18454545454545</v>
      </c>
      <c r="J429" s="78">
        <v>1</v>
      </c>
      <c r="K429" s="110">
        <f>SUMIFS(VENTAS[Cantidad],VENTAS[Código del producto Vendido],INVENTARIO[[#This Row],[Code]])</f>
        <v>0</v>
      </c>
      <c r="L429" s="120">
        <f>INVENTARIO[[#This Row],[Entradas]]-INVENTARIO[[#This Row],[Salidas]]</f>
        <v>1</v>
      </c>
      <c r="M429" s="175">
        <f>INVENTARIO[[#This Row],[Precio Final]]*10%</f>
        <v>3.5</v>
      </c>
      <c r="N429" s="42">
        <v>240</v>
      </c>
      <c r="O429" s="42">
        <v>17.600000000000001</v>
      </c>
      <c r="P429" s="42">
        <v>13.636363636363635</v>
      </c>
      <c r="Q429" s="110">
        <v>460</v>
      </c>
      <c r="R429" s="42">
        <v>17</v>
      </c>
      <c r="S429" s="178">
        <f t="shared" si="39"/>
        <v>7.82</v>
      </c>
      <c r="T429" s="42">
        <f>INVENTARIO[[#This Row],[Costo Unitario (USD)]]+INVENTARIO[[#This Row],[Costo Envío (USD)]]</f>
        <v>21.456363636363633</v>
      </c>
      <c r="U429" s="42">
        <f>INVENTARIO[[#This Row],[Costo total]]*1.5</f>
        <v>32.18454545454545</v>
      </c>
      <c r="V429" s="42">
        <v>35</v>
      </c>
      <c r="W429" s="42">
        <f>INVENTARIO[[#This Row],[Precio Final]]-INVENTARIO[[#This Row],[Costo total]]</f>
        <v>13.543636363636367</v>
      </c>
      <c r="X429" s="176">
        <f>INVENTARIO[[#This Row],[Ganancia Unitaria]]*INVENTARIO[[#This Row],[Salidas]]</f>
        <v>0</v>
      </c>
      <c r="Y429" s="42" t="s">
        <v>1096</v>
      </c>
      <c r="Z429" s="20"/>
      <c r="AA429" s="20">
        <f>INVENTARIO[[#This Row],[Costo total]]*INVENTARIO[[#This Row],[Entradas]]</f>
        <v>21.456363636363633</v>
      </c>
      <c r="AB429" s="172">
        <f>INVENTARIO[[#This Row],[Stock Actual]]*INVENTARIO[[#This Row],[Costo total]]</f>
        <v>21.456363636363633</v>
      </c>
    </row>
    <row r="430" spans="1:28" ht="55" customHeight="1" x14ac:dyDescent="0.15">
      <c r="A430" s="43" t="s">
        <v>1648</v>
      </c>
      <c r="B430" s="169"/>
      <c r="C430" s="170" t="s">
        <v>12</v>
      </c>
      <c r="D430" s="83" t="s">
        <v>50</v>
      </c>
      <c r="E430" s="83" t="s">
        <v>1075</v>
      </c>
      <c r="F430" s="83" t="s">
        <v>698</v>
      </c>
      <c r="G430" s="83" t="s">
        <v>164</v>
      </c>
      <c r="H430" s="171">
        <f>INVENTARIO[[#This Row],[Precio Final]]</f>
        <v>35</v>
      </c>
      <c r="I430" s="83">
        <f t="shared" si="38"/>
        <v>32.18454545454545</v>
      </c>
      <c r="J430" s="83">
        <v>1</v>
      </c>
      <c r="K430" s="112">
        <f>SUMIFS(VENTAS[Cantidad],VENTAS[Código del producto Vendido],INVENTARIO[[#This Row],[Code]])</f>
        <v>1</v>
      </c>
      <c r="L430" s="121">
        <f>INVENTARIO[[#This Row],[Entradas]]-INVENTARIO[[#This Row],[Salidas]]</f>
        <v>0</v>
      </c>
      <c r="M430" s="171">
        <f>INVENTARIO[[#This Row],[Precio Final]]*10%</f>
        <v>3.5</v>
      </c>
      <c r="N430" s="43">
        <v>240</v>
      </c>
      <c r="O430" s="43">
        <v>17.600000000000001</v>
      </c>
      <c r="P430" s="43">
        <v>13.636363636363635</v>
      </c>
      <c r="Q430" s="112">
        <v>460</v>
      </c>
      <c r="R430" s="43">
        <v>17</v>
      </c>
      <c r="S430" s="177">
        <f t="shared" si="39"/>
        <v>7.82</v>
      </c>
      <c r="T430" s="168">
        <f>INVENTARIO[[#This Row],[Costo Unitario (USD)]]+INVENTARIO[[#This Row],[Costo Envío (USD)]]</f>
        <v>21.456363636363633</v>
      </c>
      <c r="U430" s="168">
        <f>INVENTARIO[[#This Row],[Costo total]]*1.5</f>
        <v>32.18454545454545</v>
      </c>
      <c r="V430" s="43">
        <v>35</v>
      </c>
      <c r="W430" s="43">
        <f>INVENTARIO[[#This Row],[Precio Final]]-INVENTARIO[[#This Row],[Costo total]]</f>
        <v>13.543636363636367</v>
      </c>
      <c r="X430" s="172">
        <f>INVENTARIO[[#This Row],[Ganancia Unitaria]]*INVENTARIO[[#This Row],[Salidas]]</f>
        <v>13.543636363636367</v>
      </c>
      <c r="Y430" s="43" t="s">
        <v>1096</v>
      </c>
      <c r="Z430" s="43"/>
      <c r="AA430" s="43">
        <f>INVENTARIO[[#This Row],[Costo total]]*INVENTARIO[[#This Row],[Entradas]]</f>
        <v>21.456363636363633</v>
      </c>
      <c r="AB430" s="172">
        <f>INVENTARIO[[#This Row],[Stock Actual]]*INVENTARIO[[#This Row],[Costo total]]</f>
        <v>0</v>
      </c>
    </row>
    <row r="431" spans="1:28" ht="55" customHeight="1" x14ac:dyDescent="0.15">
      <c r="A431" s="42" t="s">
        <v>1649</v>
      </c>
      <c r="B431" s="173"/>
      <c r="C431" s="174" t="s">
        <v>12</v>
      </c>
      <c r="D431" s="78" t="s">
        <v>50</v>
      </c>
      <c r="E431" s="78" t="s">
        <v>1075</v>
      </c>
      <c r="F431" s="78" t="s">
        <v>697</v>
      </c>
      <c r="G431" s="78" t="s">
        <v>164</v>
      </c>
      <c r="H431" s="175">
        <f>INVENTARIO[[#This Row],[Precio Final]]</f>
        <v>35</v>
      </c>
      <c r="I431" s="78">
        <f t="shared" si="38"/>
        <v>32.18454545454545</v>
      </c>
      <c r="J431" s="78">
        <v>1</v>
      </c>
      <c r="K431" s="110">
        <f>SUMIFS(VENTAS[Cantidad],VENTAS[Código del producto Vendido],INVENTARIO[[#This Row],[Code]])</f>
        <v>1</v>
      </c>
      <c r="L431" s="120">
        <f>INVENTARIO[[#This Row],[Entradas]]-INVENTARIO[[#This Row],[Salidas]]</f>
        <v>0</v>
      </c>
      <c r="M431" s="175">
        <f>INVENTARIO[[#This Row],[Precio Final]]*10%</f>
        <v>3.5</v>
      </c>
      <c r="N431" s="42">
        <v>240</v>
      </c>
      <c r="O431" s="42">
        <v>17.600000000000001</v>
      </c>
      <c r="P431" s="42">
        <v>13.636363636363635</v>
      </c>
      <c r="Q431" s="110">
        <v>460</v>
      </c>
      <c r="R431" s="42">
        <v>17</v>
      </c>
      <c r="S431" s="178">
        <f t="shared" ref="S431:S447" si="40">Q431*R431/1000</f>
        <v>7.82</v>
      </c>
      <c r="T431" s="42">
        <f>INVENTARIO[[#This Row],[Costo Unitario (USD)]]+INVENTARIO[[#This Row],[Costo Envío (USD)]]</f>
        <v>21.456363636363633</v>
      </c>
      <c r="U431" s="42">
        <f>INVENTARIO[[#This Row],[Costo total]]*1.5</f>
        <v>32.18454545454545</v>
      </c>
      <c r="V431" s="42">
        <v>35</v>
      </c>
      <c r="W431" s="42">
        <f>INVENTARIO[[#This Row],[Precio Final]]-INVENTARIO[[#This Row],[Costo total]]</f>
        <v>13.543636363636367</v>
      </c>
      <c r="X431" s="176">
        <f>INVENTARIO[[#This Row],[Ganancia Unitaria]]*INVENTARIO[[#This Row],[Salidas]]</f>
        <v>13.543636363636367</v>
      </c>
      <c r="Y431" s="42"/>
      <c r="Z431" s="20"/>
      <c r="AA431" s="20">
        <f>INVENTARIO[[#This Row],[Costo total]]*INVENTARIO[[#This Row],[Entradas]]</f>
        <v>21.456363636363633</v>
      </c>
      <c r="AB431" s="172">
        <f>INVENTARIO[[#This Row],[Stock Actual]]*INVENTARIO[[#This Row],[Costo total]]</f>
        <v>0</v>
      </c>
    </row>
    <row r="432" spans="1:28" ht="55" customHeight="1" x14ac:dyDescent="0.15">
      <c r="A432" s="43" t="s">
        <v>1650</v>
      </c>
      <c r="B432" s="169"/>
      <c r="C432" s="170" t="s">
        <v>12</v>
      </c>
      <c r="D432" s="83" t="s">
        <v>415</v>
      </c>
      <c r="E432" s="83" t="s">
        <v>1073</v>
      </c>
      <c r="F432" s="83" t="s">
        <v>697</v>
      </c>
      <c r="G432" s="83" t="s">
        <v>164</v>
      </c>
      <c r="H432" s="171">
        <f>INVENTARIO[[#This Row],[Precio Final]]</f>
        <v>25</v>
      </c>
      <c r="I432" s="83">
        <f t="shared" si="38"/>
        <v>26.269090909090906</v>
      </c>
      <c r="J432" s="83">
        <v>1</v>
      </c>
      <c r="K432" s="112">
        <f>SUMIFS(VENTAS[Cantidad],VENTAS[Código del producto Vendido],INVENTARIO[[#This Row],[Code]])</f>
        <v>1</v>
      </c>
      <c r="L432" s="121">
        <f>INVENTARIO[[#This Row],[Entradas]]-INVENTARIO[[#This Row],[Salidas]]</f>
        <v>0</v>
      </c>
      <c r="M432" s="171">
        <f>INVENTARIO[[#This Row],[Precio Final]]*10%</f>
        <v>2.5</v>
      </c>
      <c r="N432" s="43">
        <v>205</v>
      </c>
      <c r="O432" s="43">
        <v>17.600000000000001</v>
      </c>
      <c r="P432" s="43">
        <v>11.647727272727272</v>
      </c>
      <c r="Q432" s="112">
        <v>345</v>
      </c>
      <c r="R432" s="43">
        <v>17</v>
      </c>
      <c r="S432" s="177">
        <f t="shared" si="40"/>
        <v>5.8650000000000002</v>
      </c>
      <c r="T432" s="168">
        <f>INVENTARIO[[#This Row],[Costo Unitario (USD)]]+INVENTARIO[[#This Row],[Costo Envío (USD)]]</f>
        <v>17.512727272727272</v>
      </c>
      <c r="U432" s="168">
        <f>INVENTARIO[[#This Row],[Costo total]]*1.5</f>
        <v>26.269090909090906</v>
      </c>
      <c r="V432" s="43">
        <v>25</v>
      </c>
      <c r="W432" s="43">
        <f>INVENTARIO[[#This Row],[Precio Final]]-INVENTARIO[[#This Row],[Costo total]]</f>
        <v>7.4872727272727282</v>
      </c>
      <c r="X432" s="172">
        <f>INVENTARIO[[#This Row],[Ganancia Unitaria]]*INVENTARIO[[#This Row],[Salidas]]</f>
        <v>7.4872727272727282</v>
      </c>
      <c r="Y432" s="43" t="s">
        <v>1096</v>
      </c>
      <c r="Z432" s="43"/>
      <c r="AA432" s="43">
        <f>INVENTARIO[[#This Row],[Costo total]]*INVENTARIO[[#This Row],[Entradas]]</f>
        <v>17.512727272727272</v>
      </c>
      <c r="AB432" s="172">
        <f>INVENTARIO[[#This Row],[Stock Actual]]*INVENTARIO[[#This Row],[Costo total]]</f>
        <v>0</v>
      </c>
    </row>
    <row r="433" spans="1:28" ht="55" customHeight="1" x14ac:dyDescent="0.15">
      <c r="A433" s="42" t="s">
        <v>1652</v>
      </c>
      <c r="B433" s="173"/>
      <c r="C433" s="174" t="s">
        <v>12</v>
      </c>
      <c r="D433" s="78" t="s">
        <v>415</v>
      </c>
      <c r="E433" s="78" t="s">
        <v>1073</v>
      </c>
      <c r="F433" s="78" t="s">
        <v>693</v>
      </c>
      <c r="G433" s="78" t="s">
        <v>164</v>
      </c>
      <c r="H433" s="175">
        <f>INVENTARIO[[#This Row],[Precio Final]]</f>
        <v>25</v>
      </c>
      <c r="I433" s="78">
        <f t="shared" si="38"/>
        <v>26.269090909090906</v>
      </c>
      <c r="J433" s="78">
        <v>3</v>
      </c>
      <c r="K433" s="110">
        <f>SUMIFS(VENTAS[Cantidad],VENTAS[Código del producto Vendido],INVENTARIO[[#This Row],[Code]])</f>
        <v>3</v>
      </c>
      <c r="L433" s="120">
        <f>INVENTARIO[[#This Row],[Entradas]]-INVENTARIO[[#This Row],[Salidas]]</f>
        <v>0</v>
      </c>
      <c r="M433" s="175">
        <f>INVENTARIO[[#This Row],[Precio Final]]*10%</f>
        <v>2.5</v>
      </c>
      <c r="N433" s="42">
        <v>205</v>
      </c>
      <c r="O433" s="42">
        <v>17.600000000000001</v>
      </c>
      <c r="P433" s="42">
        <v>11.647727272727272</v>
      </c>
      <c r="Q433" s="110">
        <v>345</v>
      </c>
      <c r="R433" s="42">
        <v>17</v>
      </c>
      <c r="S433" s="178">
        <f t="shared" si="40"/>
        <v>5.8650000000000002</v>
      </c>
      <c r="T433" s="42">
        <f>INVENTARIO[[#This Row],[Costo Unitario (USD)]]+INVENTARIO[[#This Row],[Costo Envío (USD)]]</f>
        <v>17.512727272727272</v>
      </c>
      <c r="U433" s="42">
        <f>INVENTARIO[[#This Row],[Costo total]]*1.5</f>
        <v>26.269090909090906</v>
      </c>
      <c r="V433" s="42">
        <v>25</v>
      </c>
      <c r="W433" s="42">
        <f>INVENTARIO[[#This Row],[Precio Final]]-INVENTARIO[[#This Row],[Costo total]]</f>
        <v>7.4872727272727282</v>
      </c>
      <c r="X433" s="176">
        <f>INVENTARIO[[#This Row],[Ganancia Unitaria]]*INVENTARIO[[#This Row],[Salidas]]</f>
        <v>22.461818181818185</v>
      </c>
      <c r="Y433" s="42" t="s">
        <v>1096</v>
      </c>
      <c r="Z433" s="20"/>
      <c r="AA433" s="20">
        <f>INVENTARIO[[#This Row],[Costo total]]*INVENTARIO[[#This Row],[Entradas]]</f>
        <v>52.538181818181812</v>
      </c>
      <c r="AB433" s="172">
        <f>INVENTARIO[[#This Row],[Stock Actual]]*INVENTARIO[[#This Row],[Costo total]]</f>
        <v>0</v>
      </c>
    </row>
    <row r="434" spans="1:28" ht="55" customHeight="1" x14ac:dyDescent="0.15">
      <c r="A434" s="43" t="s">
        <v>1653</v>
      </c>
      <c r="B434" s="169"/>
      <c r="C434" s="170" t="s">
        <v>12</v>
      </c>
      <c r="D434" s="78" t="s">
        <v>2862</v>
      </c>
      <c r="E434" s="83" t="s">
        <v>1110</v>
      </c>
      <c r="F434" s="83" t="s">
        <v>695</v>
      </c>
      <c r="G434" s="83" t="s">
        <v>164</v>
      </c>
      <c r="H434" s="171">
        <f>INVENTARIO[[#This Row],[Precio Final]]</f>
        <v>12</v>
      </c>
      <c r="I434" s="83">
        <f t="shared" si="38"/>
        <v>12.008181818181816</v>
      </c>
      <c r="J434" s="83">
        <v>3</v>
      </c>
      <c r="K434" s="112">
        <f>SUMIFS(VENTAS[Cantidad],VENTAS[Código del producto Vendido],INVENTARIO[[#This Row],[Code]])</f>
        <v>3</v>
      </c>
      <c r="L434" s="121">
        <f>INVENTARIO[[#This Row],[Entradas]]-INVENTARIO[[#This Row],[Salidas]]</f>
        <v>0</v>
      </c>
      <c r="M434" s="171">
        <f>INVENTARIO[[#This Row],[Precio Final]]*10%</f>
        <v>1.2000000000000002</v>
      </c>
      <c r="N434" s="43">
        <v>102</v>
      </c>
      <c r="O434" s="43">
        <v>17.600000000000001</v>
      </c>
      <c r="P434" s="43">
        <v>5.795454545454545</v>
      </c>
      <c r="Q434" s="112">
        <v>130</v>
      </c>
      <c r="R434" s="43">
        <v>17</v>
      </c>
      <c r="S434" s="177">
        <f t="shared" si="40"/>
        <v>2.21</v>
      </c>
      <c r="T434" s="168">
        <f>INVENTARIO[[#This Row],[Costo Unitario (USD)]]+INVENTARIO[[#This Row],[Costo Envío (USD)]]</f>
        <v>8.005454545454544</v>
      </c>
      <c r="U434" s="168">
        <f>INVENTARIO[[#This Row],[Costo total]]*1.5</f>
        <v>12.008181818181816</v>
      </c>
      <c r="V434" s="43">
        <v>12</v>
      </c>
      <c r="W434" s="43">
        <f>INVENTARIO[[#This Row],[Precio Final]]-INVENTARIO[[#This Row],[Costo total]]</f>
        <v>3.994545454545456</v>
      </c>
      <c r="X434" s="172">
        <f>INVENTARIO[[#This Row],[Ganancia Unitaria]]*INVENTARIO[[#This Row],[Salidas]]</f>
        <v>11.983636363636368</v>
      </c>
      <c r="Y434" s="43" t="s">
        <v>1108</v>
      </c>
      <c r="Z434" s="43"/>
      <c r="AA434" s="43">
        <f>INVENTARIO[[#This Row],[Costo total]]*INVENTARIO[[#This Row],[Entradas]]</f>
        <v>24.016363636363632</v>
      </c>
      <c r="AB434" s="172">
        <f>INVENTARIO[[#This Row],[Stock Actual]]*INVENTARIO[[#This Row],[Costo total]]</f>
        <v>0</v>
      </c>
    </row>
    <row r="435" spans="1:28" ht="55" customHeight="1" x14ac:dyDescent="0.15">
      <c r="A435" s="42" t="s">
        <v>1123</v>
      </c>
      <c r="B435" s="173"/>
      <c r="C435" s="174" t="s">
        <v>12</v>
      </c>
      <c r="D435" s="78" t="s">
        <v>415</v>
      </c>
      <c r="E435" s="78" t="s">
        <v>1076</v>
      </c>
      <c r="F435" s="78" t="s">
        <v>697</v>
      </c>
      <c r="G435" s="78" t="s">
        <v>164</v>
      </c>
      <c r="H435" s="175">
        <f>INVENTARIO[[#This Row],[Precio Final]]</f>
        <v>25</v>
      </c>
      <c r="I435" s="78">
        <f t="shared" si="38"/>
        <v>22.568181818181817</v>
      </c>
      <c r="J435" s="78">
        <v>1</v>
      </c>
      <c r="K435" s="110">
        <f>SUMIFS(VENTAS[Cantidad],VENTAS[Código del producto Vendido],INVENTARIO[[#This Row],[Code]])</f>
        <v>1</v>
      </c>
      <c r="L435" s="120">
        <f>INVENTARIO[[#This Row],[Entradas]]-INVENTARIO[[#This Row],[Salidas]]</f>
        <v>0</v>
      </c>
      <c r="M435" s="175">
        <f>INVENTARIO[[#This Row],[Precio Final]]*10%</f>
        <v>2.5</v>
      </c>
      <c r="N435" s="42">
        <v>190</v>
      </c>
      <c r="O435" s="42">
        <v>17.600000000000001</v>
      </c>
      <c r="P435" s="42">
        <v>10.795454545454545</v>
      </c>
      <c r="Q435" s="110">
        <v>250</v>
      </c>
      <c r="R435" s="42">
        <v>17</v>
      </c>
      <c r="S435" s="178">
        <f t="shared" si="40"/>
        <v>4.25</v>
      </c>
      <c r="T435" s="42">
        <f>INVENTARIO[[#This Row],[Costo Unitario (USD)]]+INVENTARIO[[#This Row],[Costo Envío (USD)]]</f>
        <v>15.045454545454545</v>
      </c>
      <c r="U435" s="42">
        <f>INVENTARIO[[#This Row],[Costo total]]*1.5</f>
        <v>22.568181818181817</v>
      </c>
      <c r="V435" s="42">
        <v>25</v>
      </c>
      <c r="W435" s="42">
        <f>INVENTARIO[[#This Row],[Precio Final]]-INVENTARIO[[#This Row],[Costo total]]</f>
        <v>9.954545454545455</v>
      </c>
      <c r="X435" s="176">
        <f>INVENTARIO[[#This Row],[Ganancia Unitaria]]*INVENTARIO[[#This Row],[Salidas]]</f>
        <v>9.954545454545455</v>
      </c>
      <c r="Y435" s="42" t="s">
        <v>1097</v>
      </c>
      <c r="Z435" s="20"/>
      <c r="AA435" s="20">
        <f>INVENTARIO[[#This Row],[Costo total]]*INVENTARIO[[#This Row],[Entradas]]</f>
        <v>15.045454545454545</v>
      </c>
      <c r="AB435" s="172">
        <f>INVENTARIO[[#This Row],[Stock Actual]]*INVENTARIO[[#This Row],[Costo total]]</f>
        <v>0</v>
      </c>
    </row>
    <row r="436" spans="1:28" ht="55" customHeight="1" x14ac:dyDescent="0.15">
      <c r="A436" s="43" t="s">
        <v>1654</v>
      </c>
      <c r="B436" s="169"/>
      <c r="C436" s="170" t="s">
        <v>12</v>
      </c>
      <c r="D436" s="83" t="s">
        <v>2676</v>
      </c>
      <c r="E436" s="83" t="s">
        <v>1078</v>
      </c>
      <c r="F436" s="83" t="s">
        <v>693</v>
      </c>
      <c r="G436" s="83" t="s">
        <v>164</v>
      </c>
      <c r="H436" s="171">
        <f>INVENTARIO[[#This Row],[Precio Final]]</f>
        <v>28</v>
      </c>
      <c r="I436" s="83">
        <f>U436</f>
        <v>23.839772727272724</v>
      </c>
      <c r="J436" s="83">
        <v>3</v>
      </c>
      <c r="K436" s="112">
        <f>SUMIFS(VENTAS[Cantidad],VENTAS[Código del producto Vendido],INVENTARIO[[#This Row],[Code]])</f>
        <v>2</v>
      </c>
      <c r="L436" s="121">
        <f>INVENTARIO[[#This Row],[Entradas]]-INVENTARIO[[#This Row],[Salidas]]</f>
        <v>1</v>
      </c>
      <c r="M436" s="171">
        <f>INVENTARIO[[#This Row],[Precio Final]]*10%</f>
        <v>2.8000000000000003</v>
      </c>
      <c r="N436" s="43">
        <v>175</v>
      </c>
      <c r="O436" s="43">
        <v>17.600000000000001</v>
      </c>
      <c r="P436" s="43">
        <v>9.9431818181818166</v>
      </c>
      <c r="Q436" s="112">
        <v>350</v>
      </c>
      <c r="R436" s="43">
        <v>17</v>
      </c>
      <c r="S436" s="177">
        <f t="shared" si="40"/>
        <v>5.95</v>
      </c>
      <c r="T436" s="168">
        <f>INVENTARIO[[#This Row],[Costo Unitario (USD)]]+INVENTARIO[[#This Row],[Costo Envío (USD)]]</f>
        <v>15.893181818181816</v>
      </c>
      <c r="U436" s="168">
        <f>INVENTARIO[[#This Row],[Costo total]]*1.5</f>
        <v>23.839772727272724</v>
      </c>
      <c r="V436" s="43">
        <v>28</v>
      </c>
      <c r="W436" s="43">
        <f>INVENTARIO[[#This Row],[Precio Final]]-INVENTARIO[[#This Row],[Costo total]]</f>
        <v>12.106818181818184</v>
      </c>
      <c r="X436" s="172">
        <f>INVENTARIO[[#This Row],[Ganancia Unitaria]]*INVENTARIO[[#This Row],[Salidas]]</f>
        <v>24.213636363636368</v>
      </c>
      <c r="Y436" s="43" t="s">
        <v>1096</v>
      </c>
      <c r="Z436" s="43"/>
      <c r="AA436" s="43">
        <f>INVENTARIO[[#This Row],[Costo total]]*INVENTARIO[[#This Row],[Entradas]]</f>
        <v>47.679545454545448</v>
      </c>
      <c r="AB436" s="172">
        <f>INVENTARIO[[#This Row],[Stock Actual]]*INVENTARIO[[#This Row],[Costo total]]</f>
        <v>15.893181818181816</v>
      </c>
    </row>
    <row r="437" spans="1:28" ht="55" customHeight="1" x14ac:dyDescent="0.15">
      <c r="A437" s="42" t="s">
        <v>1125</v>
      </c>
      <c r="B437" s="173"/>
      <c r="C437" s="174" t="s">
        <v>12</v>
      </c>
      <c r="D437" s="78" t="s">
        <v>2862</v>
      </c>
      <c r="E437" s="78" t="s">
        <v>1079</v>
      </c>
      <c r="F437" s="78" t="s">
        <v>697</v>
      </c>
      <c r="G437" s="78" t="s">
        <v>164</v>
      </c>
      <c r="H437" s="175">
        <f>INVENTARIO[[#This Row],[Precio Final]]</f>
        <v>14</v>
      </c>
      <c r="I437" s="78">
        <f t="shared" si="38"/>
        <v>15.115909090909089</v>
      </c>
      <c r="J437" s="78">
        <v>2</v>
      </c>
      <c r="K437" s="110">
        <f>SUMIFS(VENTAS[Cantidad],VENTAS[Código del producto Vendido],INVENTARIO[[#This Row],[Code]])</f>
        <v>2</v>
      </c>
      <c r="L437" s="120">
        <f>INVENTARIO[[#This Row],[Entradas]]-INVENTARIO[[#This Row],[Salidas]]</f>
        <v>0</v>
      </c>
      <c r="M437" s="175">
        <f>INVENTARIO[[#This Row],[Precio Final]]*10%</f>
        <v>1.4000000000000001</v>
      </c>
      <c r="N437" s="42">
        <v>125</v>
      </c>
      <c r="O437" s="42">
        <v>17.600000000000001</v>
      </c>
      <c r="P437" s="42">
        <v>7.1022727272727266</v>
      </c>
      <c r="Q437" s="110">
        <v>175</v>
      </c>
      <c r="R437" s="42">
        <v>17</v>
      </c>
      <c r="S437" s="178">
        <f t="shared" si="40"/>
        <v>2.9750000000000001</v>
      </c>
      <c r="T437" s="42">
        <f>INVENTARIO[[#This Row],[Costo Unitario (USD)]]+INVENTARIO[[#This Row],[Costo Envío (USD)]]</f>
        <v>10.077272727272726</v>
      </c>
      <c r="U437" s="42">
        <f>INVENTARIO[[#This Row],[Costo total]]*1.5</f>
        <v>15.115909090909089</v>
      </c>
      <c r="V437" s="42">
        <v>14</v>
      </c>
      <c r="W437" s="42">
        <f>INVENTARIO[[#This Row],[Precio Final]]-INVENTARIO[[#This Row],[Costo total]]</f>
        <v>3.9227272727272737</v>
      </c>
      <c r="X437" s="176">
        <f>INVENTARIO[[#This Row],[Ganancia Unitaria]]*INVENTARIO[[#This Row],[Salidas]]</f>
        <v>7.8454545454545475</v>
      </c>
      <c r="Y437" s="42" t="s">
        <v>1096</v>
      </c>
      <c r="Z437" s="20"/>
      <c r="AA437" s="20">
        <f>INVENTARIO[[#This Row],[Costo total]]*INVENTARIO[[#This Row],[Entradas]]</f>
        <v>20.154545454545453</v>
      </c>
      <c r="AB437" s="172">
        <f>INVENTARIO[[#This Row],[Stock Actual]]*INVENTARIO[[#This Row],[Costo total]]</f>
        <v>0</v>
      </c>
    </row>
    <row r="438" spans="1:28" ht="55" customHeight="1" x14ac:dyDescent="0.15">
      <c r="A438" s="43" t="s">
        <v>1655</v>
      </c>
      <c r="B438" s="169"/>
      <c r="C438" s="170" t="s">
        <v>12</v>
      </c>
      <c r="D438" s="78" t="s">
        <v>2862</v>
      </c>
      <c r="E438" s="83" t="s">
        <v>1291</v>
      </c>
      <c r="F438" s="83" t="s">
        <v>698</v>
      </c>
      <c r="G438" s="83" t="s">
        <v>164</v>
      </c>
      <c r="H438" s="171">
        <f>INVENTARIO[[#This Row],[Precio Final]]</f>
        <v>14</v>
      </c>
      <c r="I438" s="83">
        <f t="shared" si="38"/>
        <v>15.24340909090909</v>
      </c>
      <c r="J438" s="83">
        <v>1</v>
      </c>
      <c r="K438" s="112">
        <f>SUMIFS(VENTAS[Cantidad],VENTAS[Código del producto Vendido],INVENTARIO[[#This Row],[Code]])</f>
        <v>1</v>
      </c>
      <c r="L438" s="121">
        <f>INVENTARIO[[#This Row],[Entradas]]-INVENTARIO[[#This Row],[Salidas]]</f>
        <v>0</v>
      </c>
      <c r="M438" s="171">
        <f>INVENTARIO[[#This Row],[Precio Final]]*10%</f>
        <v>1.4000000000000001</v>
      </c>
      <c r="N438" s="43">
        <v>125</v>
      </c>
      <c r="O438" s="43">
        <v>17.600000000000001</v>
      </c>
      <c r="P438" s="43">
        <v>7.1022727272727266</v>
      </c>
      <c r="Q438" s="112">
        <v>180</v>
      </c>
      <c r="R438" s="43">
        <v>17</v>
      </c>
      <c r="S438" s="177">
        <f t="shared" si="40"/>
        <v>3.06</v>
      </c>
      <c r="T438" s="168">
        <f>INVENTARIO[[#This Row],[Costo Unitario (USD)]]+INVENTARIO[[#This Row],[Costo Envío (USD)]]</f>
        <v>10.162272727272727</v>
      </c>
      <c r="U438" s="168">
        <f>INVENTARIO[[#This Row],[Costo total]]*1.5</f>
        <v>15.24340909090909</v>
      </c>
      <c r="V438" s="43">
        <v>14</v>
      </c>
      <c r="W438" s="43">
        <f>INVENTARIO[[#This Row],[Precio Final]]-INVENTARIO[[#This Row],[Costo total]]</f>
        <v>3.8377272727272729</v>
      </c>
      <c r="X438" s="172">
        <f>INVENTARIO[[#This Row],[Ganancia Unitaria]]*INVENTARIO[[#This Row],[Salidas]]</f>
        <v>3.8377272727272729</v>
      </c>
      <c r="Y438" s="43" t="s">
        <v>1096</v>
      </c>
      <c r="Z438" s="43"/>
      <c r="AA438" s="43">
        <f>INVENTARIO[[#This Row],[Costo total]]*INVENTARIO[[#This Row],[Entradas]]</f>
        <v>10.162272727272727</v>
      </c>
      <c r="AB438" s="172">
        <f>INVENTARIO[[#This Row],[Stock Actual]]*INVENTARIO[[#This Row],[Costo total]]</f>
        <v>0</v>
      </c>
    </row>
    <row r="439" spans="1:28" ht="55" customHeight="1" x14ac:dyDescent="0.15">
      <c r="A439" s="42" t="s">
        <v>1656</v>
      </c>
      <c r="B439" s="173"/>
      <c r="C439" s="174" t="s">
        <v>12</v>
      </c>
      <c r="D439" s="78" t="s">
        <v>50</v>
      </c>
      <c r="E439" s="78" t="s">
        <v>2490</v>
      </c>
      <c r="F439" s="78" t="s">
        <v>2491</v>
      </c>
      <c r="G439" s="78" t="s">
        <v>164</v>
      </c>
      <c r="H439" s="175">
        <f>INVENTARIO[[#This Row],[Precio Final]]</f>
        <v>25</v>
      </c>
      <c r="I439" s="78">
        <f t="shared" si="38"/>
        <v>20.867045454545455</v>
      </c>
      <c r="J439" s="78">
        <v>2</v>
      </c>
      <c r="K439" s="110">
        <f>SUMIFS(VENTAS[Cantidad],VENTAS[Código del producto Vendido],INVENTARIO[[#This Row],[Code]])</f>
        <v>1</v>
      </c>
      <c r="L439" s="120">
        <f>INVENTARIO[[#This Row],[Entradas]]-INVENTARIO[[#This Row],[Salidas]]</f>
        <v>1</v>
      </c>
      <c r="M439" s="175">
        <f>INVENTARIO[[#This Row],[Precio Final]]*10%</f>
        <v>2.5</v>
      </c>
      <c r="N439" s="42">
        <v>185</v>
      </c>
      <c r="O439" s="42">
        <v>17.600000000000001</v>
      </c>
      <c r="P439" s="42">
        <v>10.511363636363635</v>
      </c>
      <c r="Q439" s="110">
        <v>200</v>
      </c>
      <c r="R439" s="42">
        <v>17</v>
      </c>
      <c r="S439" s="178">
        <f t="shared" si="40"/>
        <v>3.4</v>
      </c>
      <c r="T439" s="42">
        <f>INVENTARIO[[#This Row],[Costo Unitario (USD)]]+INVENTARIO[[#This Row],[Costo Envío (USD)]]</f>
        <v>13.911363636363635</v>
      </c>
      <c r="U439" s="42">
        <f>INVENTARIO[[#This Row],[Costo total]]*1.5</f>
        <v>20.867045454545455</v>
      </c>
      <c r="V439" s="42">
        <v>25</v>
      </c>
      <c r="W439" s="42">
        <f>INVENTARIO[[#This Row],[Precio Final]]-INVENTARIO[[#This Row],[Costo total]]</f>
        <v>11.088636363636365</v>
      </c>
      <c r="X439" s="176">
        <f>INVENTARIO[[#This Row],[Ganancia Unitaria]]*INVENTARIO[[#This Row],[Salidas]]</f>
        <v>11.088636363636365</v>
      </c>
      <c r="Y439" s="42"/>
      <c r="Z439" s="20"/>
      <c r="AA439" s="20">
        <f>INVENTARIO[[#This Row],[Costo total]]*INVENTARIO[[#This Row],[Entradas]]</f>
        <v>27.822727272727271</v>
      </c>
      <c r="AB439" s="172">
        <f>INVENTARIO[[#This Row],[Stock Actual]]*INVENTARIO[[#This Row],[Costo total]]</f>
        <v>13.911363636363635</v>
      </c>
    </row>
    <row r="440" spans="1:28" ht="55" customHeight="1" x14ac:dyDescent="0.15">
      <c r="A440" s="43" t="s">
        <v>1657</v>
      </c>
      <c r="B440" s="169"/>
      <c r="C440" s="170" t="s">
        <v>12</v>
      </c>
      <c r="D440" s="83" t="s">
        <v>2678</v>
      </c>
      <c r="E440" s="83" t="s">
        <v>2505</v>
      </c>
      <c r="F440" s="83" t="s">
        <v>2492</v>
      </c>
      <c r="G440" s="83" t="s">
        <v>164</v>
      </c>
      <c r="H440" s="171">
        <f>INVENTARIO[[#This Row],[Precio Final]]</f>
        <v>25</v>
      </c>
      <c r="I440" s="83">
        <f t="shared" si="38"/>
        <v>20.867045454545455</v>
      </c>
      <c r="J440" s="83">
        <v>2</v>
      </c>
      <c r="K440" s="112">
        <f>SUMIFS(VENTAS[Cantidad],VENTAS[Código del producto Vendido],INVENTARIO[[#This Row],[Code]])</f>
        <v>1</v>
      </c>
      <c r="L440" s="121">
        <f>INVENTARIO[[#This Row],[Entradas]]-INVENTARIO[[#This Row],[Salidas]]</f>
        <v>1</v>
      </c>
      <c r="M440" s="171">
        <f>INVENTARIO[[#This Row],[Precio Final]]*10%</f>
        <v>2.5</v>
      </c>
      <c r="N440" s="43">
        <v>185</v>
      </c>
      <c r="O440" s="43">
        <v>17.600000000000001</v>
      </c>
      <c r="P440" s="43">
        <v>10.511363636363635</v>
      </c>
      <c r="Q440" s="112">
        <v>200</v>
      </c>
      <c r="R440" s="43">
        <v>17</v>
      </c>
      <c r="S440" s="177">
        <f t="shared" si="40"/>
        <v>3.4</v>
      </c>
      <c r="T440" s="168">
        <f>INVENTARIO[[#This Row],[Costo Unitario (USD)]]+INVENTARIO[[#This Row],[Costo Envío (USD)]]</f>
        <v>13.911363636363635</v>
      </c>
      <c r="U440" s="168">
        <f>INVENTARIO[[#This Row],[Costo total]]*1.5</f>
        <v>20.867045454545455</v>
      </c>
      <c r="V440" s="43">
        <v>25</v>
      </c>
      <c r="W440" s="43">
        <f>INVENTARIO[[#This Row],[Precio Final]]-INVENTARIO[[#This Row],[Costo total]]</f>
        <v>11.088636363636365</v>
      </c>
      <c r="X440" s="172">
        <f>INVENTARIO[[#This Row],[Ganancia Unitaria]]*INVENTARIO[[#This Row],[Salidas]]</f>
        <v>11.088636363636365</v>
      </c>
      <c r="Y440" s="43"/>
      <c r="Z440" s="43"/>
      <c r="AA440" s="43">
        <f>INVENTARIO[[#This Row],[Costo total]]*INVENTARIO[[#This Row],[Entradas]]</f>
        <v>27.822727272727271</v>
      </c>
      <c r="AB440" s="172">
        <f>INVENTARIO[[#This Row],[Stock Actual]]*INVENTARIO[[#This Row],[Costo total]]</f>
        <v>13.911363636363635</v>
      </c>
    </row>
    <row r="441" spans="1:28" ht="55" customHeight="1" x14ac:dyDescent="0.15">
      <c r="A441" s="42" t="s">
        <v>1129</v>
      </c>
      <c r="B441" s="173"/>
      <c r="C441" s="174" t="s">
        <v>12</v>
      </c>
      <c r="D441" s="78" t="s">
        <v>2330</v>
      </c>
      <c r="E441" s="78" t="s">
        <v>1081</v>
      </c>
      <c r="F441" s="78" t="s">
        <v>695</v>
      </c>
      <c r="G441" s="78" t="s">
        <v>164</v>
      </c>
      <c r="H441" s="175">
        <f>INVENTARIO[[#This Row],[Precio Final]]</f>
        <v>20</v>
      </c>
      <c r="I441" s="78">
        <f t="shared" si="38"/>
        <v>17.414318181818182</v>
      </c>
      <c r="J441" s="78">
        <v>1</v>
      </c>
      <c r="K441" s="110">
        <f>SUMIFS(VENTAS[Cantidad],VENTAS[Código del producto Vendido],INVENTARIO[[#This Row],[Code]])</f>
        <v>1</v>
      </c>
      <c r="L441" s="120">
        <f>INVENTARIO[[#This Row],[Entradas]]-INVENTARIO[[#This Row],[Salidas]]</f>
        <v>0</v>
      </c>
      <c r="M441" s="175">
        <f>INVENTARIO[[#This Row],[Precio Final]]*10%</f>
        <v>2</v>
      </c>
      <c r="N441" s="42">
        <v>140</v>
      </c>
      <c r="O441" s="42">
        <v>17.600000000000001</v>
      </c>
      <c r="P441" s="42">
        <v>7.9545454545454541</v>
      </c>
      <c r="Q441" s="110">
        <v>215</v>
      </c>
      <c r="R441" s="42">
        <v>17</v>
      </c>
      <c r="S441" s="178">
        <f t="shared" si="40"/>
        <v>3.6549999999999998</v>
      </c>
      <c r="T441" s="42">
        <f>INVENTARIO[[#This Row],[Costo Unitario (USD)]]+INVENTARIO[[#This Row],[Costo Envío (USD)]]</f>
        <v>11.609545454545454</v>
      </c>
      <c r="U441" s="42">
        <f>INVENTARIO[[#This Row],[Costo total]]*1.5</f>
        <v>17.414318181818182</v>
      </c>
      <c r="V441" s="42">
        <v>20</v>
      </c>
      <c r="W441" s="42">
        <f>INVENTARIO[[#This Row],[Precio Final]]-INVENTARIO[[#This Row],[Costo total]]</f>
        <v>8.3904545454545456</v>
      </c>
      <c r="X441" s="176">
        <f>INVENTARIO[[#This Row],[Ganancia Unitaria]]*INVENTARIO[[#This Row],[Salidas]]</f>
        <v>8.3904545454545456</v>
      </c>
      <c r="Y441" s="42" t="s">
        <v>1096</v>
      </c>
      <c r="Z441" s="20"/>
      <c r="AA441" s="20">
        <f>INVENTARIO[[#This Row],[Costo total]]*INVENTARIO[[#This Row],[Entradas]]</f>
        <v>11.609545454545454</v>
      </c>
      <c r="AB441" s="172">
        <f>INVENTARIO[[#This Row],[Stock Actual]]*INVENTARIO[[#This Row],[Costo total]]</f>
        <v>0</v>
      </c>
    </row>
    <row r="442" spans="1:28" ht="55" customHeight="1" x14ac:dyDescent="0.15">
      <c r="A442" s="43" t="s">
        <v>1658</v>
      </c>
      <c r="B442" s="169"/>
      <c r="C442" s="170" t="s">
        <v>12</v>
      </c>
      <c r="D442" s="83" t="s">
        <v>2330</v>
      </c>
      <c r="E442" s="83" t="s">
        <v>1081</v>
      </c>
      <c r="F442" s="83" t="s">
        <v>697</v>
      </c>
      <c r="G442" s="83" t="s">
        <v>164</v>
      </c>
      <c r="H442" s="171">
        <f>INVENTARIO[[#This Row],[Precio Final]]</f>
        <v>20</v>
      </c>
      <c r="I442" s="83">
        <f t="shared" si="38"/>
        <v>17.414318181818182</v>
      </c>
      <c r="J442" s="83">
        <v>1</v>
      </c>
      <c r="K442" s="112">
        <f>SUMIFS(VENTAS[Cantidad],VENTAS[Código del producto Vendido],INVENTARIO[[#This Row],[Code]])</f>
        <v>1</v>
      </c>
      <c r="L442" s="121">
        <f>INVENTARIO[[#This Row],[Entradas]]-INVENTARIO[[#This Row],[Salidas]]</f>
        <v>0</v>
      </c>
      <c r="M442" s="171">
        <f>INVENTARIO[[#This Row],[Precio Final]]*10%</f>
        <v>2</v>
      </c>
      <c r="N442" s="43">
        <v>140</v>
      </c>
      <c r="O442" s="43">
        <v>17.600000000000001</v>
      </c>
      <c r="P442" s="43">
        <v>7.9545454545454541</v>
      </c>
      <c r="Q442" s="112">
        <v>215</v>
      </c>
      <c r="R442" s="43">
        <v>17</v>
      </c>
      <c r="S442" s="177">
        <f t="shared" si="40"/>
        <v>3.6549999999999998</v>
      </c>
      <c r="T442" s="168">
        <f>INVENTARIO[[#This Row],[Costo Unitario (USD)]]+INVENTARIO[[#This Row],[Costo Envío (USD)]]</f>
        <v>11.609545454545454</v>
      </c>
      <c r="U442" s="168">
        <f>INVENTARIO[[#This Row],[Costo total]]*1.5</f>
        <v>17.414318181818182</v>
      </c>
      <c r="V442" s="43">
        <v>20</v>
      </c>
      <c r="W442" s="43">
        <f>INVENTARIO[[#This Row],[Precio Final]]-INVENTARIO[[#This Row],[Costo total]]</f>
        <v>8.3904545454545456</v>
      </c>
      <c r="X442" s="172">
        <f>INVENTARIO[[#This Row],[Ganancia Unitaria]]*INVENTARIO[[#This Row],[Salidas]]</f>
        <v>8.3904545454545456</v>
      </c>
      <c r="Y442" s="43" t="s">
        <v>1303</v>
      </c>
      <c r="Z442" s="43"/>
      <c r="AA442" s="43">
        <f>INVENTARIO[[#This Row],[Costo total]]*INVENTARIO[[#This Row],[Entradas]]</f>
        <v>11.609545454545454</v>
      </c>
      <c r="AB442" s="172">
        <f>INVENTARIO[[#This Row],[Stock Actual]]*INVENTARIO[[#This Row],[Costo total]]</f>
        <v>0</v>
      </c>
    </row>
    <row r="443" spans="1:28" ht="55" customHeight="1" x14ac:dyDescent="0.15">
      <c r="A443" s="42" t="s">
        <v>1131</v>
      </c>
      <c r="B443" s="173"/>
      <c r="C443" s="174" t="s">
        <v>12</v>
      </c>
      <c r="D443" s="78" t="s">
        <v>2330</v>
      </c>
      <c r="E443" s="78" t="s">
        <v>1081</v>
      </c>
      <c r="F443" s="78" t="s">
        <v>698</v>
      </c>
      <c r="G443" s="78" t="s">
        <v>164</v>
      </c>
      <c r="H443" s="175">
        <f>INVENTARIO[[#This Row],[Precio Final]]</f>
        <v>20</v>
      </c>
      <c r="I443" s="78">
        <f t="shared" si="38"/>
        <v>17.414318181818182</v>
      </c>
      <c r="J443" s="78">
        <v>1</v>
      </c>
      <c r="K443" s="110">
        <f>SUMIFS(VENTAS[Cantidad],VENTAS[Código del producto Vendido],INVENTARIO[[#This Row],[Code]])</f>
        <v>1</v>
      </c>
      <c r="L443" s="120">
        <f>INVENTARIO[[#This Row],[Entradas]]-INVENTARIO[[#This Row],[Salidas]]</f>
        <v>0</v>
      </c>
      <c r="M443" s="175">
        <f>INVENTARIO[[#This Row],[Precio Final]]*10%</f>
        <v>2</v>
      </c>
      <c r="N443" s="42">
        <v>140</v>
      </c>
      <c r="O443" s="42">
        <v>17.600000000000001</v>
      </c>
      <c r="P443" s="42">
        <v>7.9545454545454541</v>
      </c>
      <c r="Q443" s="110">
        <v>215</v>
      </c>
      <c r="R443" s="42">
        <v>17</v>
      </c>
      <c r="S443" s="178">
        <f t="shared" si="40"/>
        <v>3.6549999999999998</v>
      </c>
      <c r="T443" s="42">
        <f>INVENTARIO[[#This Row],[Costo Unitario (USD)]]+INVENTARIO[[#This Row],[Costo Envío (USD)]]</f>
        <v>11.609545454545454</v>
      </c>
      <c r="U443" s="42">
        <f>INVENTARIO[[#This Row],[Costo total]]*1.5</f>
        <v>17.414318181818182</v>
      </c>
      <c r="V443" s="42">
        <v>20</v>
      </c>
      <c r="W443" s="42">
        <f>INVENTARIO[[#This Row],[Precio Final]]-INVENTARIO[[#This Row],[Costo total]]</f>
        <v>8.3904545454545456</v>
      </c>
      <c r="X443" s="176">
        <f>INVENTARIO[[#This Row],[Ganancia Unitaria]]*INVENTARIO[[#This Row],[Salidas]]</f>
        <v>8.3904545454545456</v>
      </c>
      <c r="Y443" s="42" t="s">
        <v>1096</v>
      </c>
      <c r="Z443" s="20"/>
      <c r="AA443" s="20">
        <f>INVENTARIO[[#This Row],[Costo total]]*INVENTARIO[[#This Row],[Entradas]]</f>
        <v>11.609545454545454</v>
      </c>
      <c r="AB443" s="172">
        <f>INVENTARIO[[#This Row],[Stock Actual]]*INVENTARIO[[#This Row],[Costo total]]</f>
        <v>0</v>
      </c>
    </row>
    <row r="444" spans="1:28" ht="55" customHeight="1" x14ac:dyDescent="0.15">
      <c r="A444" s="43" t="s">
        <v>1659</v>
      </c>
      <c r="B444" s="169"/>
      <c r="C444" s="170" t="s">
        <v>12</v>
      </c>
      <c r="D444" s="83" t="s">
        <v>2330</v>
      </c>
      <c r="E444" s="83" t="s">
        <v>2493</v>
      </c>
      <c r="F444" s="83" t="s">
        <v>692</v>
      </c>
      <c r="G444" s="83" t="s">
        <v>164</v>
      </c>
      <c r="H444" s="171">
        <f>INVENTARIO[[#This Row],[Precio Final]]</f>
        <v>15</v>
      </c>
      <c r="I444" s="83">
        <f t="shared" si="38"/>
        <v>11.750454545454545</v>
      </c>
      <c r="J444" s="83">
        <v>1</v>
      </c>
      <c r="K444" s="112">
        <f>SUMIFS(VENTAS[Cantidad],VENTAS[Código del producto Vendido],INVENTARIO[[#This Row],[Code]])</f>
        <v>0</v>
      </c>
      <c r="L444" s="121">
        <f>INVENTARIO[[#This Row],[Entradas]]-INVENTARIO[[#This Row],[Salidas]]</f>
        <v>1</v>
      </c>
      <c r="M444" s="171">
        <f>INVENTARIO[[#This Row],[Precio Final]]*10%</f>
        <v>1.5</v>
      </c>
      <c r="N444" s="43">
        <v>90</v>
      </c>
      <c r="O444" s="43">
        <v>17.600000000000001</v>
      </c>
      <c r="P444" s="43">
        <v>5.1136363636363633</v>
      </c>
      <c r="Q444" s="112">
        <v>160</v>
      </c>
      <c r="R444" s="43">
        <v>17</v>
      </c>
      <c r="S444" s="177">
        <f t="shared" si="40"/>
        <v>2.72</v>
      </c>
      <c r="T444" s="168">
        <f>INVENTARIO[[#This Row],[Costo Unitario (USD)]]+INVENTARIO[[#This Row],[Costo Envío (USD)]]</f>
        <v>7.833636363636364</v>
      </c>
      <c r="U444" s="168">
        <f>INVENTARIO[[#This Row],[Costo total]]*1.5</f>
        <v>11.750454545454545</v>
      </c>
      <c r="V444" s="43">
        <v>15</v>
      </c>
      <c r="W444" s="43">
        <f>INVENTARIO[[#This Row],[Precio Final]]-INVENTARIO[[#This Row],[Costo total]]</f>
        <v>7.166363636363636</v>
      </c>
      <c r="X444" s="172">
        <f>INVENTARIO[[#This Row],[Ganancia Unitaria]]*INVENTARIO[[#This Row],[Salidas]]</f>
        <v>0</v>
      </c>
      <c r="Y444" s="43"/>
      <c r="Z444" s="43"/>
      <c r="AA444" s="43">
        <f>INVENTARIO[[#This Row],[Costo total]]*INVENTARIO[[#This Row],[Entradas]]</f>
        <v>7.833636363636364</v>
      </c>
      <c r="AB444" s="172">
        <f>INVENTARIO[[#This Row],[Stock Actual]]*INVENTARIO[[#This Row],[Costo total]]</f>
        <v>7.833636363636364</v>
      </c>
    </row>
    <row r="445" spans="1:28" ht="55" customHeight="1" x14ac:dyDescent="0.15">
      <c r="A445" s="42" t="s">
        <v>1660</v>
      </c>
      <c r="B445" s="173"/>
      <c r="C445" s="174" t="s">
        <v>12</v>
      </c>
      <c r="D445" s="78" t="s">
        <v>2330</v>
      </c>
      <c r="E445" s="78" t="s">
        <v>2493</v>
      </c>
      <c r="F445" s="78" t="s">
        <v>695</v>
      </c>
      <c r="G445" s="78" t="s">
        <v>164</v>
      </c>
      <c r="H445" s="175">
        <f>INVENTARIO[[#This Row],[Precio Final]]</f>
        <v>15</v>
      </c>
      <c r="I445" s="78">
        <f t="shared" si="38"/>
        <v>11.750454545454545</v>
      </c>
      <c r="J445" s="78">
        <v>2</v>
      </c>
      <c r="K445" s="110">
        <f>SUMIFS(VENTAS[Cantidad],VENTAS[Código del producto Vendido],INVENTARIO[[#This Row],[Code]])</f>
        <v>1</v>
      </c>
      <c r="L445" s="120">
        <f>INVENTARIO[[#This Row],[Entradas]]-INVENTARIO[[#This Row],[Salidas]]</f>
        <v>1</v>
      </c>
      <c r="M445" s="175">
        <f>INVENTARIO[[#This Row],[Precio Final]]*10%</f>
        <v>1.5</v>
      </c>
      <c r="N445" s="42">
        <v>90</v>
      </c>
      <c r="O445" s="42">
        <v>17.600000000000001</v>
      </c>
      <c r="P445" s="42">
        <v>5.1136363636363633</v>
      </c>
      <c r="Q445" s="110">
        <v>160</v>
      </c>
      <c r="R445" s="42">
        <v>17</v>
      </c>
      <c r="S445" s="178">
        <f t="shared" si="40"/>
        <v>2.72</v>
      </c>
      <c r="T445" s="42">
        <f>INVENTARIO[[#This Row],[Costo Unitario (USD)]]+INVENTARIO[[#This Row],[Costo Envío (USD)]]</f>
        <v>7.833636363636364</v>
      </c>
      <c r="U445" s="42">
        <f>INVENTARIO[[#This Row],[Costo total]]*1.5</f>
        <v>11.750454545454545</v>
      </c>
      <c r="V445" s="42">
        <v>15</v>
      </c>
      <c r="W445" s="42">
        <f>INVENTARIO[[#This Row],[Precio Final]]-INVENTARIO[[#This Row],[Costo total]]</f>
        <v>7.166363636363636</v>
      </c>
      <c r="X445" s="176">
        <f>INVENTARIO[[#This Row],[Ganancia Unitaria]]*INVENTARIO[[#This Row],[Salidas]]</f>
        <v>7.166363636363636</v>
      </c>
      <c r="Y445" s="42"/>
      <c r="Z445" s="20"/>
      <c r="AA445" s="20">
        <f>INVENTARIO[[#This Row],[Costo total]]*INVENTARIO[[#This Row],[Entradas]]</f>
        <v>15.667272727272728</v>
      </c>
      <c r="AB445" s="172">
        <f>INVENTARIO[[#This Row],[Stock Actual]]*INVENTARIO[[#This Row],[Costo total]]</f>
        <v>7.833636363636364</v>
      </c>
    </row>
    <row r="446" spans="1:28" ht="55" customHeight="1" x14ac:dyDescent="0.15">
      <c r="A446" s="43" t="s">
        <v>1661</v>
      </c>
      <c r="B446" s="169"/>
      <c r="C446" s="170" t="s">
        <v>12</v>
      </c>
      <c r="D446" s="83" t="s">
        <v>2330</v>
      </c>
      <c r="E446" s="83" t="s">
        <v>2493</v>
      </c>
      <c r="F446" s="83" t="s">
        <v>697</v>
      </c>
      <c r="G446" s="83" t="s">
        <v>164</v>
      </c>
      <c r="H446" s="171">
        <f>INVENTARIO[[#This Row],[Precio Final]]</f>
        <v>15</v>
      </c>
      <c r="I446" s="83">
        <f t="shared" si="38"/>
        <v>11.622954545454544</v>
      </c>
      <c r="J446" s="83">
        <v>2</v>
      </c>
      <c r="K446" s="112">
        <f>SUMIFS(VENTAS[Cantidad],VENTAS[Código del producto Vendido],INVENTARIO[[#This Row],[Code]])</f>
        <v>1</v>
      </c>
      <c r="L446" s="121">
        <f>INVENTARIO[[#This Row],[Entradas]]-INVENTARIO[[#This Row],[Salidas]]</f>
        <v>1</v>
      </c>
      <c r="M446" s="171">
        <f>INVENTARIO[[#This Row],[Precio Final]]*10%</f>
        <v>1.5</v>
      </c>
      <c r="N446" s="43">
        <v>90</v>
      </c>
      <c r="O446" s="43">
        <v>17.600000000000001</v>
      </c>
      <c r="P446" s="43">
        <v>5.1136363636363633</v>
      </c>
      <c r="Q446" s="112">
        <v>155</v>
      </c>
      <c r="R446" s="43">
        <v>17</v>
      </c>
      <c r="S446" s="177">
        <f t="shared" si="40"/>
        <v>2.6349999999999998</v>
      </c>
      <c r="T446" s="168">
        <f>INVENTARIO[[#This Row],[Costo Unitario (USD)]]+INVENTARIO[[#This Row],[Costo Envío (USD)]]</f>
        <v>7.7486363636363631</v>
      </c>
      <c r="U446" s="168">
        <f>INVENTARIO[[#This Row],[Costo total]]*1.5</f>
        <v>11.622954545454544</v>
      </c>
      <c r="V446" s="43">
        <v>15</v>
      </c>
      <c r="W446" s="43">
        <f>INVENTARIO[[#This Row],[Precio Final]]-INVENTARIO[[#This Row],[Costo total]]</f>
        <v>7.2513636363636369</v>
      </c>
      <c r="X446" s="172">
        <f>INVENTARIO[[#This Row],[Ganancia Unitaria]]*INVENTARIO[[#This Row],[Salidas]]</f>
        <v>7.2513636363636369</v>
      </c>
      <c r="Y446" s="43"/>
      <c r="Z446" s="43"/>
      <c r="AA446" s="43">
        <f>INVENTARIO[[#This Row],[Costo total]]*INVENTARIO[[#This Row],[Entradas]]</f>
        <v>15.497272727272726</v>
      </c>
      <c r="AB446" s="172">
        <f>INVENTARIO[[#This Row],[Stock Actual]]*INVENTARIO[[#This Row],[Costo total]]</f>
        <v>7.7486363636363631</v>
      </c>
    </row>
    <row r="447" spans="1:28" ht="55" customHeight="1" x14ac:dyDescent="0.15">
      <c r="A447" s="42" t="s">
        <v>1651</v>
      </c>
      <c r="B447" s="173"/>
      <c r="C447" s="174" t="s">
        <v>12</v>
      </c>
      <c r="D447" s="78" t="s">
        <v>2677</v>
      </c>
      <c r="E447" s="78" t="s">
        <v>2493</v>
      </c>
      <c r="F447" s="78" t="s">
        <v>698</v>
      </c>
      <c r="G447" s="78" t="s">
        <v>164</v>
      </c>
      <c r="H447" s="175">
        <f>INVENTARIO[[#This Row],[Precio Final]]</f>
        <v>15</v>
      </c>
      <c r="I447" s="78">
        <f t="shared" si="38"/>
        <v>11.622954545454544</v>
      </c>
      <c r="J447" s="78">
        <v>2</v>
      </c>
      <c r="K447" s="110">
        <f>SUMIFS(VENTAS[Cantidad],VENTAS[Código del producto Vendido],INVENTARIO[[#This Row],[Code]])</f>
        <v>0</v>
      </c>
      <c r="L447" s="120">
        <f>INVENTARIO[[#This Row],[Entradas]]-INVENTARIO[[#This Row],[Salidas]]</f>
        <v>2</v>
      </c>
      <c r="M447" s="175">
        <f>INVENTARIO[[#This Row],[Precio Final]]*10%</f>
        <v>1.5</v>
      </c>
      <c r="N447" s="42">
        <v>90</v>
      </c>
      <c r="O447" s="42">
        <v>17.600000000000001</v>
      </c>
      <c r="P447" s="42">
        <v>5.1136363636363633</v>
      </c>
      <c r="Q447" s="110">
        <v>155</v>
      </c>
      <c r="R447" s="42">
        <v>17</v>
      </c>
      <c r="S447" s="178">
        <f t="shared" si="40"/>
        <v>2.6349999999999998</v>
      </c>
      <c r="T447" s="42">
        <f>INVENTARIO[[#This Row],[Costo Unitario (USD)]]+INVENTARIO[[#This Row],[Costo Envío (USD)]]</f>
        <v>7.7486363636363631</v>
      </c>
      <c r="U447" s="42">
        <f>INVENTARIO[[#This Row],[Costo total]]*1.5</f>
        <v>11.622954545454544</v>
      </c>
      <c r="V447" s="42">
        <v>15</v>
      </c>
      <c r="W447" s="42">
        <f>INVENTARIO[[#This Row],[Precio Final]]-INVENTARIO[[#This Row],[Costo total]]</f>
        <v>7.2513636363636369</v>
      </c>
      <c r="X447" s="176">
        <f>INVENTARIO[[#This Row],[Ganancia Unitaria]]*INVENTARIO[[#This Row],[Salidas]]</f>
        <v>0</v>
      </c>
      <c r="Y447" s="42"/>
      <c r="Z447" s="20"/>
      <c r="AA447" s="20">
        <f>INVENTARIO[[#This Row],[Costo total]]*INVENTARIO[[#This Row],[Entradas]]</f>
        <v>15.497272727272726</v>
      </c>
      <c r="AB447" s="172">
        <f>INVENTARIO[[#This Row],[Stock Actual]]*INVENTARIO[[#This Row],[Costo total]]</f>
        <v>15.497272727272726</v>
      </c>
    </row>
    <row r="448" spans="1:28" ht="55" customHeight="1" x14ac:dyDescent="0.15">
      <c r="A448" s="43" t="s">
        <v>1662</v>
      </c>
      <c r="B448" s="169"/>
      <c r="C448" s="170" t="s">
        <v>12</v>
      </c>
      <c r="D448" s="83" t="s">
        <v>415</v>
      </c>
      <c r="E448" s="83" t="s">
        <v>1078</v>
      </c>
      <c r="F448" s="83" t="s">
        <v>695</v>
      </c>
      <c r="G448" s="83" t="s">
        <v>164</v>
      </c>
      <c r="H448" s="171">
        <f>INVENTARIO[[#This Row],[Precio Final]]</f>
        <v>25</v>
      </c>
      <c r="I448" s="83">
        <f t="shared" si="38"/>
        <v>21.034772727272724</v>
      </c>
      <c r="J448" s="83">
        <v>2</v>
      </c>
      <c r="K448" s="112">
        <f>SUMIFS(VENTAS[Cantidad],VENTAS[Código del producto Vendido],INVENTARIO[[#This Row],[Code]])</f>
        <v>2</v>
      </c>
      <c r="L448" s="121">
        <f>INVENTARIO[[#This Row],[Entradas]]-INVENTARIO[[#This Row],[Salidas]]</f>
        <v>0</v>
      </c>
      <c r="M448" s="171">
        <f>INVENTARIO[[#This Row],[Precio Final]]*10%</f>
        <v>2.5</v>
      </c>
      <c r="N448" s="43">
        <v>175</v>
      </c>
      <c r="O448" s="43">
        <v>17.600000000000001</v>
      </c>
      <c r="P448" s="43">
        <v>9.9431818181818166</v>
      </c>
      <c r="Q448" s="112">
        <v>240</v>
      </c>
      <c r="R448" s="43">
        <v>17</v>
      </c>
      <c r="S448" s="177">
        <f t="shared" ref="S448:S461" si="41">Q448*R448/1000</f>
        <v>4.08</v>
      </c>
      <c r="T448" s="168">
        <f>INVENTARIO[[#This Row],[Costo Unitario (USD)]]+INVENTARIO[[#This Row],[Costo Envío (USD)]]</f>
        <v>14.023181818181817</v>
      </c>
      <c r="U448" s="168">
        <f>INVENTARIO[[#This Row],[Costo total]]*1.5</f>
        <v>21.034772727272724</v>
      </c>
      <c r="V448" s="43">
        <v>25</v>
      </c>
      <c r="W448" s="43">
        <f>INVENTARIO[[#This Row],[Precio Final]]-INVENTARIO[[#This Row],[Costo total]]</f>
        <v>10.976818181818183</v>
      </c>
      <c r="X448" s="172">
        <f>INVENTARIO[[#This Row],[Ganancia Unitaria]]*INVENTARIO[[#This Row],[Salidas]]</f>
        <v>21.953636363636367</v>
      </c>
      <c r="Y448" s="43" t="s">
        <v>1096</v>
      </c>
      <c r="Z448" s="43"/>
      <c r="AA448" s="43">
        <f>INVENTARIO[[#This Row],[Costo total]]*INVENTARIO[[#This Row],[Entradas]]</f>
        <v>28.046363636363633</v>
      </c>
      <c r="AB448" s="172">
        <f>INVENTARIO[[#This Row],[Stock Actual]]*INVENTARIO[[#This Row],[Costo total]]</f>
        <v>0</v>
      </c>
    </row>
    <row r="449" spans="1:28" ht="55" customHeight="1" x14ac:dyDescent="0.15">
      <c r="A449" s="42" t="s">
        <v>1663</v>
      </c>
      <c r="B449" s="173"/>
      <c r="C449" s="174" t="s">
        <v>12</v>
      </c>
      <c r="D449" s="78" t="s">
        <v>415</v>
      </c>
      <c r="E449" s="78" t="s">
        <v>2494</v>
      </c>
      <c r="F449" s="78" t="s">
        <v>697</v>
      </c>
      <c r="G449" s="78" t="s">
        <v>164</v>
      </c>
      <c r="H449" s="175">
        <f>INVENTARIO[[#This Row],[Precio Final]]</f>
        <v>25</v>
      </c>
      <c r="I449" s="78">
        <f t="shared" si="38"/>
        <v>21.034772727272724</v>
      </c>
      <c r="J449" s="78">
        <v>4</v>
      </c>
      <c r="K449" s="110">
        <f>SUMIFS(VENTAS[Cantidad],VENTAS[Código del producto Vendido],INVENTARIO[[#This Row],[Code]])</f>
        <v>4</v>
      </c>
      <c r="L449" s="120">
        <f>INVENTARIO[[#This Row],[Entradas]]-INVENTARIO[[#This Row],[Salidas]]</f>
        <v>0</v>
      </c>
      <c r="M449" s="175">
        <f>INVENTARIO[[#This Row],[Precio Final]]*10%</f>
        <v>2.5</v>
      </c>
      <c r="N449" s="42">
        <v>175</v>
      </c>
      <c r="O449" s="42">
        <v>17.600000000000001</v>
      </c>
      <c r="P449" s="42">
        <v>9.9431818181818166</v>
      </c>
      <c r="Q449" s="110">
        <v>240</v>
      </c>
      <c r="R449" s="42">
        <v>17</v>
      </c>
      <c r="S449" s="178">
        <f t="shared" si="41"/>
        <v>4.08</v>
      </c>
      <c r="T449" s="42">
        <f>INVENTARIO[[#This Row],[Costo Unitario (USD)]]+INVENTARIO[[#This Row],[Costo Envío (USD)]]</f>
        <v>14.023181818181817</v>
      </c>
      <c r="U449" s="42">
        <f>INVENTARIO[[#This Row],[Costo total]]*1.5</f>
        <v>21.034772727272724</v>
      </c>
      <c r="V449" s="42">
        <v>25</v>
      </c>
      <c r="W449" s="42">
        <f>INVENTARIO[[#This Row],[Precio Final]]-INVENTARIO[[#This Row],[Costo total]]</f>
        <v>10.976818181818183</v>
      </c>
      <c r="X449" s="176">
        <f>INVENTARIO[[#This Row],[Ganancia Unitaria]]*INVENTARIO[[#This Row],[Salidas]]</f>
        <v>43.907272727272733</v>
      </c>
      <c r="Y449" s="42"/>
      <c r="Z449" s="20"/>
      <c r="AA449" s="20">
        <f>INVENTARIO[[#This Row],[Costo total]]*INVENTARIO[[#This Row],[Entradas]]</f>
        <v>56.092727272727267</v>
      </c>
      <c r="AB449" s="172">
        <f>INVENTARIO[[#This Row],[Stock Actual]]*INVENTARIO[[#This Row],[Costo total]]</f>
        <v>0</v>
      </c>
    </row>
    <row r="450" spans="1:28" ht="55" customHeight="1" x14ac:dyDescent="0.15">
      <c r="A450" s="42" t="s">
        <v>1664</v>
      </c>
      <c r="B450" s="173"/>
      <c r="C450" s="174" t="s">
        <v>12</v>
      </c>
      <c r="D450" s="78" t="s">
        <v>50</v>
      </c>
      <c r="E450" s="78" t="s">
        <v>2495</v>
      </c>
      <c r="F450" s="78" t="s">
        <v>693</v>
      </c>
      <c r="G450" s="78" t="s">
        <v>164</v>
      </c>
      <c r="H450" s="175">
        <f>INVENTARIO[[#This Row],[Precio Final]]</f>
        <v>30</v>
      </c>
      <c r="I450" s="78">
        <f t="shared" si="38"/>
        <v>28.527954545454548</v>
      </c>
      <c r="J450" s="78">
        <v>1</v>
      </c>
      <c r="K450" s="110">
        <f>SUMIFS(VENTAS[Cantidad],VENTAS[Código del producto Vendido],INVENTARIO[[#This Row],[Code]])</f>
        <v>1</v>
      </c>
      <c r="L450" s="120">
        <f>INVENTARIO[[#This Row],[Entradas]]-INVENTARIO[[#This Row],[Salidas]]</f>
        <v>0</v>
      </c>
      <c r="M450" s="175">
        <f>INVENTARIO[[#This Row],[Precio Final]]*10%</f>
        <v>3</v>
      </c>
      <c r="N450" s="42">
        <v>233</v>
      </c>
      <c r="O450" s="42">
        <v>17.600000000000001</v>
      </c>
      <c r="P450" s="42">
        <v>13.238636363636363</v>
      </c>
      <c r="Q450" s="110">
        <v>340</v>
      </c>
      <c r="R450" s="42">
        <v>17</v>
      </c>
      <c r="S450" s="178">
        <f t="shared" si="41"/>
        <v>5.78</v>
      </c>
      <c r="T450" s="42">
        <f>INVENTARIO[[#This Row],[Costo Unitario (USD)]]+INVENTARIO[[#This Row],[Costo Envío (USD)]]</f>
        <v>19.018636363636364</v>
      </c>
      <c r="U450" s="42">
        <f>INVENTARIO[[#This Row],[Costo total]]*1.5</f>
        <v>28.527954545454548</v>
      </c>
      <c r="V450" s="42">
        <v>30</v>
      </c>
      <c r="W450" s="42">
        <f>INVENTARIO[[#This Row],[Precio Final]]-INVENTARIO[[#This Row],[Costo total]]</f>
        <v>10.981363636363636</v>
      </c>
      <c r="X450" s="176">
        <f>INVENTARIO[[#This Row],[Ganancia Unitaria]]*INVENTARIO[[#This Row],[Salidas]]</f>
        <v>10.981363636363636</v>
      </c>
      <c r="Y450" s="42" t="s">
        <v>1096</v>
      </c>
      <c r="Z450" s="20"/>
      <c r="AA450" s="20">
        <f>INVENTARIO[[#This Row],[Costo total]]*INVENTARIO[[#This Row],[Entradas]]</f>
        <v>19.018636363636364</v>
      </c>
      <c r="AB450" s="172">
        <f>INVENTARIO[[#This Row],[Stock Actual]]*INVENTARIO[[#This Row],[Costo total]]</f>
        <v>0</v>
      </c>
    </row>
    <row r="451" spans="1:28" ht="55" customHeight="1" x14ac:dyDescent="0.15">
      <c r="A451" s="43" t="s">
        <v>1665</v>
      </c>
      <c r="B451" s="169"/>
      <c r="C451" s="170" t="s">
        <v>12</v>
      </c>
      <c r="D451" s="83" t="s">
        <v>50</v>
      </c>
      <c r="E451" s="83" t="s">
        <v>1084</v>
      </c>
      <c r="F451" s="83" t="s">
        <v>698</v>
      </c>
      <c r="G451" s="83" t="s">
        <v>164</v>
      </c>
      <c r="H451" s="171">
        <f>INVENTARIO[[#This Row],[Precio Final]]</f>
        <v>30</v>
      </c>
      <c r="I451" s="83">
        <f t="shared" si="38"/>
        <v>28.527954545454548</v>
      </c>
      <c r="J451" s="83">
        <v>2</v>
      </c>
      <c r="K451" s="112">
        <f>SUMIFS(VENTAS[Cantidad],VENTAS[Código del producto Vendido],INVENTARIO[[#This Row],[Code]])</f>
        <v>2</v>
      </c>
      <c r="L451" s="121">
        <f>INVENTARIO[[#This Row],[Entradas]]-INVENTARIO[[#This Row],[Salidas]]</f>
        <v>0</v>
      </c>
      <c r="M451" s="171">
        <f>INVENTARIO[[#This Row],[Precio Final]]*10%</f>
        <v>3</v>
      </c>
      <c r="N451" s="43">
        <v>233</v>
      </c>
      <c r="O451" s="43">
        <v>17.600000000000001</v>
      </c>
      <c r="P451" s="43">
        <v>13.238636363636363</v>
      </c>
      <c r="Q451" s="112">
        <v>340</v>
      </c>
      <c r="R451" s="43">
        <v>17</v>
      </c>
      <c r="S451" s="177">
        <f t="shared" si="41"/>
        <v>5.78</v>
      </c>
      <c r="T451" s="168">
        <f>INVENTARIO[[#This Row],[Costo Unitario (USD)]]+INVENTARIO[[#This Row],[Costo Envío (USD)]]</f>
        <v>19.018636363636364</v>
      </c>
      <c r="U451" s="168">
        <f>INVENTARIO[[#This Row],[Costo total]]*1.5</f>
        <v>28.527954545454548</v>
      </c>
      <c r="V451" s="43">
        <v>30</v>
      </c>
      <c r="W451" s="43">
        <f>INVENTARIO[[#This Row],[Precio Final]]-INVENTARIO[[#This Row],[Costo total]]</f>
        <v>10.981363636363636</v>
      </c>
      <c r="X451" s="172">
        <f>INVENTARIO[[#This Row],[Ganancia Unitaria]]*INVENTARIO[[#This Row],[Salidas]]</f>
        <v>21.962727272727271</v>
      </c>
      <c r="Y451" s="43" t="s">
        <v>1303</v>
      </c>
      <c r="Z451" s="43"/>
      <c r="AA451" s="43">
        <f>INVENTARIO[[#This Row],[Costo total]]*INVENTARIO[[#This Row],[Entradas]]</f>
        <v>38.037272727272729</v>
      </c>
      <c r="AB451" s="172">
        <f>INVENTARIO[[#This Row],[Stock Actual]]*INVENTARIO[[#This Row],[Costo total]]</f>
        <v>0</v>
      </c>
    </row>
    <row r="452" spans="1:28" ht="55" customHeight="1" x14ac:dyDescent="0.15">
      <c r="A452" s="42" t="s">
        <v>1144</v>
      </c>
      <c r="B452" s="173"/>
      <c r="C452" s="174" t="s">
        <v>12</v>
      </c>
      <c r="D452" s="78" t="s">
        <v>50</v>
      </c>
      <c r="E452" s="78" t="s">
        <v>1084</v>
      </c>
      <c r="F452" s="78" t="s">
        <v>695</v>
      </c>
      <c r="G452" s="78" t="s">
        <v>164</v>
      </c>
      <c r="H452" s="175">
        <f>INVENTARIO[[#This Row],[Precio Final]]</f>
        <v>30</v>
      </c>
      <c r="I452" s="78">
        <f t="shared" si="38"/>
        <v>28.272954545454546</v>
      </c>
      <c r="J452" s="78">
        <v>1</v>
      </c>
      <c r="K452" s="110">
        <f>SUMIFS(VENTAS[Cantidad],VENTAS[Código del producto Vendido],INVENTARIO[[#This Row],[Code]])</f>
        <v>1</v>
      </c>
      <c r="L452" s="120">
        <f>INVENTARIO[[#This Row],[Entradas]]-INVENTARIO[[#This Row],[Salidas]]</f>
        <v>0</v>
      </c>
      <c r="M452" s="175">
        <f>INVENTARIO[[#This Row],[Precio Final]]*10%</f>
        <v>3</v>
      </c>
      <c r="N452" s="42">
        <v>233</v>
      </c>
      <c r="O452" s="42">
        <v>17.600000000000001</v>
      </c>
      <c r="P452" s="42">
        <v>13.238636363636363</v>
      </c>
      <c r="Q452" s="110">
        <v>330</v>
      </c>
      <c r="R452" s="42">
        <v>17</v>
      </c>
      <c r="S452" s="178">
        <f t="shared" si="41"/>
        <v>5.61</v>
      </c>
      <c r="T452" s="42">
        <f>INVENTARIO[[#This Row],[Costo Unitario (USD)]]+INVENTARIO[[#This Row],[Costo Envío (USD)]]</f>
        <v>18.848636363636363</v>
      </c>
      <c r="U452" s="42">
        <f>INVENTARIO[[#This Row],[Costo total]]*1.5</f>
        <v>28.272954545454546</v>
      </c>
      <c r="V452" s="42">
        <v>30</v>
      </c>
      <c r="W452" s="42">
        <f>INVENTARIO[[#This Row],[Precio Final]]-INVENTARIO[[#This Row],[Costo total]]</f>
        <v>11.151363636363637</v>
      </c>
      <c r="X452" s="176">
        <f>INVENTARIO[[#This Row],[Ganancia Unitaria]]*INVENTARIO[[#This Row],[Salidas]]</f>
        <v>11.151363636363637</v>
      </c>
      <c r="Y452" s="42" t="s">
        <v>1096</v>
      </c>
      <c r="Z452" s="20"/>
      <c r="AA452" s="20">
        <f>INVENTARIO[[#This Row],[Costo total]]*INVENTARIO[[#This Row],[Entradas]]</f>
        <v>18.848636363636363</v>
      </c>
      <c r="AB452" s="172">
        <f>INVENTARIO[[#This Row],[Stock Actual]]*INVENTARIO[[#This Row],[Costo total]]</f>
        <v>0</v>
      </c>
    </row>
    <row r="453" spans="1:28" ht="55" customHeight="1" x14ac:dyDescent="0.15">
      <c r="A453" s="43" t="s">
        <v>1666</v>
      </c>
      <c r="B453" s="169"/>
      <c r="C453" s="170" t="s">
        <v>12</v>
      </c>
      <c r="D453" s="83" t="s">
        <v>50</v>
      </c>
      <c r="E453" s="83" t="s">
        <v>1084</v>
      </c>
      <c r="F453" s="83" t="s">
        <v>697</v>
      </c>
      <c r="G453" s="83" t="s">
        <v>164</v>
      </c>
      <c r="H453" s="171">
        <f>INVENTARIO[[#This Row],[Precio Final]]</f>
        <v>30</v>
      </c>
      <c r="I453" s="83">
        <f t="shared" si="38"/>
        <v>28.527954545454548</v>
      </c>
      <c r="J453" s="83">
        <v>2</v>
      </c>
      <c r="K453" s="112">
        <f>SUMIFS(VENTAS[Cantidad],VENTAS[Código del producto Vendido],INVENTARIO[[#This Row],[Code]])</f>
        <v>2</v>
      </c>
      <c r="L453" s="121">
        <f>INVENTARIO[[#This Row],[Entradas]]-INVENTARIO[[#This Row],[Salidas]]</f>
        <v>0</v>
      </c>
      <c r="M453" s="171">
        <f>INVENTARIO[[#This Row],[Precio Final]]*10%</f>
        <v>3</v>
      </c>
      <c r="N453" s="43">
        <v>233</v>
      </c>
      <c r="O453" s="43">
        <v>17.600000000000001</v>
      </c>
      <c r="P453" s="43">
        <v>13.238636363636363</v>
      </c>
      <c r="Q453" s="112">
        <v>340</v>
      </c>
      <c r="R453" s="43">
        <v>17</v>
      </c>
      <c r="S453" s="177">
        <f t="shared" si="41"/>
        <v>5.78</v>
      </c>
      <c r="T453" s="168">
        <f>INVENTARIO[[#This Row],[Costo Unitario (USD)]]+INVENTARIO[[#This Row],[Costo Envío (USD)]]</f>
        <v>19.018636363636364</v>
      </c>
      <c r="U453" s="168">
        <f>INVENTARIO[[#This Row],[Costo total]]*1.5</f>
        <v>28.527954545454548</v>
      </c>
      <c r="V453" s="43">
        <v>30</v>
      </c>
      <c r="W453" s="43">
        <f>INVENTARIO[[#This Row],[Precio Final]]-INVENTARIO[[#This Row],[Costo total]]</f>
        <v>10.981363636363636</v>
      </c>
      <c r="X453" s="172">
        <f>INVENTARIO[[#This Row],[Ganancia Unitaria]]*INVENTARIO[[#This Row],[Salidas]]</f>
        <v>21.962727272727271</v>
      </c>
      <c r="Y453" s="43" t="s">
        <v>1096</v>
      </c>
      <c r="Z453" s="43"/>
      <c r="AA453" s="43">
        <f>INVENTARIO[[#This Row],[Costo total]]*INVENTARIO[[#This Row],[Entradas]]</f>
        <v>38.037272727272729</v>
      </c>
      <c r="AB453" s="172">
        <f>INVENTARIO[[#This Row],[Stock Actual]]*INVENTARIO[[#This Row],[Costo total]]</f>
        <v>0</v>
      </c>
    </row>
    <row r="454" spans="1:28" ht="55" customHeight="1" x14ac:dyDescent="0.15">
      <c r="A454" s="43" t="s">
        <v>1667</v>
      </c>
      <c r="B454" s="169"/>
      <c r="C454" s="170" t="s">
        <v>12</v>
      </c>
      <c r="D454" s="78" t="s">
        <v>2862</v>
      </c>
      <c r="E454" s="83" t="s">
        <v>1093</v>
      </c>
      <c r="F454" s="83" t="s">
        <v>697</v>
      </c>
      <c r="G454" s="83" t="s">
        <v>164</v>
      </c>
      <c r="H454" s="171">
        <f>INVENTARIO[[#This Row],[Precio Final]]</f>
        <v>12</v>
      </c>
      <c r="I454" s="83">
        <f t="shared" si="38"/>
        <v>10.813636363636363</v>
      </c>
      <c r="J454" s="83">
        <v>1</v>
      </c>
      <c r="K454" s="112">
        <f>SUMIFS(VENTAS[Cantidad],VENTAS[Código del producto Vendido],INVENTARIO[[#This Row],[Code]])</f>
        <v>1</v>
      </c>
      <c r="L454" s="121">
        <f>INVENTARIO[[#This Row],[Entradas]]-INVENTARIO[[#This Row],[Salidas]]</f>
        <v>0</v>
      </c>
      <c r="M454" s="171">
        <f>INVENTARIO[[#This Row],[Precio Final]]*10%</f>
        <v>1.2000000000000002</v>
      </c>
      <c r="N454" s="43">
        <v>82</v>
      </c>
      <c r="O454" s="43">
        <v>17.600000000000001</v>
      </c>
      <c r="P454" s="43">
        <v>4.6590909090909083</v>
      </c>
      <c r="Q454" s="112">
        <v>150</v>
      </c>
      <c r="R454" s="43">
        <v>17</v>
      </c>
      <c r="S454" s="177">
        <f t="shared" si="41"/>
        <v>2.5499999999999998</v>
      </c>
      <c r="T454" s="168">
        <f>INVENTARIO[[#This Row],[Costo Unitario (USD)]]+INVENTARIO[[#This Row],[Costo Envío (USD)]]</f>
        <v>7.2090909090909081</v>
      </c>
      <c r="U454" s="168">
        <f>INVENTARIO[[#This Row],[Costo total]]*1.5</f>
        <v>10.813636363636363</v>
      </c>
      <c r="V454" s="43">
        <v>12</v>
      </c>
      <c r="W454" s="43">
        <f>INVENTARIO[[#This Row],[Precio Final]]-INVENTARIO[[#This Row],[Costo total]]</f>
        <v>4.7909090909090919</v>
      </c>
      <c r="X454" s="172">
        <f>INVENTARIO[[#This Row],[Ganancia Unitaria]]*INVENTARIO[[#This Row],[Salidas]]</f>
        <v>4.7909090909090919</v>
      </c>
      <c r="Y454" s="43" t="s">
        <v>1303</v>
      </c>
      <c r="Z454" s="43"/>
      <c r="AA454" s="43">
        <f>INVENTARIO[[#This Row],[Costo total]]*INVENTARIO[[#This Row],[Entradas]]</f>
        <v>7.2090909090909081</v>
      </c>
      <c r="AB454" s="172">
        <f>INVENTARIO[[#This Row],[Stock Actual]]*INVENTARIO[[#This Row],[Costo total]]</f>
        <v>0</v>
      </c>
    </row>
    <row r="455" spans="1:28" ht="55" customHeight="1" x14ac:dyDescent="0.15">
      <c r="A455" s="42" t="s">
        <v>1668</v>
      </c>
      <c r="B455" s="173"/>
      <c r="C455" s="174" t="s">
        <v>12</v>
      </c>
      <c r="D455" s="78" t="s">
        <v>2862</v>
      </c>
      <c r="E455" s="78" t="s">
        <v>2497</v>
      </c>
      <c r="F455" s="78" t="s">
        <v>2496</v>
      </c>
      <c r="G455" s="78" t="s">
        <v>164</v>
      </c>
      <c r="H455" s="175">
        <f>INVENTARIO[[#This Row],[Precio Final]]</f>
        <v>12</v>
      </c>
      <c r="I455" s="78">
        <f t="shared" si="38"/>
        <v>10.813636363636363</v>
      </c>
      <c r="J455" s="78">
        <v>1</v>
      </c>
      <c r="K455" s="110">
        <f>SUMIFS(VENTAS[Cantidad],VENTAS[Código del producto Vendido],INVENTARIO[[#This Row],[Code]])</f>
        <v>1</v>
      </c>
      <c r="L455" s="120">
        <f>INVENTARIO[[#This Row],[Entradas]]-INVENTARIO[[#This Row],[Salidas]]</f>
        <v>0</v>
      </c>
      <c r="M455" s="175">
        <f>INVENTARIO[[#This Row],[Precio Final]]*10%</f>
        <v>1.2000000000000002</v>
      </c>
      <c r="N455" s="42">
        <v>82</v>
      </c>
      <c r="O455" s="42">
        <v>17.600000000000001</v>
      </c>
      <c r="P455" s="42">
        <v>4.6590909090909083</v>
      </c>
      <c r="Q455" s="110">
        <v>150</v>
      </c>
      <c r="R455" s="42">
        <v>17</v>
      </c>
      <c r="S455" s="178">
        <f t="shared" si="41"/>
        <v>2.5499999999999998</v>
      </c>
      <c r="T455" s="42">
        <f>INVENTARIO[[#This Row],[Costo Unitario (USD)]]+INVENTARIO[[#This Row],[Costo Envío (USD)]]</f>
        <v>7.2090909090909081</v>
      </c>
      <c r="U455" s="42">
        <f>INVENTARIO[[#This Row],[Costo total]]*1.5</f>
        <v>10.813636363636363</v>
      </c>
      <c r="V455" s="42">
        <v>12</v>
      </c>
      <c r="W455" s="42">
        <f>INVENTARIO[[#This Row],[Precio Final]]-INVENTARIO[[#This Row],[Costo total]]</f>
        <v>4.7909090909090919</v>
      </c>
      <c r="X455" s="176">
        <f>INVENTARIO[[#This Row],[Ganancia Unitaria]]*INVENTARIO[[#This Row],[Salidas]]</f>
        <v>4.7909090909090919</v>
      </c>
      <c r="Y455" s="42" t="s">
        <v>1303</v>
      </c>
      <c r="Z455" s="20"/>
      <c r="AA455" s="20">
        <f>INVENTARIO[[#This Row],[Costo total]]*INVENTARIO[[#This Row],[Entradas]]</f>
        <v>7.2090909090909081</v>
      </c>
      <c r="AB455" s="172">
        <f>INVENTARIO[[#This Row],[Stock Actual]]*INVENTARIO[[#This Row],[Costo total]]</f>
        <v>0</v>
      </c>
    </row>
    <row r="456" spans="1:28" ht="55" customHeight="1" x14ac:dyDescent="0.15">
      <c r="A456" s="43" t="s">
        <v>1669</v>
      </c>
      <c r="B456" s="169"/>
      <c r="C456" s="170" t="s">
        <v>12</v>
      </c>
      <c r="D456" s="83" t="s">
        <v>2330</v>
      </c>
      <c r="E456" s="83" t="s">
        <v>1086</v>
      </c>
      <c r="F456" s="83" t="s">
        <v>692</v>
      </c>
      <c r="G456" s="83" t="s">
        <v>164</v>
      </c>
      <c r="H456" s="171">
        <f>INVENTARIO[[#This Row],[Precio Final]]</f>
        <v>25</v>
      </c>
      <c r="I456" s="83">
        <f t="shared" si="38"/>
        <v>22.307045454545452</v>
      </c>
      <c r="J456" s="83">
        <v>2</v>
      </c>
      <c r="K456" s="112">
        <f>SUMIFS(VENTAS[Cantidad],VENTAS[Código del producto Vendido],INVENTARIO[[#This Row],[Code]])</f>
        <v>2</v>
      </c>
      <c r="L456" s="121">
        <f>INVENTARIO[[#This Row],[Entradas]]-INVENTARIO[[#This Row],[Salidas]]</f>
        <v>0</v>
      </c>
      <c r="M456" s="171">
        <f>INVENTARIO[[#This Row],[Precio Final]]*10%</f>
        <v>2.5</v>
      </c>
      <c r="N456" s="43">
        <v>163</v>
      </c>
      <c r="O456" s="43">
        <v>17.600000000000001</v>
      </c>
      <c r="P456" s="43">
        <v>9.2613636363636349</v>
      </c>
      <c r="Q456" s="112">
        <v>330</v>
      </c>
      <c r="R456" s="43">
        <v>17</v>
      </c>
      <c r="S456" s="177">
        <f t="shared" si="41"/>
        <v>5.61</v>
      </c>
      <c r="T456" s="168">
        <f>INVENTARIO[[#This Row],[Costo Unitario (USD)]]+INVENTARIO[[#This Row],[Costo Envío (USD)]]</f>
        <v>14.871363636363636</v>
      </c>
      <c r="U456" s="168">
        <f>INVENTARIO[[#This Row],[Costo total]]*1.5</f>
        <v>22.307045454545452</v>
      </c>
      <c r="V456" s="43">
        <v>25</v>
      </c>
      <c r="W456" s="43">
        <f>INVENTARIO[[#This Row],[Precio Final]]-INVENTARIO[[#This Row],[Costo total]]</f>
        <v>10.128636363636364</v>
      </c>
      <c r="X456" s="172">
        <f>INVENTARIO[[#This Row],[Ganancia Unitaria]]*INVENTARIO[[#This Row],[Salidas]]</f>
        <v>20.257272727272728</v>
      </c>
      <c r="Y456" s="43" t="s">
        <v>1303</v>
      </c>
      <c r="Z456" s="43"/>
      <c r="AA456" s="43">
        <f>INVENTARIO[[#This Row],[Costo total]]*INVENTARIO[[#This Row],[Entradas]]</f>
        <v>29.742727272727272</v>
      </c>
      <c r="AB456" s="172">
        <f>INVENTARIO[[#This Row],[Stock Actual]]*INVENTARIO[[#This Row],[Costo total]]</f>
        <v>0</v>
      </c>
    </row>
    <row r="457" spans="1:28" ht="55" customHeight="1" x14ac:dyDescent="0.15">
      <c r="A457" s="42" t="s">
        <v>1670</v>
      </c>
      <c r="B457" s="173"/>
      <c r="C457" s="174" t="s">
        <v>12</v>
      </c>
      <c r="D457" s="78" t="s">
        <v>2330</v>
      </c>
      <c r="E457" s="78" t="s">
        <v>1086</v>
      </c>
      <c r="F457" s="78" t="s">
        <v>695</v>
      </c>
      <c r="G457" s="78" t="s">
        <v>164</v>
      </c>
      <c r="H457" s="175">
        <f>INVENTARIO[[#This Row],[Precio Final]]</f>
        <v>25</v>
      </c>
      <c r="I457" s="78">
        <f t="shared" si="38"/>
        <v>22.307045454545452</v>
      </c>
      <c r="J457" s="78">
        <v>3</v>
      </c>
      <c r="K457" s="110">
        <f>SUMIFS(VENTAS[Cantidad],VENTAS[Código del producto Vendido],INVENTARIO[[#This Row],[Code]])</f>
        <v>3</v>
      </c>
      <c r="L457" s="120">
        <f>INVENTARIO[[#This Row],[Entradas]]-INVENTARIO[[#This Row],[Salidas]]</f>
        <v>0</v>
      </c>
      <c r="M457" s="175">
        <f>INVENTARIO[[#This Row],[Precio Final]]*10%</f>
        <v>2.5</v>
      </c>
      <c r="N457" s="42">
        <v>163</v>
      </c>
      <c r="O457" s="42">
        <v>17.600000000000001</v>
      </c>
      <c r="P457" s="42">
        <v>9.2613636363636349</v>
      </c>
      <c r="Q457" s="110">
        <v>330</v>
      </c>
      <c r="R457" s="42">
        <v>17</v>
      </c>
      <c r="S457" s="178">
        <f t="shared" si="41"/>
        <v>5.61</v>
      </c>
      <c r="T457" s="42">
        <f>INVENTARIO[[#This Row],[Costo Unitario (USD)]]+INVENTARIO[[#This Row],[Costo Envío (USD)]]</f>
        <v>14.871363636363636</v>
      </c>
      <c r="U457" s="42">
        <f>INVENTARIO[[#This Row],[Costo total]]*1.5</f>
        <v>22.307045454545452</v>
      </c>
      <c r="V457" s="42">
        <v>25</v>
      </c>
      <c r="W457" s="42">
        <f>INVENTARIO[[#This Row],[Precio Final]]-INVENTARIO[[#This Row],[Costo total]]</f>
        <v>10.128636363636364</v>
      </c>
      <c r="X457" s="176">
        <f>INVENTARIO[[#This Row],[Ganancia Unitaria]]*INVENTARIO[[#This Row],[Salidas]]</f>
        <v>30.385909090909092</v>
      </c>
      <c r="Y457" s="42" t="s">
        <v>1303</v>
      </c>
      <c r="Z457" s="20"/>
      <c r="AA457" s="20">
        <f>INVENTARIO[[#This Row],[Costo total]]*INVENTARIO[[#This Row],[Entradas]]</f>
        <v>44.614090909090905</v>
      </c>
      <c r="AB457" s="172">
        <f>INVENTARIO[[#This Row],[Stock Actual]]*INVENTARIO[[#This Row],[Costo total]]</f>
        <v>0</v>
      </c>
    </row>
    <row r="458" spans="1:28" ht="55" customHeight="1" x14ac:dyDescent="0.15">
      <c r="A458" s="43" t="s">
        <v>1151</v>
      </c>
      <c r="B458" s="169"/>
      <c r="C458" s="170" t="s">
        <v>12</v>
      </c>
      <c r="D458" s="83" t="s">
        <v>2330</v>
      </c>
      <c r="E458" s="83" t="s">
        <v>1086</v>
      </c>
      <c r="F458" s="83" t="s">
        <v>697</v>
      </c>
      <c r="G458" s="83" t="s">
        <v>164</v>
      </c>
      <c r="H458" s="171">
        <f>INVENTARIO[[#This Row],[Precio Final]]</f>
        <v>25</v>
      </c>
      <c r="I458" s="83">
        <f t="shared" si="38"/>
        <v>22.307045454545452</v>
      </c>
      <c r="J458" s="83">
        <v>2</v>
      </c>
      <c r="K458" s="112">
        <f>SUMIFS(VENTAS[Cantidad],VENTAS[Código del producto Vendido],INVENTARIO[[#This Row],[Code]])</f>
        <v>2</v>
      </c>
      <c r="L458" s="121">
        <f>INVENTARIO[[#This Row],[Entradas]]-INVENTARIO[[#This Row],[Salidas]]</f>
        <v>0</v>
      </c>
      <c r="M458" s="171">
        <f>INVENTARIO[[#This Row],[Precio Final]]*10%</f>
        <v>2.5</v>
      </c>
      <c r="N458" s="43">
        <v>163</v>
      </c>
      <c r="O458" s="43">
        <v>17.600000000000001</v>
      </c>
      <c r="P458" s="43">
        <v>9.2613636363636349</v>
      </c>
      <c r="Q458" s="112">
        <v>330</v>
      </c>
      <c r="R458" s="43">
        <v>17</v>
      </c>
      <c r="S458" s="177">
        <f t="shared" si="41"/>
        <v>5.61</v>
      </c>
      <c r="T458" s="168">
        <f>INVENTARIO[[#This Row],[Costo Unitario (USD)]]+INVENTARIO[[#This Row],[Costo Envío (USD)]]</f>
        <v>14.871363636363636</v>
      </c>
      <c r="U458" s="168">
        <f>INVENTARIO[[#This Row],[Costo total]]*1.5</f>
        <v>22.307045454545452</v>
      </c>
      <c r="V458" s="43">
        <v>25</v>
      </c>
      <c r="W458" s="43">
        <f>INVENTARIO[[#This Row],[Precio Final]]-INVENTARIO[[#This Row],[Costo total]]</f>
        <v>10.128636363636364</v>
      </c>
      <c r="X458" s="172">
        <f>INVENTARIO[[#This Row],[Ganancia Unitaria]]*INVENTARIO[[#This Row],[Salidas]]</f>
        <v>20.257272727272728</v>
      </c>
      <c r="Y458" s="43" t="s">
        <v>1096</v>
      </c>
      <c r="Z458" s="43"/>
      <c r="AA458" s="43">
        <f>INVENTARIO[[#This Row],[Costo total]]*INVENTARIO[[#This Row],[Entradas]]</f>
        <v>29.742727272727272</v>
      </c>
      <c r="AB458" s="172">
        <f>INVENTARIO[[#This Row],[Stock Actual]]*INVENTARIO[[#This Row],[Costo total]]</f>
        <v>0</v>
      </c>
    </row>
    <row r="459" spans="1:28" ht="55" customHeight="1" x14ac:dyDescent="0.15">
      <c r="A459" s="42" t="s">
        <v>1671</v>
      </c>
      <c r="B459" s="173"/>
      <c r="C459" s="174" t="s">
        <v>12</v>
      </c>
      <c r="D459" s="78" t="s">
        <v>1767</v>
      </c>
      <c r="E459" s="78" t="s">
        <v>974</v>
      </c>
      <c r="F459" s="78" t="s">
        <v>2324</v>
      </c>
      <c r="G459" s="78" t="s">
        <v>164</v>
      </c>
      <c r="H459" s="175">
        <f>INVENTARIO[[#This Row],[Precio Final]]</f>
        <v>25</v>
      </c>
      <c r="I459" s="78">
        <f t="shared" ref="I459:I468" si="42">U459</f>
        <v>18.565909090909091</v>
      </c>
      <c r="J459" s="78">
        <v>1</v>
      </c>
      <c r="K459" s="110">
        <f>SUMIFS(VENTAS[Cantidad],VENTAS[Código del producto Vendido],INVENTARIO[[#This Row],[Code]])</f>
        <v>1</v>
      </c>
      <c r="L459" s="120">
        <f>INVENTARIO[[#This Row],[Entradas]]-INVENTARIO[[#This Row],[Salidas]]</f>
        <v>0</v>
      </c>
      <c r="M459" s="175">
        <f>INVENTARIO[[#This Row],[Precio Final]]*10%</f>
        <v>2.5</v>
      </c>
      <c r="N459" s="42">
        <v>158</v>
      </c>
      <c r="O459" s="42">
        <v>17.600000000000001</v>
      </c>
      <c r="P459" s="42">
        <v>8.9772727272727266</v>
      </c>
      <c r="Q459" s="110">
        <v>200</v>
      </c>
      <c r="R459" s="42">
        <v>17</v>
      </c>
      <c r="S459" s="178">
        <f t="shared" si="41"/>
        <v>3.4</v>
      </c>
      <c r="T459" s="42">
        <f>INVENTARIO[[#This Row],[Costo Unitario (USD)]]+INVENTARIO[[#This Row],[Costo Envío (USD)]]</f>
        <v>12.377272727272727</v>
      </c>
      <c r="U459" s="42">
        <f>INVENTARIO[[#This Row],[Costo total]]*1.5</f>
        <v>18.565909090909091</v>
      </c>
      <c r="V459" s="42">
        <v>25</v>
      </c>
      <c r="W459" s="42">
        <f>INVENTARIO[[#This Row],[Precio Final]]-INVENTARIO[[#This Row],[Costo total]]</f>
        <v>12.622727272727273</v>
      </c>
      <c r="X459" s="176">
        <f>INVENTARIO[[#This Row],[Ganancia Unitaria]]*INVENTARIO[[#This Row],[Salidas]]</f>
        <v>12.622727272727273</v>
      </c>
      <c r="Y459" s="42" t="s">
        <v>1303</v>
      </c>
      <c r="Z459" s="20"/>
      <c r="AA459" s="20">
        <f>INVENTARIO[[#This Row],[Costo total]]*INVENTARIO[[#This Row],[Entradas]]</f>
        <v>12.377272727272727</v>
      </c>
      <c r="AB459" s="172">
        <f>INVENTARIO[[#This Row],[Stock Actual]]*INVENTARIO[[#This Row],[Costo total]]</f>
        <v>0</v>
      </c>
    </row>
    <row r="460" spans="1:28" ht="55" customHeight="1" x14ac:dyDescent="0.15">
      <c r="A460" s="43" t="s">
        <v>1138</v>
      </c>
      <c r="B460" s="169"/>
      <c r="C460" s="170" t="s">
        <v>12</v>
      </c>
      <c r="D460" s="83" t="s">
        <v>415</v>
      </c>
      <c r="E460" s="83" t="s">
        <v>978</v>
      </c>
      <c r="F460" s="83" t="s">
        <v>698</v>
      </c>
      <c r="G460" s="83" t="s">
        <v>164</v>
      </c>
      <c r="H460" s="171">
        <f>INVENTARIO[[#This Row],[Precio Final]]</f>
        <v>20</v>
      </c>
      <c r="I460" s="83">
        <f t="shared" si="42"/>
        <v>17.884090909090908</v>
      </c>
      <c r="J460" s="83">
        <v>1</v>
      </c>
      <c r="K460" s="112">
        <f>SUMIFS(VENTAS[Cantidad],VENTAS[Código del producto Vendido],INVENTARIO[[#This Row],[Code]])</f>
        <v>1</v>
      </c>
      <c r="L460" s="121">
        <f>INVENTARIO[[#This Row],[Entradas]]-INVENTARIO[[#This Row],[Salidas]]</f>
        <v>0</v>
      </c>
      <c r="M460" s="171">
        <f>INVENTARIO[[#This Row],[Precio Final]]*10%</f>
        <v>2</v>
      </c>
      <c r="N460" s="43">
        <v>150</v>
      </c>
      <c r="O460" s="43">
        <v>17.600000000000001</v>
      </c>
      <c r="P460" s="43">
        <v>8.5227272727272716</v>
      </c>
      <c r="Q460" s="112">
        <v>200</v>
      </c>
      <c r="R460" s="43">
        <v>17</v>
      </c>
      <c r="S460" s="177">
        <f t="shared" si="41"/>
        <v>3.4</v>
      </c>
      <c r="T460" s="168">
        <f>INVENTARIO[[#This Row],[Costo Unitario (USD)]]+INVENTARIO[[#This Row],[Costo Envío (USD)]]</f>
        <v>11.922727272727272</v>
      </c>
      <c r="U460" s="168">
        <f>INVENTARIO[[#This Row],[Costo total]]*1.5</f>
        <v>17.884090909090908</v>
      </c>
      <c r="V460" s="43">
        <v>20</v>
      </c>
      <c r="W460" s="43">
        <f>INVENTARIO[[#This Row],[Precio Final]]-INVENTARIO[[#This Row],[Costo total]]</f>
        <v>8.077272727272728</v>
      </c>
      <c r="X460" s="172">
        <f>INVENTARIO[[#This Row],[Ganancia Unitaria]]*INVENTARIO[[#This Row],[Salidas]]</f>
        <v>8.077272727272728</v>
      </c>
      <c r="Y460" s="43" t="s">
        <v>1097</v>
      </c>
      <c r="Z460" s="43"/>
      <c r="AA460" s="43">
        <f>INVENTARIO[[#This Row],[Costo total]]*INVENTARIO[[#This Row],[Entradas]]</f>
        <v>11.922727272727272</v>
      </c>
      <c r="AB460" s="172">
        <f>INVENTARIO[[#This Row],[Stock Actual]]*INVENTARIO[[#This Row],[Costo total]]</f>
        <v>0</v>
      </c>
    </row>
    <row r="461" spans="1:28" ht="55" customHeight="1" x14ac:dyDescent="0.15">
      <c r="A461" s="42" t="s">
        <v>1152</v>
      </c>
      <c r="B461" s="173"/>
      <c r="C461" s="174" t="s">
        <v>12</v>
      </c>
      <c r="D461" s="78" t="s">
        <v>2330</v>
      </c>
      <c r="E461" s="78" t="s">
        <v>1087</v>
      </c>
      <c r="F461" s="78" t="s">
        <v>692</v>
      </c>
      <c r="G461" s="78" t="s">
        <v>164</v>
      </c>
      <c r="H461" s="175">
        <f>INVENTARIO[[#This Row],[Precio Final]]</f>
        <v>30</v>
      </c>
      <c r="I461" s="78">
        <f t="shared" si="42"/>
        <v>32.058409090909088</v>
      </c>
      <c r="J461" s="78">
        <v>0</v>
      </c>
      <c r="K461" s="110">
        <f>SUMIFS(VENTAS[Cantidad],VENTAS[Código del producto Vendido],INVENTARIO[[#This Row],[Code]])</f>
        <v>0</v>
      </c>
      <c r="L461" s="120">
        <f>INVENTARIO[[#This Row],[Entradas]]-INVENTARIO[[#This Row],[Salidas]]</f>
        <v>0</v>
      </c>
      <c r="M461" s="175">
        <f>INVENTARIO[[#This Row],[Precio Final]]*10%</f>
        <v>3</v>
      </c>
      <c r="N461" s="42">
        <v>246</v>
      </c>
      <c r="O461" s="42">
        <v>17.600000000000001</v>
      </c>
      <c r="P461" s="42">
        <v>13.977272727272727</v>
      </c>
      <c r="Q461" s="110">
        <v>435</v>
      </c>
      <c r="R461" s="42">
        <v>17</v>
      </c>
      <c r="S461" s="178">
        <f t="shared" si="41"/>
        <v>7.3949999999999996</v>
      </c>
      <c r="T461" s="42">
        <f>INVENTARIO[[#This Row],[Costo Unitario (USD)]]+INVENTARIO[[#This Row],[Costo Envío (USD)]]</f>
        <v>21.372272727272726</v>
      </c>
      <c r="U461" s="42">
        <f>INVENTARIO[[#This Row],[Costo total]]*1.5</f>
        <v>32.058409090909088</v>
      </c>
      <c r="V461" s="42">
        <v>30</v>
      </c>
      <c r="W461" s="42">
        <f>INVENTARIO[[#This Row],[Precio Final]]-INVENTARIO[[#This Row],[Costo total]]</f>
        <v>8.6277272727272738</v>
      </c>
      <c r="X461" s="176">
        <f>INVENTARIO[[#This Row],[Ganancia Unitaria]]*INVENTARIO[[#This Row],[Salidas]]</f>
        <v>0</v>
      </c>
      <c r="Y461" s="42"/>
      <c r="Z461" s="20"/>
      <c r="AA461" s="20">
        <f>INVENTARIO[[#This Row],[Costo total]]*INVENTARIO[[#This Row],[Entradas]]</f>
        <v>0</v>
      </c>
      <c r="AB461" s="172">
        <f>INVENTARIO[[#This Row],[Stock Actual]]*INVENTARIO[[#This Row],[Costo total]]</f>
        <v>0</v>
      </c>
    </row>
    <row r="462" spans="1:28" ht="55" customHeight="1" x14ac:dyDescent="0.15">
      <c r="A462" s="43" t="s">
        <v>1672</v>
      </c>
      <c r="B462" s="169"/>
      <c r="C462" s="170" t="s">
        <v>12</v>
      </c>
      <c r="D462" s="83" t="s">
        <v>2330</v>
      </c>
      <c r="E462" s="83" t="s">
        <v>2498</v>
      </c>
      <c r="F462" s="83" t="s">
        <v>695</v>
      </c>
      <c r="G462" s="83" t="s">
        <v>164</v>
      </c>
      <c r="H462" s="171">
        <f>INVENTARIO[[#This Row],[Precio Final]]</f>
        <v>28</v>
      </c>
      <c r="I462" s="83">
        <f t="shared" si="42"/>
        <v>32.058409090909088</v>
      </c>
      <c r="J462" s="83">
        <v>2</v>
      </c>
      <c r="K462" s="112">
        <f>SUMIFS(VENTAS[Cantidad],VENTAS[Código del producto Vendido],INVENTARIO[[#This Row],[Code]])</f>
        <v>1</v>
      </c>
      <c r="L462" s="121">
        <f>INVENTARIO[[#This Row],[Entradas]]-INVENTARIO[[#This Row],[Salidas]]</f>
        <v>1</v>
      </c>
      <c r="M462" s="171">
        <f>INVENTARIO[[#This Row],[Precio Final]]*10%</f>
        <v>2.8000000000000003</v>
      </c>
      <c r="N462" s="43">
        <v>246</v>
      </c>
      <c r="O462" s="43">
        <v>17.600000000000001</v>
      </c>
      <c r="P462" s="43">
        <v>13.977272727272727</v>
      </c>
      <c r="Q462" s="112">
        <v>435</v>
      </c>
      <c r="R462" s="43">
        <v>17</v>
      </c>
      <c r="S462" s="177">
        <f t="shared" ref="S462:S468" si="43">Q462*R462/1000</f>
        <v>7.3949999999999996</v>
      </c>
      <c r="T462" s="168">
        <f>INVENTARIO[[#This Row],[Costo Unitario (USD)]]+INVENTARIO[[#This Row],[Costo Envío (USD)]]</f>
        <v>21.372272727272726</v>
      </c>
      <c r="U462" s="168">
        <f>INVENTARIO[[#This Row],[Costo total]]*1.5</f>
        <v>32.058409090909088</v>
      </c>
      <c r="V462" s="43">
        <v>28</v>
      </c>
      <c r="W462" s="43">
        <f>INVENTARIO[[#This Row],[Precio Final]]-INVENTARIO[[#This Row],[Costo total]]</f>
        <v>6.6277272727272738</v>
      </c>
      <c r="X462" s="172">
        <f>INVENTARIO[[#This Row],[Ganancia Unitaria]]*INVENTARIO[[#This Row],[Salidas]]</f>
        <v>6.6277272727272738</v>
      </c>
      <c r="Y462" s="43" t="s">
        <v>1303</v>
      </c>
      <c r="Z462" s="43"/>
      <c r="AA462" s="43">
        <f>INVENTARIO[[#This Row],[Costo total]]*INVENTARIO[[#This Row],[Entradas]]</f>
        <v>42.744545454545452</v>
      </c>
      <c r="AB462" s="172">
        <f>INVENTARIO[[#This Row],[Stock Actual]]*INVENTARIO[[#This Row],[Costo total]]</f>
        <v>21.372272727272726</v>
      </c>
    </row>
    <row r="463" spans="1:28" ht="55" customHeight="1" x14ac:dyDescent="0.15">
      <c r="A463" s="42" t="s">
        <v>1673</v>
      </c>
      <c r="B463" s="173"/>
      <c r="C463" s="174" t="s">
        <v>12</v>
      </c>
      <c r="D463" s="78" t="s">
        <v>2330</v>
      </c>
      <c r="E463" s="78" t="s">
        <v>1087</v>
      </c>
      <c r="F463" s="78" t="s">
        <v>697</v>
      </c>
      <c r="G463" s="78" t="s">
        <v>164</v>
      </c>
      <c r="H463" s="175">
        <f>INVENTARIO[[#This Row],[Precio Final]]</f>
        <v>28</v>
      </c>
      <c r="I463" s="78">
        <f t="shared" si="42"/>
        <v>32.058409090909088</v>
      </c>
      <c r="J463" s="78">
        <v>2</v>
      </c>
      <c r="K463" s="110">
        <f>SUMIFS(VENTAS[Cantidad],VENTAS[Código del producto Vendido],INVENTARIO[[#This Row],[Code]])</f>
        <v>2</v>
      </c>
      <c r="L463" s="120">
        <f>INVENTARIO[[#This Row],[Entradas]]-INVENTARIO[[#This Row],[Salidas]]</f>
        <v>0</v>
      </c>
      <c r="M463" s="175">
        <f>INVENTARIO[[#This Row],[Precio Final]]*10%</f>
        <v>2.8000000000000003</v>
      </c>
      <c r="N463" s="42">
        <v>246</v>
      </c>
      <c r="O463" s="42">
        <v>17.600000000000001</v>
      </c>
      <c r="P463" s="42">
        <v>13.977272727272727</v>
      </c>
      <c r="Q463" s="110">
        <v>435</v>
      </c>
      <c r="R463" s="42">
        <v>17</v>
      </c>
      <c r="S463" s="178">
        <f t="shared" si="43"/>
        <v>7.3949999999999996</v>
      </c>
      <c r="T463" s="42">
        <f>INVENTARIO[[#This Row],[Costo Unitario (USD)]]+INVENTARIO[[#This Row],[Costo Envío (USD)]]</f>
        <v>21.372272727272726</v>
      </c>
      <c r="U463" s="42">
        <f>INVENTARIO[[#This Row],[Costo total]]*1.5</f>
        <v>32.058409090909088</v>
      </c>
      <c r="V463" s="42">
        <v>28</v>
      </c>
      <c r="W463" s="42">
        <f>INVENTARIO[[#This Row],[Precio Final]]-INVENTARIO[[#This Row],[Costo total]]</f>
        <v>6.6277272727272738</v>
      </c>
      <c r="X463" s="176">
        <f>INVENTARIO[[#This Row],[Ganancia Unitaria]]*INVENTARIO[[#This Row],[Salidas]]</f>
        <v>13.255454545454548</v>
      </c>
      <c r="Y463" s="42"/>
      <c r="Z463" s="20"/>
      <c r="AA463" s="20">
        <f>INVENTARIO[[#This Row],[Costo total]]*INVENTARIO[[#This Row],[Entradas]]</f>
        <v>42.744545454545452</v>
      </c>
      <c r="AB463" s="172">
        <f>INVENTARIO[[#This Row],[Stock Actual]]*INVENTARIO[[#This Row],[Costo total]]</f>
        <v>0</v>
      </c>
    </row>
    <row r="464" spans="1:28" ht="55" customHeight="1" x14ac:dyDescent="0.15">
      <c r="A464" s="43" t="s">
        <v>1674</v>
      </c>
      <c r="B464" s="169"/>
      <c r="C464" s="170" t="s">
        <v>12</v>
      </c>
      <c r="D464" s="83" t="s">
        <v>2677</v>
      </c>
      <c r="E464" s="83" t="s">
        <v>2498</v>
      </c>
      <c r="F464" s="83" t="s">
        <v>698</v>
      </c>
      <c r="G464" s="83" t="s">
        <v>164</v>
      </c>
      <c r="H464" s="171">
        <f>INVENTARIO[[#This Row],[Precio Final]]</f>
        <v>28</v>
      </c>
      <c r="I464" s="83">
        <f t="shared" si="42"/>
        <v>32.058409090909088</v>
      </c>
      <c r="J464" s="83">
        <v>3</v>
      </c>
      <c r="K464" s="112">
        <f>SUMIFS(VENTAS[Cantidad],VENTAS[Código del producto Vendido],INVENTARIO[[#This Row],[Code]])</f>
        <v>2</v>
      </c>
      <c r="L464" s="121">
        <f>INVENTARIO[[#This Row],[Entradas]]-INVENTARIO[[#This Row],[Salidas]]</f>
        <v>1</v>
      </c>
      <c r="M464" s="171">
        <f>INVENTARIO[[#This Row],[Precio Final]]*10%</f>
        <v>2.8000000000000003</v>
      </c>
      <c r="N464" s="43">
        <v>246</v>
      </c>
      <c r="O464" s="43">
        <v>17.600000000000001</v>
      </c>
      <c r="P464" s="43">
        <v>13.977272727272727</v>
      </c>
      <c r="Q464" s="112">
        <v>435</v>
      </c>
      <c r="R464" s="43">
        <v>17</v>
      </c>
      <c r="S464" s="177">
        <f t="shared" si="43"/>
        <v>7.3949999999999996</v>
      </c>
      <c r="T464" s="168">
        <f>INVENTARIO[[#This Row],[Costo Unitario (USD)]]+INVENTARIO[[#This Row],[Costo Envío (USD)]]</f>
        <v>21.372272727272726</v>
      </c>
      <c r="U464" s="168">
        <f>INVENTARIO[[#This Row],[Costo total]]*1.5</f>
        <v>32.058409090909088</v>
      </c>
      <c r="V464" s="43">
        <v>28</v>
      </c>
      <c r="W464" s="43">
        <f>INVENTARIO[[#This Row],[Precio Final]]-INVENTARIO[[#This Row],[Costo total]]</f>
        <v>6.6277272727272738</v>
      </c>
      <c r="X464" s="172">
        <f>INVENTARIO[[#This Row],[Ganancia Unitaria]]*INVENTARIO[[#This Row],[Salidas]]</f>
        <v>13.255454545454548</v>
      </c>
      <c r="Y464" s="43"/>
      <c r="Z464" s="43"/>
      <c r="AA464" s="43">
        <f>INVENTARIO[[#This Row],[Costo total]]*INVENTARIO[[#This Row],[Entradas]]</f>
        <v>64.116818181818175</v>
      </c>
      <c r="AB464" s="172">
        <f>INVENTARIO[[#This Row],[Stock Actual]]*INVENTARIO[[#This Row],[Costo total]]</f>
        <v>21.372272727272726</v>
      </c>
    </row>
    <row r="465" spans="1:28" ht="55" customHeight="1" x14ac:dyDescent="0.15">
      <c r="A465" s="42" t="s">
        <v>1675</v>
      </c>
      <c r="B465" s="173"/>
      <c r="C465" s="174" t="s">
        <v>12</v>
      </c>
      <c r="D465" s="78" t="s">
        <v>2862</v>
      </c>
      <c r="E465" s="78" t="s">
        <v>1094</v>
      </c>
      <c r="F465" s="78" t="s">
        <v>698</v>
      </c>
      <c r="G465" s="78" t="s">
        <v>164</v>
      </c>
      <c r="H465" s="175">
        <f>INVENTARIO[[#This Row],[Precio Final]]</f>
        <v>12</v>
      </c>
      <c r="I465" s="78">
        <f t="shared" si="42"/>
        <v>10.176136363636363</v>
      </c>
      <c r="J465" s="78">
        <v>1</v>
      </c>
      <c r="K465" s="110">
        <f>SUMIFS(VENTAS[Cantidad],VENTAS[Código del producto Vendido],INVENTARIO[[#This Row],[Code]])</f>
        <v>1</v>
      </c>
      <c r="L465" s="120">
        <f>INVENTARIO[[#This Row],[Entradas]]-INVENTARIO[[#This Row],[Salidas]]</f>
        <v>0</v>
      </c>
      <c r="M465" s="175">
        <f>INVENTARIO[[#This Row],[Precio Final]]*10%</f>
        <v>1.2000000000000002</v>
      </c>
      <c r="N465" s="42">
        <v>82</v>
      </c>
      <c r="O465" s="42">
        <v>17.600000000000001</v>
      </c>
      <c r="P465" s="42">
        <v>4.6590909090909083</v>
      </c>
      <c r="Q465" s="110">
        <v>125</v>
      </c>
      <c r="R465" s="42">
        <v>17</v>
      </c>
      <c r="S465" s="178">
        <f t="shared" si="43"/>
        <v>2.125</v>
      </c>
      <c r="T465" s="42">
        <f>INVENTARIO[[#This Row],[Costo Unitario (USD)]]+INVENTARIO[[#This Row],[Costo Envío (USD)]]</f>
        <v>6.7840909090909083</v>
      </c>
      <c r="U465" s="42">
        <f>INVENTARIO[[#This Row],[Costo total]]*1.5</f>
        <v>10.176136363636363</v>
      </c>
      <c r="V465" s="42">
        <v>12</v>
      </c>
      <c r="W465" s="42">
        <f>INVENTARIO[[#This Row],[Precio Final]]-INVENTARIO[[#This Row],[Costo total]]</f>
        <v>5.2159090909090917</v>
      </c>
      <c r="X465" s="176">
        <f>INVENTARIO[[#This Row],[Ganancia Unitaria]]*INVENTARIO[[#This Row],[Salidas]]</f>
        <v>5.2159090909090917</v>
      </c>
      <c r="Y465" s="42"/>
      <c r="Z465" s="20"/>
      <c r="AA465" s="20">
        <f>INVENTARIO[[#This Row],[Costo total]]*INVENTARIO[[#This Row],[Entradas]]</f>
        <v>6.7840909090909083</v>
      </c>
      <c r="AB465" s="172">
        <f>INVENTARIO[[#This Row],[Stock Actual]]*INVENTARIO[[#This Row],[Costo total]]</f>
        <v>0</v>
      </c>
    </row>
    <row r="466" spans="1:28" ht="55" customHeight="1" x14ac:dyDescent="0.15">
      <c r="A466" s="43" t="s">
        <v>1676</v>
      </c>
      <c r="B466" s="169"/>
      <c r="C466" s="170" t="s">
        <v>12</v>
      </c>
      <c r="D466" s="78" t="s">
        <v>2862</v>
      </c>
      <c r="E466" s="83" t="s">
        <v>1094</v>
      </c>
      <c r="F466" s="83" t="s">
        <v>697</v>
      </c>
      <c r="G466" s="83" t="s">
        <v>164</v>
      </c>
      <c r="H466" s="171">
        <f>INVENTARIO[[#This Row],[Precio Final]]</f>
        <v>12</v>
      </c>
      <c r="I466" s="83">
        <f t="shared" si="42"/>
        <v>10.176136363636363</v>
      </c>
      <c r="J466" s="83">
        <v>1</v>
      </c>
      <c r="K466" s="112">
        <f>SUMIFS(VENTAS[Cantidad],VENTAS[Código del producto Vendido],INVENTARIO[[#This Row],[Code]])</f>
        <v>1</v>
      </c>
      <c r="L466" s="121">
        <f>INVENTARIO[[#This Row],[Entradas]]-INVENTARIO[[#This Row],[Salidas]]</f>
        <v>0</v>
      </c>
      <c r="M466" s="171">
        <f>INVENTARIO[[#This Row],[Precio Final]]*10%</f>
        <v>1.2000000000000002</v>
      </c>
      <c r="N466" s="43">
        <v>82</v>
      </c>
      <c r="O466" s="43">
        <v>17.600000000000001</v>
      </c>
      <c r="P466" s="43">
        <v>4.6590909090909083</v>
      </c>
      <c r="Q466" s="112">
        <v>125</v>
      </c>
      <c r="R466" s="43">
        <v>17</v>
      </c>
      <c r="S466" s="177">
        <f t="shared" si="43"/>
        <v>2.125</v>
      </c>
      <c r="T466" s="168">
        <f>INVENTARIO[[#This Row],[Costo Unitario (USD)]]+INVENTARIO[[#This Row],[Costo Envío (USD)]]</f>
        <v>6.7840909090909083</v>
      </c>
      <c r="U466" s="168">
        <f>INVENTARIO[[#This Row],[Costo total]]*1.5</f>
        <v>10.176136363636363</v>
      </c>
      <c r="V466" s="43">
        <v>12</v>
      </c>
      <c r="W466" s="43">
        <f>INVENTARIO[[#This Row],[Precio Final]]-INVENTARIO[[#This Row],[Costo total]]</f>
        <v>5.2159090909090917</v>
      </c>
      <c r="X466" s="172">
        <f>INVENTARIO[[#This Row],[Ganancia Unitaria]]*INVENTARIO[[#This Row],[Salidas]]</f>
        <v>5.2159090909090917</v>
      </c>
      <c r="Y466" s="43"/>
      <c r="Z466" s="43"/>
      <c r="AA466" s="43">
        <f>INVENTARIO[[#This Row],[Costo total]]*INVENTARIO[[#This Row],[Entradas]]</f>
        <v>6.7840909090909083</v>
      </c>
      <c r="AB466" s="172">
        <f>INVENTARIO[[#This Row],[Stock Actual]]*INVENTARIO[[#This Row],[Costo total]]</f>
        <v>0</v>
      </c>
    </row>
    <row r="467" spans="1:28" ht="55" customHeight="1" x14ac:dyDescent="0.15">
      <c r="A467" s="42" t="s">
        <v>1677</v>
      </c>
      <c r="B467" s="173"/>
      <c r="C467" s="174" t="s">
        <v>12</v>
      </c>
      <c r="D467" s="78" t="s">
        <v>2862</v>
      </c>
      <c r="E467" s="78" t="s">
        <v>2499</v>
      </c>
      <c r="F467" s="78" t="s">
        <v>2500</v>
      </c>
      <c r="G467" s="78" t="s">
        <v>164</v>
      </c>
      <c r="H467" s="175">
        <f>INVENTARIO[[#This Row],[Precio Final]]</f>
        <v>12</v>
      </c>
      <c r="I467" s="78">
        <f t="shared" si="42"/>
        <v>10.176136363636363</v>
      </c>
      <c r="J467" s="78">
        <v>3</v>
      </c>
      <c r="K467" s="110">
        <f>SUMIFS(VENTAS[Cantidad],VENTAS[Código del producto Vendido],INVENTARIO[[#This Row],[Code]])</f>
        <v>0</v>
      </c>
      <c r="L467" s="120">
        <f>INVENTARIO[[#This Row],[Entradas]]-INVENTARIO[[#This Row],[Salidas]]</f>
        <v>3</v>
      </c>
      <c r="M467" s="175">
        <f>INVENTARIO[[#This Row],[Precio Final]]*10%</f>
        <v>1.2000000000000002</v>
      </c>
      <c r="N467" s="42">
        <v>82</v>
      </c>
      <c r="O467" s="42">
        <v>17.600000000000001</v>
      </c>
      <c r="P467" s="42">
        <v>4.6590909090909083</v>
      </c>
      <c r="Q467" s="110">
        <v>125</v>
      </c>
      <c r="R467" s="42">
        <v>17</v>
      </c>
      <c r="S467" s="178">
        <f t="shared" si="43"/>
        <v>2.125</v>
      </c>
      <c r="T467" s="42">
        <f>INVENTARIO[[#This Row],[Costo Unitario (USD)]]+INVENTARIO[[#This Row],[Costo Envío (USD)]]</f>
        <v>6.7840909090909083</v>
      </c>
      <c r="U467" s="42">
        <f>INVENTARIO[[#This Row],[Costo total]]*1.5</f>
        <v>10.176136363636363</v>
      </c>
      <c r="V467" s="42">
        <v>12</v>
      </c>
      <c r="W467" s="42">
        <f>INVENTARIO[[#This Row],[Precio Final]]-INVENTARIO[[#This Row],[Costo total]]</f>
        <v>5.2159090909090917</v>
      </c>
      <c r="X467" s="176">
        <f>INVENTARIO[[#This Row],[Ganancia Unitaria]]*INVENTARIO[[#This Row],[Salidas]]</f>
        <v>0</v>
      </c>
      <c r="Y467" s="42"/>
      <c r="Z467" s="20"/>
      <c r="AA467" s="20">
        <f>INVENTARIO[[#This Row],[Costo total]]*INVENTARIO[[#This Row],[Entradas]]</f>
        <v>20.352272727272727</v>
      </c>
      <c r="AB467" s="172">
        <f>INVENTARIO[[#This Row],[Stock Actual]]*INVENTARIO[[#This Row],[Costo total]]</f>
        <v>20.352272727272727</v>
      </c>
    </row>
    <row r="468" spans="1:28" ht="55" customHeight="1" x14ac:dyDescent="0.15">
      <c r="A468" s="43" t="s">
        <v>1678</v>
      </c>
      <c r="B468" s="169"/>
      <c r="C468" s="170" t="s">
        <v>12</v>
      </c>
      <c r="D468" s="83" t="s">
        <v>415</v>
      </c>
      <c r="E468" s="83" t="s">
        <v>1088</v>
      </c>
      <c r="F468" s="83" t="s">
        <v>695</v>
      </c>
      <c r="G468" s="83" t="s">
        <v>164</v>
      </c>
      <c r="H468" s="171">
        <f>INVENTARIO[[#This Row],[Precio Final]]</f>
        <v>25</v>
      </c>
      <c r="I468" s="83">
        <f t="shared" si="42"/>
        <v>22.987499999999997</v>
      </c>
      <c r="J468" s="83">
        <v>1</v>
      </c>
      <c r="K468" s="112">
        <f>SUMIFS(VENTAS[Cantidad],VENTAS[Código del producto Vendido],INVENTARIO[[#This Row],[Code]])</f>
        <v>1</v>
      </c>
      <c r="L468" s="121">
        <f>INVENTARIO[[#This Row],[Entradas]]-INVENTARIO[[#This Row],[Salidas]]</f>
        <v>0</v>
      </c>
      <c r="M468" s="171">
        <f>INVENTARIO[[#This Row],[Precio Final]]*10%</f>
        <v>2.5</v>
      </c>
      <c r="N468" s="43">
        <v>165</v>
      </c>
      <c r="O468" s="43">
        <v>17.600000000000001</v>
      </c>
      <c r="P468" s="43">
        <v>9.375</v>
      </c>
      <c r="Q468" s="112">
        <v>350</v>
      </c>
      <c r="R468" s="43">
        <v>17</v>
      </c>
      <c r="S468" s="177">
        <f t="shared" si="43"/>
        <v>5.95</v>
      </c>
      <c r="T468" s="168">
        <f>INVENTARIO[[#This Row],[Costo Unitario (USD)]]+INVENTARIO[[#This Row],[Costo Envío (USD)]]</f>
        <v>15.324999999999999</v>
      </c>
      <c r="U468" s="168">
        <f>INVENTARIO[[#This Row],[Costo total]]*1.5</f>
        <v>22.987499999999997</v>
      </c>
      <c r="V468" s="43">
        <v>25</v>
      </c>
      <c r="W468" s="43">
        <f>INVENTARIO[[#This Row],[Precio Final]]-INVENTARIO[[#This Row],[Costo total]]</f>
        <v>9.6750000000000007</v>
      </c>
      <c r="X468" s="172">
        <f>INVENTARIO[[#This Row],[Ganancia Unitaria]]*INVENTARIO[[#This Row],[Salidas]]</f>
        <v>9.6750000000000007</v>
      </c>
      <c r="Y468" s="43" t="s">
        <v>1303</v>
      </c>
      <c r="Z468" s="43"/>
      <c r="AA468" s="43">
        <f>INVENTARIO[[#This Row],[Costo total]]*INVENTARIO[[#This Row],[Entradas]]</f>
        <v>15.324999999999999</v>
      </c>
      <c r="AB468" s="172">
        <f>INVENTARIO[[#This Row],[Stock Actual]]*INVENTARIO[[#This Row],[Costo total]]</f>
        <v>0</v>
      </c>
    </row>
    <row r="469" spans="1:28" ht="55" customHeight="1" x14ac:dyDescent="0.15">
      <c r="A469" s="42" t="s">
        <v>1679</v>
      </c>
      <c r="B469" s="173"/>
      <c r="C469" s="174" t="s">
        <v>12</v>
      </c>
      <c r="D469" s="78" t="s">
        <v>2676</v>
      </c>
      <c r="E469" s="78" t="s">
        <v>2501</v>
      </c>
      <c r="F469" s="78" t="s">
        <v>698</v>
      </c>
      <c r="G469" s="78" t="s">
        <v>164</v>
      </c>
      <c r="H469" s="175">
        <f>INVENTARIO[[#This Row],[Precio Final]]</f>
        <v>25</v>
      </c>
      <c r="I469" s="78">
        <f t="shared" ref="I469:I492" si="44">U469</f>
        <v>22.987499999999997</v>
      </c>
      <c r="J469" s="78">
        <v>2</v>
      </c>
      <c r="K469" s="110">
        <f>SUMIFS(VENTAS[Cantidad],VENTAS[Código del producto Vendido],INVENTARIO[[#This Row],[Code]])</f>
        <v>1</v>
      </c>
      <c r="L469" s="120">
        <f>INVENTARIO[[#This Row],[Entradas]]-INVENTARIO[[#This Row],[Salidas]]</f>
        <v>1</v>
      </c>
      <c r="M469" s="175">
        <f>INVENTARIO[[#This Row],[Precio Final]]*10%</f>
        <v>2.5</v>
      </c>
      <c r="N469" s="42">
        <v>165</v>
      </c>
      <c r="O469" s="42">
        <v>17.600000000000001</v>
      </c>
      <c r="P469" s="42">
        <v>9.375</v>
      </c>
      <c r="Q469" s="110">
        <v>350</v>
      </c>
      <c r="R469" s="42">
        <v>17</v>
      </c>
      <c r="S469" s="178">
        <f t="shared" ref="S469:S492" si="45">Q469*R469/1000</f>
        <v>5.95</v>
      </c>
      <c r="T469" s="42">
        <f>INVENTARIO[[#This Row],[Costo Unitario (USD)]]+INVENTARIO[[#This Row],[Costo Envío (USD)]]</f>
        <v>15.324999999999999</v>
      </c>
      <c r="U469" s="42">
        <f>INVENTARIO[[#This Row],[Costo total]]*1.5</f>
        <v>22.987499999999997</v>
      </c>
      <c r="V469" s="42">
        <v>25</v>
      </c>
      <c r="W469" s="42">
        <f>INVENTARIO[[#This Row],[Precio Final]]-INVENTARIO[[#This Row],[Costo total]]</f>
        <v>9.6750000000000007</v>
      </c>
      <c r="X469" s="176">
        <f>INVENTARIO[[#This Row],[Ganancia Unitaria]]*INVENTARIO[[#This Row],[Salidas]]</f>
        <v>9.6750000000000007</v>
      </c>
      <c r="Y469" s="42"/>
      <c r="Z469" s="20"/>
      <c r="AA469" s="20">
        <f>INVENTARIO[[#This Row],[Costo total]]*INVENTARIO[[#This Row],[Entradas]]</f>
        <v>30.65</v>
      </c>
      <c r="AB469" s="172">
        <f>INVENTARIO[[#This Row],[Stock Actual]]*INVENTARIO[[#This Row],[Costo total]]</f>
        <v>15.324999999999999</v>
      </c>
    </row>
    <row r="470" spans="1:28" ht="55" customHeight="1" x14ac:dyDescent="0.15">
      <c r="A470" s="43" t="s">
        <v>1680</v>
      </c>
      <c r="B470" s="169"/>
      <c r="C470" s="170" t="s">
        <v>12</v>
      </c>
      <c r="D470" s="83" t="s">
        <v>1767</v>
      </c>
      <c r="E470" s="83" t="s">
        <v>1089</v>
      </c>
      <c r="F470" s="83" t="s">
        <v>2324</v>
      </c>
      <c r="G470" s="83" t="s">
        <v>164</v>
      </c>
      <c r="H470" s="171">
        <f>INVENTARIO[[#This Row],[Precio Final]]</f>
        <v>25</v>
      </c>
      <c r="I470" s="83">
        <f t="shared" si="44"/>
        <v>21.71590909090909</v>
      </c>
      <c r="J470" s="83">
        <v>1</v>
      </c>
      <c r="K470" s="112">
        <f>SUMIFS(VENTAS[Cantidad],VENTAS[Código del producto Vendido],INVENTARIO[[#This Row],[Code]])</f>
        <v>1</v>
      </c>
      <c r="L470" s="121">
        <f>INVENTARIO[[#This Row],[Entradas]]-INVENTARIO[[#This Row],[Salidas]]</f>
        <v>0</v>
      </c>
      <c r="M470" s="171">
        <f>INVENTARIO[[#This Row],[Precio Final]]*10%</f>
        <v>2.5</v>
      </c>
      <c r="N470" s="43">
        <v>180</v>
      </c>
      <c r="O470" s="43">
        <v>17.600000000000001</v>
      </c>
      <c r="P470" s="43">
        <v>10.227272727272727</v>
      </c>
      <c r="Q470" s="112">
        <v>250</v>
      </c>
      <c r="R470" s="43">
        <v>17</v>
      </c>
      <c r="S470" s="177">
        <f t="shared" si="45"/>
        <v>4.25</v>
      </c>
      <c r="T470" s="168">
        <f>INVENTARIO[[#This Row],[Costo Unitario (USD)]]+INVENTARIO[[#This Row],[Costo Envío (USD)]]</f>
        <v>14.477272727272727</v>
      </c>
      <c r="U470" s="168">
        <f>INVENTARIO[[#This Row],[Costo total]]*1.5</f>
        <v>21.71590909090909</v>
      </c>
      <c r="V470" s="43">
        <v>25</v>
      </c>
      <c r="W470" s="43">
        <f>INVENTARIO[[#This Row],[Precio Final]]-INVENTARIO[[#This Row],[Costo total]]</f>
        <v>10.522727272727273</v>
      </c>
      <c r="X470" s="172">
        <f>INVENTARIO[[#This Row],[Ganancia Unitaria]]*INVENTARIO[[#This Row],[Salidas]]</f>
        <v>10.522727272727273</v>
      </c>
      <c r="Y470" s="43" t="s">
        <v>1339</v>
      </c>
      <c r="Z470" s="43"/>
      <c r="AA470" s="43">
        <f>INVENTARIO[[#This Row],[Costo total]]*INVENTARIO[[#This Row],[Entradas]]</f>
        <v>14.477272727272727</v>
      </c>
      <c r="AB470" s="172">
        <f>INVENTARIO[[#This Row],[Stock Actual]]*INVENTARIO[[#This Row],[Costo total]]</f>
        <v>0</v>
      </c>
    </row>
    <row r="471" spans="1:28" ht="55" customHeight="1" x14ac:dyDescent="0.15">
      <c r="A471" s="42" t="s">
        <v>1159</v>
      </c>
      <c r="B471" s="173"/>
      <c r="C471" s="174" t="s">
        <v>12</v>
      </c>
      <c r="D471" s="78" t="s">
        <v>2862</v>
      </c>
      <c r="E471" s="78" t="s">
        <v>1090</v>
      </c>
      <c r="F471" s="78" t="s">
        <v>698</v>
      </c>
      <c r="G471" s="78" t="s">
        <v>164</v>
      </c>
      <c r="H471" s="175">
        <f>INVENTARIO[[#This Row],[Precio Final]]</f>
        <v>12</v>
      </c>
      <c r="I471" s="78">
        <f t="shared" si="44"/>
        <v>10.217045454545453</v>
      </c>
      <c r="J471" s="78">
        <v>1</v>
      </c>
      <c r="K471" s="110">
        <f>SUMIFS(VENTAS[Cantidad],VENTAS[Código del producto Vendido],INVENTARIO[[#This Row],[Code]])</f>
        <v>1</v>
      </c>
      <c r="L471" s="120">
        <f>INVENTARIO[[#This Row],[Entradas]]-INVENTARIO[[#This Row],[Salidas]]</f>
        <v>0</v>
      </c>
      <c r="M471" s="175">
        <f>INVENTARIO[[#This Row],[Precio Final]]*10%</f>
        <v>1.2000000000000002</v>
      </c>
      <c r="N471" s="42">
        <v>75</v>
      </c>
      <c r="O471" s="42">
        <v>17.600000000000001</v>
      </c>
      <c r="P471" s="42">
        <v>4.2613636363636358</v>
      </c>
      <c r="Q471" s="110">
        <v>150</v>
      </c>
      <c r="R471" s="42">
        <v>17</v>
      </c>
      <c r="S471" s="178">
        <f t="shared" si="45"/>
        <v>2.5499999999999998</v>
      </c>
      <c r="T471" s="42">
        <f>INVENTARIO[[#This Row],[Costo Unitario (USD)]]+INVENTARIO[[#This Row],[Costo Envío (USD)]]</f>
        <v>6.8113636363636356</v>
      </c>
      <c r="U471" s="42">
        <f>INVENTARIO[[#This Row],[Costo total]]*1.5</f>
        <v>10.217045454545453</v>
      </c>
      <c r="V471" s="42">
        <v>12</v>
      </c>
      <c r="W471" s="42">
        <f>INVENTARIO[[#This Row],[Precio Final]]-INVENTARIO[[#This Row],[Costo total]]</f>
        <v>5.1886363636363644</v>
      </c>
      <c r="X471" s="176">
        <f>INVENTARIO[[#This Row],[Ganancia Unitaria]]*INVENTARIO[[#This Row],[Salidas]]</f>
        <v>5.1886363636363644</v>
      </c>
      <c r="Y471" s="42"/>
      <c r="Z471" s="20"/>
      <c r="AA471" s="20">
        <f>INVENTARIO[[#This Row],[Costo total]]*INVENTARIO[[#This Row],[Entradas]]</f>
        <v>6.8113636363636356</v>
      </c>
      <c r="AB471" s="172">
        <f>INVENTARIO[[#This Row],[Stock Actual]]*INVENTARIO[[#This Row],[Costo total]]</f>
        <v>0</v>
      </c>
    </row>
    <row r="472" spans="1:28" ht="55" customHeight="1" x14ac:dyDescent="0.15">
      <c r="A472" s="43" t="s">
        <v>1681</v>
      </c>
      <c r="B472" s="169"/>
      <c r="C472" s="170" t="s">
        <v>12</v>
      </c>
      <c r="D472" s="78" t="s">
        <v>2862</v>
      </c>
      <c r="E472" s="83" t="s">
        <v>1090</v>
      </c>
      <c r="F472" s="83" t="s">
        <v>697</v>
      </c>
      <c r="G472" s="83" t="s">
        <v>164</v>
      </c>
      <c r="H472" s="171">
        <f>INVENTARIO[[#This Row],[Precio Final]]</f>
        <v>12</v>
      </c>
      <c r="I472" s="83">
        <f t="shared" si="44"/>
        <v>10.217045454545453</v>
      </c>
      <c r="J472" s="83">
        <v>1</v>
      </c>
      <c r="K472" s="112">
        <f>SUMIFS(VENTAS[Cantidad],VENTAS[Código del producto Vendido],INVENTARIO[[#This Row],[Code]])</f>
        <v>1</v>
      </c>
      <c r="L472" s="121">
        <f>INVENTARIO[[#This Row],[Entradas]]-INVENTARIO[[#This Row],[Salidas]]</f>
        <v>0</v>
      </c>
      <c r="M472" s="171">
        <f>INVENTARIO[[#This Row],[Precio Final]]*10%</f>
        <v>1.2000000000000002</v>
      </c>
      <c r="N472" s="43">
        <v>75</v>
      </c>
      <c r="O472" s="43">
        <v>17.600000000000001</v>
      </c>
      <c r="P472" s="43">
        <v>4.2613636363636358</v>
      </c>
      <c r="Q472" s="112">
        <v>150</v>
      </c>
      <c r="R472" s="43">
        <v>17</v>
      </c>
      <c r="S472" s="177">
        <f t="shared" si="45"/>
        <v>2.5499999999999998</v>
      </c>
      <c r="T472" s="168">
        <f>INVENTARIO[[#This Row],[Costo Unitario (USD)]]+INVENTARIO[[#This Row],[Costo Envío (USD)]]</f>
        <v>6.8113636363636356</v>
      </c>
      <c r="U472" s="168">
        <f>INVENTARIO[[#This Row],[Costo total]]*1.5</f>
        <v>10.217045454545453</v>
      </c>
      <c r="V472" s="43">
        <v>12</v>
      </c>
      <c r="W472" s="43">
        <f>INVENTARIO[[#This Row],[Precio Final]]-INVENTARIO[[#This Row],[Costo total]]</f>
        <v>5.1886363636363644</v>
      </c>
      <c r="X472" s="172">
        <f>INVENTARIO[[#This Row],[Ganancia Unitaria]]*INVENTARIO[[#This Row],[Salidas]]</f>
        <v>5.1886363636363644</v>
      </c>
      <c r="Y472" s="43" t="s">
        <v>1303</v>
      </c>
      <c r="Z472" s="43"/>
      <c r="AA472" s="43">
        <f>INVENTARIO[[#This Row],[Costo total]]*INVENTARIO[[#This Row],[Entradas]]</f>
        <v>6.8113636363636356</v>
      </c>
      <c r="AB472" s="172">
        <f>INVENTARIO[[#This Row],[Stock Actual]]*INVENTARIO[[#This Row],[Costo total]]</f>
        <v>0</v>
      </c>
    </row>
    <row r="473" spans="1:28" ht="55" customHeight="1" x14ac:dyDescent="0.15">
      <c r="A473" s="42" t="s">
        <v>1161</v>
      </c>
      <c r="B473" s="173"/>
      <c r="C473" s="174" t="s">
        <v>12</v>
      </c>
      <c r="D473" s="78" t="s">
        <v>2862</v>
      </c>
      <c r="E473" s="78" t="s">
        <v>1090</v>
      </c>
      <c r="F473" s="78" t="s">
        <v>695</v>
      </c>
      <c r="G473" s="78" t="s">
        <v>164</v>
      </c>
      <c r="H473" s="175">
        <f>INVENTARIO[[#This Row],[Precio Final]]</f>
        <v>12</v>
      </c>
      <c r="I473" s="78">
        <f t="shared" si="44"/>
        <v>10.217045454545453</v>
      </c>
      <c r="J473" s="78">
        <v>1</v>
      </c>
      <c r="K473" s="110">
        <f>SUMIFS(VENTAS[Cantidad],VENTAS[Código del producto Vendido],INVENTARIO[[#This Row],[Code]])</f>
        <v>1</v>
      </c>
      <c r="L473" s="120">
        <f>INVENTARIO[[#This Row],[Entradas]]-INVENTARIO[[#This Row],[Salidas]]</f>
        <v>0</v>
      </c>
      <c r="M473" s="175">
        <f>INVENTARIO[[#This Row],[Precio Final]]*10%</f>
        <v>1.2000000000000002</v>
      </c>
      <c r="N473" s="42">
        <v>75</v>
      </c>
      <c r="O473" s="42">
        <v>17.600000000000001</v>
      </c>
      <c r="P473" s="42">
        <v>4.2613636363636358</v>
      </c>
      <c r="Q473" s="110">
        <v>150</v>
      </c>
      <c r="R473" s="42">
        <v>17</v>
      </c>
      <c r="S473" s="178">
        <f t="shared" si="45"/>
        <v>2.5499999999999998</v>
      </c>
      <c r="T473" s="42">
        <f>INVENTARIO[[#This Row],[Costo Unitario (USD)]]+INVENTARIO[[#This Row],[Costo Envío (USD)]]</f>
        <v>6.8113636363636356</v>
      </c>
      <c r="U473" s="42">
        <f>INVENTARIO[[#This Row],[Costo total]]*1.5</f>
        <v>10.217045454545453</v>
      </c>
      <c r="V473" s="42">
        <v>12</v>
      </c>
      <c r="W473" s="42">
        <f>INVENTARIO[[#This Row],[Precio Final]]-INVENTARIO[[#This Row],[Costo total]]</f>
        <v>5.1886363636363644</v>
      </c>
      <c r="X473" s="176">
        <f>INVENTARIO[[#This Row],[Ganancia Unitaria]]*INVENTARIO[[#This Row],[Salidas]]</f>
        <v>5.1886363636363644</v>
      </c>
      <c r="Y473" s="42"/>
      <c r="Z473" s="20"/>
      <c r="AA473" s="20">
        <f>INVENTARIO[[#This Row],[Costo total]]*INVENTARIO[[#This Row],[Entradas]]</f>
        <v>6.8113636363636356</v>
      </c>
      <c r="AB473" s="172">
        <f>INVENTARIO[[#This Row],[Stock Actual]]*INVENTARIO[[#This Row],[Costo total]]</f>
        <v>0</v>
      </c>
    </row>
    <row r="474" spans="1:28" ht="55" customHeight="1" x14ac:dyDescent="0.15">
      <c r="A474" s="43" t="s">
        <v>1682</v>
      </c>
      <c r="B474" s="169"/>
      <c r="C474" s="170" t="s">
        <v>12</v>
      </c>
      <c r="D474" s="83" t="s">
        <v>50</v>
      </c>
      <c r="E474" s="83" t="s">
        <v>1091</v>
      </c>
      <c r="F474" s="83" t="s">
        <v>695</v>
      </c>
      <c r="G474" s="83" t="s">
        <v>164</v>
      </c>
      <c r="H474" s="171">
        <f>INVENTARIO[[#This Row],[Precio Final]]</f>
        <v>25</v>
      </c>
      <c r="I474" s="83">
        <f t="shared" si="44"/>
        <v>23.291590909090907</v>
      </c>
      <c r="J474" s="83">
        <v>1</v>
      </c>
      <c r="K474" s="112">
        <f>SUMIFS(VENTAS[Cantidad],VENTAS[Código del producto Vendido],INVENTARIO[[#This Row],[Code]])</f>
        <v>1</v>
      </c>
      <c r="L474" s="121">
        <f>INVENTARIO[[#This Row],[Entradas]]-INVENTARIO[[#This Row],[Salidas]]</f>
        <v>0</v>
      </c>
      <c r="M474" s="171">
        <f>INVENTARIO[[#This Row],[Precio Final]]*10%</f>
        <v>2.5</v>
      </c>
      <c r="N474" s="43">
        <v>194</v>
      </c>
      <c r="O474" s="43">
        <v>17.600000000000001</v>
      </c>
      <c r="P474" s="43">
        <v>11.022727272727272</v>
      </c>
      <c r="Q474" s="112">
        <v>265</v>
      </c>
      <c r="R474" s="43">
        <v>17</v>
      </c>
      <c r="S474" s="177">
        <f t="shared" si="45"/>
        <v>4.5049999999999999</v>
      </c>
      <c r="T474" s="168">
        <f>INVENTARIO[[#This Row],[Costo Unitario (USD)]]+INVENTARIO[[#This Row],[Costo Envío (USD)]]</f>
        <v>15.527727272727272</v>
      </c>
      <c r="U474" s="168">
        <f>INVENTARIO[[#This Row],[Costo total]]*1.5</f>
        <v>23.291590909090907</v>
      </c>
      <c r="V474" s="43">
        <v>25</v>
      </c>
      <c r="W474" s="43">
        <f>INVENTARIO[[#This Row],[Precio Final]]-INVENTARIO[[#This Row],[Costo total]]</f>
        <v>9.4722727272727276</v>
      </c>
      <c r="X474" s="172">
        <f>INVENTARIO[[#This Row],[Ganancia Unitaria]]*INVENTARIO[[#This Row],[Salidas]]</f>
        <v>9.4722727272727276</v>
      </c>
      <c r="Y474" s="43" t="s">
        <v>1096</v>
      </c>
      <c r="Z474" s="43"/>
      <c r="AA474" s="43">
        <f>INVENTARIO[[#This Row],[Costo total]]*INVENTARIO[[#This Row],[Entradas]]</f>
        <v>15.527727272727272</v>
      </c>
      <c r="AB474" s="172">
        <f>INVENTARIO[[#This Row],[Stock Actual]]*INVENTARIO[[#This Row],[Costo total]]</f>
        <v>0</v>
      </c>
    </row>
    <row r="475" spans="1:28" ht="55" customHeight="1" x14ac:dyDescent="0.15">
      <c r="A475" s="42" t="s">
        <v>1163</v>
      </c>
      <c r="B475" s="173"/>
      <c r="C475" s="174" t="s">
        <v>12</v>
      </c>
      <c r="D475" s="78" t="s">
        <v>50</v>
      </c>
      <c r="E475" s="78" t="s">
        <v>1091</v>
      </c>
      <c r="F475" s="78" t="s">
        <v>697</v>
      </c>
      <c r="G475" s="78" t="s">
        <v>164</v>
      </c>
      <c r="H475" s="175">
        <f>INVENTARIO[[#This Row],[Precio Final]]</f>
        <v>25</v>
      </c>
      <c r="I475" s="78">
        <f t="shared" si="44"/>
        <v>23.291590909090907</v>
      </c>
      <c r="J475" s="78">
        <v>1</v>
      </c>
      <c r="K475" s="110">
        <f>SUMIFS(VENTAS[Cantidad],VENTAS[Código del producto Vendido],INVENTARIO[[#This Row],[Code]])</f>
        <v>1</v>
      </c>
      <c r="L475" s="120">
        <f>INVENTARIO[[#This Row],[Entradas]]-INVENTARIO[[#This Row],[Salidas]]</f>
        <v>0</v>
      </c>
      <c r="M475" s="175">
        <f>INVENTARIO[[#This Row],[Precio Final]]*10%</f>
        <v>2.5</v>
      </c>
      <c r="N475" s="42">
        <v>194</v>
      </c>
      <c r="O475" s="42">
        <v>17.600000000000001</v>
      </c>
      <c r="P475" s="42">
        <v>11.022727272727272</v>
      </c>
      <c r="Q475" s="110">
        <v>265</v>
      </c>
      <c r="R475" s="42">
        <v>17</v>
      </c>
      <c r="S475" s="178">
        <f t="shared" si="45"/>
        <v>4.5049999999999999</v>
      </c>
      <c r="T475" s="42">
        <f>INVENTARIO[[#This Row],[Costo Unitario (USD)]]+INVENTARIO[[#This Row],[Costo Envío (USD)]]</f>
        <v>15.527727272727272</v>
      </c>
      <c r="U475" s="42">
        <f>INVENTARIO[[#This Row],[Costo total]]*1.5</f>
        <v>23.291590909090907</v>
      </c>
      <c r="V475" s="42">
        <v>25</v>
      </c>
      <c r="W475" s="42">
        <f>INVENTARIO[[#This Row],[Precio Final]]-INVENTARIO[[#This Row],[Costo total]]</f>
        <v>9.4722727272727276</v>
      </c>
      <c r="X475" s="176">
        <f>INVENTARIO[[#This Row],[Ganancia Unitaria]]*INVENTARIO[[#This Row],[Salidas]]</f>
        <v>9.4722727272727276</v>
      </c>
      <c r="Y475" s="42" t="s">
        <v>1096</v>
      </c>
      <c r="Z475" s="20"/>
      <c r="AA475" s="20">
        <f>INVENTARIO[[#This Row],[Costo total]]*INVENTARIO[[#This Row],[Entradas]]</f>
        <v>15.527727272727272</v>
      </c>
      <c r="AB475" s="172">
        <f>INVENTARIO[[#This Row],[Stock Actual]]*INVENTARIO[[#This Row],[Costo total]]</f>
        <v>0</v>
      </c>
    </row>
    <row r="476" spans="1:28" ht="55" customHeight="1" x14ac:dyDescent="0.15">
      <c r="A476" s="43" t="s">
        <v>1683</v>
      </c>
      <c r="B476" s="169"/>
      <c r="C476" s="170" t="s">
        <v>12</v>
      </c>
      <c r="D476" s="83" t="s">
        <v>2678</v>
      </c>
      <c r="E476" s="83" t="s">
        <v>2502</v>
      </c>
      <c r="F476" s="83" t="s">
        <v>698</v>
      </c>
      <c r="G476" s="83" t="s">
        <v>164</v>
      </c>
      <c r="H476" s="171">
        <f>INVENTARIO[[#This Row],[Precio Final]]</f>
        <v>25</v>
      </c>
      <c r="I476" s="83">
        <f t="shared" si="44"/>
        <v>23.291590909090907</v>
      </c>
      <c r="J476" s="83">
        <v>1</v>
      </c>
      <c r="K476" s="112">
        <f>SUMIFS(VENTAS[Cantidad],VENTAS[Código del producto Vendido],INVENTARIO[[#This Row],[Code]])</f>
        <v>0</v>
      </c>
      <c r="L476" s="121">
        <f>INVENTARIO[[#This Row],[Entradas]]-INVENTARIO[[#This Row],[Salidas]]</f>
        <v>1</v>
      </c>
      <c r="M476" s="171">
        <f>INVENTARIO[[#This Row],[Precio Final]]*10%</f>
        <v>2.5</v>
      </c>
      <c r="N476" s="43">
        <v>194</v>
      </c>
      <c r="O476" s="43">
        <v>17.600000000000001</v>
      </c>
      <c r="P476" s="43">
        <v>11.022727272727272</v>
      </c>
      <c r="Q476" s="112">
        <v>265</v>
      </c>
      <c r="R476" s="43">
        <v>17</v>
      </c>
      <c r="S476" s="177">
        <f t="shared" si="45"/>
        <v>4.5049999999999999</v>
      </c>
      <c r="T476" s="168">
        <f>INVENTARIO[[#This Row],[Costo Unitario (USD)]]+INVENTARIO[[#This Row],[Costo Envío (USD)]]</f>
        <v>15.527727272727272</v>
      </c>
      <c r="U476" s="168">
        <f>INVENTARIO[[#This Row],[Costo total]]*1.5</f>
        <v>23.291590909090907</v>
      </c>
      <c r="V476" s="43">
        <v>25</v>
      </c>
      <c r="W476" s="43">
        <f>INVENTARIO[[#This Row],[Precio Final]]-INVENTARIO[[#This Row],[Costo total]]</f>
        <v>9.4722727272727276</v>
      </c>
      <c r="X476" s="172">
        <f>INVENTARIO[[#This Row],[Ganancia Unitaria]]*INVENTARIO[[#This Row],[Salidas]]</f>
        <v>0</v>
      </c>
      <c r="Y476" s="43" t="s">
        <v>1096</v>
      </c>
      <c r="Z476" s="43"/>
      <c r="AA476" s="43">
        <f>INVENTARIO[[#This Row],[Costo total]]*INVENTARIO[[#This Row],[Entradas]]</f>
        <v>15.527727272727272</v>
      </c>
      <c r="AB476" s="172">
        <f>INVENTARIO[[#This Row],[Stock Actual]]*INVENTARIO[[#This Row],[Costo total]]</f>
        <v>15.527727272727272</v>
      </c>
    </row>
    <row r="477" spans="1:28" ht="55" customHeight="1" x14ac:dyDescent="0.15">
      <c r="A477" s="42" t="s">
        <v>1684</v>
      </c>
      <c r="B477" s="173"/>
      <c r="C477" s="174" t="s">
        <v>12</v>
      </c>
      <c r="D477" s="78" t="s">
        <v>2862</v>
      </c>
      <c r="E477" s="78" t="s">
        <v>1095</v>
      </c>
      <c r="F477" s="78" t="s">
        <v>698</v>
      </c>
      <c r="G477" s="78" t="s">
        <v>164</v>
      </c>
      <c r="H477" s="175">
        <f>INVENTARIO[[#This Row],[Precio Final]]</f>
        <v>12</v>
      </c>
      <c r="I477" s="78">
        <f t="shared" si="44"/>
        <v>11.451818181818183</v>
      </c>
      <c r="J477" s="78">
        <v>1</v>
      </c>
      <c r="K477" s="110">
        <f>SUMIFS(VENTAS[Cantidad],VENTAS[Código del producto Vendido],INVENTARIO[[#This Row],[Code]])</f>
        <v>1</v>
      </c>
      <c r="L477" s="120">
        <f>INVENTARIO[[#This Row],[Entradas]]-INVENTARIO[[#This Row],[Salidas]]</f>
        <v>0</v>
      </c>
      <c r="M477" s="175">
        <f>INVENTARIO[[#This Row],[Precio Final]]*10%</f>
        <v>1.2000000000000002</v>
      </c>
      <c r="N477" s="42">
        <v>85</v>
      </c>
      <c r="O477" s="42">
        <v>17.600000000000001</v>
      </c>
      <c r="P477" s="42">
        <v>4.8295454545454541</v>
      </c>
      <c r="Q477" s="110">
        <v>165</v>
      </c>
      <c r="R477" s="42">
        <v>17</v>
      </c>
      <c r="S477" s="178">
        <f t="shared" si="45"/>
        <v>2.8050000000000002</v>
      </c>
      <c r="T477" s="42">
        <f>INVENTARIO[[#This Row],[Costo Unitario (USD)]]+INVENTARIO[[#This Row],[Costo Envío (USD)]]</f>
        <v>7.6345454545454547</v>
      </c>
      <c r="U477" s="42">
        <f>INVENTARIO[[#This Row],[Costo total]]*1.5</f>
        <v>11.451818181818183</v>
      </c>
      <c r="V477" s="42">
        <v>12</v>
      </c>
      <c r="W477" s="42">
        <f>INVENTARIO[[#This Row],[Precio Final]]-INVENTARIO[[#This Row],[Costo total]]</f>
        <v>4.3654545454545453</v>
      </c>
      <c r="X477" s="176">
        <f>INVENTARIO[[#This Row],[Ganancia Unitaria]]*INVENTARIO[[#This Row],[Salidas]]</f>
        <v>4.3654545454545453</v>
      </c>
      <c r="Y477" s="42" t="s">
        <v>1096</v>
      </c>
      <c r="Z477" s="20"/>
      <c r="AA477" s="20">
        <f>INVENTARIO[[#This Row],[Costo total]]*INVENTARIO[[#This Row],[Entradas]]</f>
        <v>7.6345454545454547</v>
      </c>
      <c r="AB477" s="172">
        <f>INVENTARIO[[#This Row],[Stock Actual]]*INVENTARIO[[#This Row],[Costo total]]</f>
        <v>0</v>
      </c>
    </row>
    <row r="478" spans="1:28" ht="55" customHeight="1" x14ac:dyDescent="0.15">
      <c r="A478" s="43" t="s">
        <v>1685</v>
      </c>
      <c r="B478" s="169"/>
      <c r="C478" s="170" t="s">
        <v>12</v>
      </c>
      <c r="D478" s="78" t="s">
        <v>2862</v>
      </c>
      <c r="E478" s="83" t="s">
        <v>1095</v>
      </c>
      <c r="F478" s="83" t="s">
        <v>697</v>
      </c>
      <c r="G478" s="83" t="s">
        <v>164</v>
      </c>
      <c r="H478" s="171">
        <f>INVENTARIO[[#This Row],[Precio Final]]</f>
        <v>12</v>
      </c>
      <c r="I478" s="83">
        <f t="shared" si="44"/>
        <v>11.069318181818181</v>
      </c>
      <c r="J478" s="83">
        <v>1</v>
      </c>
      <c r="K478" s="112">
        <f>SUMIFS(VENTAS[Cantidad],VENTAS[Código del producto Vendido],INVENTARIO[[#This Row],[Code]])</f>
        <v>1</v>
      </c>
      <c r="L478" s="121">
        <f>INVENTARIO[[#This Row],[Entradas]]-INVENTARIO[[#This Row],[Salidas]]</f>
        <v>0</v>
      </c>
      <c r="M478" s="171">
        <f>INVENTARIO[[#This Row],[Precio Final]]*10%</f>
        <v>1.2000000000000002</v>
      </c>
      <c r="N478" s="43">
        <v>85</v>
      </c>
      <c r="O478" s="43">
        <v>17.600000000000001</v>
      </c>
      <c r="P478" s="43">
        <v>4.8295454545454541</v>
      </c>
      <c r="Q478" s="112">
        <v>150</v>
      </c>
      <c r="R478" s="43">
        <v>17</v>
      </c>
      <c r="S478" s="177">
        <f t="shared" si="45"/>
        <v>2.5499999999999998</v>
      </c>
      <c r="T478" s="168">
        <f>INVENTARIO[[#This Row],[Costo Unitario (USD)]]+INVENTARIO[[#This Row],[Costo Envío (USD)]]</f>
        <v>7.379545454545454</v>
      </c>
      <c r="U478" s="168">
        <f>INVENTARIO[[#This Row],[Costo total]]*1.5</f>
        <v>11.069318181818181</v>
      </c>
      <c r="V478" s="43">
        <v>12</v>
      </c>
      <c r="W478" s="43">
        <f>INVENTARIO[[#This Row],[Precio Final]]-INVENTARIO[[#This Row],[Costo total]]</f>
        <v>4.620454545454546</v>
      </c>
      <c r="X478" s="172">
        <f>INVENTARIO[[#This Row],[Ganancia Unitaria]]*INVENTARIO[[#This Row],[Salidas]]</f>
        <v>4.620454545454546</v>
      </c>
      <c r="Y478" s="43" t="s">
        <v>1303</v>
      </c>
      <c r="Z478" s="43"/>
      <c r="AA478" s="43">
        <f>INVENTARIO[[#This Row],[Costo total]]*INVENTARIO[[#This Row],[Entradas]]</f>
        <v>7.379545454545454</v>
      </c>
      <c r="AB478" s="172">
        <f>INVENTARIO[[#This Row],[Stock Actual]]*INVENTARIO[[#This Row],[Costo total]]</f>
        <v>0</v>
      </c>
    </row>
    <row r="479" spans="1:28" ht="55" customHeight="1" x14ac:dyDescent="0.15">
      <c r="A479" s="42" t="s">
        <v>1686</v>
      </c>
      <c r="B479" s="173"/>
      <c r="C479" s="174" t="s">
        <v>12</v>
      </c>
      <c r="D479" s="78" t="s">
        <v>2862</v>
      </c>
      <c r="E479" s="78" t="s">
        <v>2497</v>
      </c>
      <c r="F479" s="78" t="s">
        <v>2367</v>
      </c>
      <c r="G479" s="78" t="s">
        <v>164</v>
      </c>
      <c r="H479" s="175">
        <f>INVENTARIO[[#This Row],[Precio Final]]</f>
        <v>10</v>
      </c>
      <c r="I479" s="78">
        <f t="shared" si="44"/>
        <v>11.069318181818181</v>
      </c>
      <c r="J479" s="78">
        <v>1</v>
      </c>
      <c r="K479" s="110">
        <v>0</v>
      </c>
      <c r="L479" s="120">
        <f>INVENTARIO[[#This Row],[Entradas]]-INVENTARIO[[#This Row],[Salidas]]</f>
        <v>1</v>
      </c>
      <c r="M479" s="175">
        <f>INVENTARIO[[#This Row],[Precio Final]]*10%</f>
        <v>1</v>
      </c>
      <c r="N479" s="42">
        <v>85</v>
      </c>
      <c r="O479" s="42">
        <v>17.600000000000001</v>
      </c>
      <c r="P479" s="42">
        <v>4.8295454545454541</v>
      </c>
      <c r="Q479" s="110">
        <v>150</v>
      </c>
      <c r="R479" s="42">
        <v>17</v>
      </c>
      <c r="S479" s="178">
        <f t="shared" si="45"/>
        <v>2.5499999999999998</v>
      </c>
      <c r="T479" s="42">
        <f>INVENTARIO[[#This Row],[Costo Unitario (USD)]]+INVENTARIO[[#This Row],[Costo Envío (USD)]]</f>
        <v>7.379545454545454</v>
      </c>
      <c r="U479" s="42">
        <f>INVENTARIO[[#This Row],[Costo total]]*1.5</f>
        <v>11.069318181818181</v>
      </c>
      <c r="V479" s="42">
        <v>10</v>
      </c>
      <c r="W479" s="42">
        <f>INVENTARIO[[#This Row],[Precio Final]]-INVENTARIO[[#This Row],[Costo total]]</f>
        <v>2.620454545454546</v>
      </c>
      <c r="X479" s="176">
        <f>INVENTARIO[[#This Row],[Ganancia Unitaria]]*INVENTARIO[[#This Row],[Salidas]]</f>
        <v>0</v>
      </c>
      <c r="Y479" s="42"/>
      <c r="Z479" s="20"/>
      <c r="AA479" s="20">
        <f>INVENTARIO[[#This Row],[Costo total]]*INVENTARIO[[#This Row],[Entradas]]</f>
        <v>7.379545454545454</v>
      </c>
      <c r="AB479" s="172">
        <f>INVENTARIO[[#This Row],[Stock Actual]]*INVENTARIO[[#This Row],[Costo total]]</f>
        <v>7.379545454545454</v>
      </c>
    </row>
    <row r="480" spans="1:28" ht="55" customHeight="1" x14ac:dyDescent="0.15">
      <c r="A480" s="43" t="s">
        <v>1165</v>
      </c>
      <c r="B480" s="169"/>
      <c r="C480" s="170" t="s">
        <v>12</v>
      </c>
      <c r="D480" s="83" t="s">
        <v>50</v>
      </c>
      <c r="E480" s="83" t="s">
        <v>1092</v>
      </c>
      <c r="F480" s="83" t="s">
        <v>1044</v>
      </c>
      <c r="G480" s="83" t="s">
        <v>164</v>
      </c>
      <c r="H480" s="171">
        <f>INVENTARIO[[#This Row],[Precio Final]]</f>
        <v>22</v>
      </c>
      <c r="I480" s="83">
        <f t="shared" si="44"/>
        <v>21.456818181818178</v>
      </c>
      <c r="J480" s="83">
        <v>1</v>
      </c>
      <c r="K480" s="112">
        <f>SUMIFS(VENTAS[Cantidad],VENTAS[Código del producto Vendido],INVENTARIO[[#This Row],[Code]])</f>
        <v>1</v>
      </c>
      <c r="L480" s="121">
        <f>INVENTARIO[[#This Row],[Entradas]]-INVENTARIO[[#This Row],[Salidas]]</f>
        <v>0</v>
      </c>
      <c r="M480" s="171">
        <f>INVENTARIO[[#This Row],[Precio Final]]*10%</f>
        <v>2.2000000000000002</v>
      </c>
      <c r="N480" s="43">
        <v>162</v>
      </c>
      <c r="O480" s="43">
        <v>17.600000000000001</v>
      </c>
      <c r="P480" s="43">
        <v>9.2045454545454533</v>
      </c>
      <c r="Q480" s="112">
        <v>300</v>
      </c>
      <c r="R480" s="43">
        <v>17</v>
      </c>
      <c r="S480" s="177">
        <f t="shared" si="45"/>
        <v>5.0999999999999996</v>
      </c>
      <c r="T480" s="168">
        <f>INVENTARIO[[#This Row],[Costo Unitario (USD)]]+INVENTARIO[[#This Row],[Costo Envío (USD)]]</f>
        <v>14.304545454545453</v>
      </c>
      <c r="U480" s="168">
        <f>INVENTARIO[[#This Row],[Costo total]]*1.5</f>
        <v>21.456818181818178</v>
      </c>
      <c r="V480" s="43">
        <v>22</v>
      </c>
      <c r="W480" s="43">
        <f>INVENTARIO[[#This Row],[Precio Final]]-INVENTARIO[[#This Row],[Costo total]]</f>
        <v>7.6954545454545471</v>
      </c>
      <c r="X480" s="172">
        <f>INVENTARIO[[#This Row],[Ganancia Unitaria]]*INVENTARIO[[#This Row],[Salidas]]</f>
        <v>7.6954545454545471</v>
      </c>
      <c r="Y480" s="43" t="s">
        <v>1096</v>
      </c>
      <c r="Z480" s="43"/>
      <c r="AA480" s="43">
        <f>INVENTARIO[[#This Row],[Costo total]]*INVENTARIO[[#This Row],[Entradas]]</f>
        <v>14.304545454545453</v>
      </c>
      <c r="AB480" s="172">
        <f>INVENTARIO[[#This Row],[Stock Actual]]*INVENTARIO[[#This Row],[Costo total]]</f>
        <v>0</v>
      </c>
    </row>
    <row r="481" spans="1:28" ht="55" customHeight="1" x14ac:dyDescent="0.15">
      <c r="A481" s="42" t="s">
        <v>1687</v>
      </c>
      <c r="B481" s="173"/>
      <c r="C481" s="174" t="s">
        <v>12</v>
      </c>
      <c r="D481" s="78" t="s">
        <v>2862</v>
      </c>
      <c r="E481" s="78" t="s">
        <v>2503</v>
      </c>
      <c r="F481" s="78" t="s">
        <v>697</v>
      </c>
      <c r="G481" s="78" t="s">
        <v>164</v>
      </c>
      <c r="H481" s="175">
        <f>INVENTARIO[[#This Row],[Precio Final]]</f>
        <v>14</v>
      </c>
      <c r="I481" s="78">
        <f t="shared" si="44"/>
        <v>13.919999999999998</v>
      </c>
      <c r="J481" s="78">
        <v>2</v>
      </c>
      <c r="K481" s="110">
        <f>SUMIFS(VENTAS[Cantidad],VENTAS[Código del producto Vendido],INVENTARIO[[#This Row],[Code]])</f>
        <v>0</v>
      </c>
      <c r="L481" s="120">
        <f>INVENTARIO[[#This Row],[Entradas]]-INVENTARIO[[#This Row],[Salidas]]</f>
        <v>2</v>
      </c>
      <c r="M481" s="175">
        <f>INVENTARIO[[#This Row],[Precio Final]]*10%</f>
        <v>1.4000000000000001</v>
      </c>
      <c r="N481" s="42">
        <v>99</v>
      </c>
      <c r="O481" s="42">
        <v>17.600000000000001</v>
      </c>
      <c r="P481" s="42">
        <v>5.6249999999999991</v>
      </c>
      <c r="Q481" s="110">
        <v>215</v>
      </c>
      <c r="R481" s="42">
        <v>17</v>
      </c>
      <c r="S481" s="178">
        <f t="shared" si="45"/>
        <v>3.6549999999999998</v>
      </c>
      <c r="T481" s="42">
        <f>INVENTARIO[[#This Row],[Costo Unitario (USD)]]+INVENTARIO[[#This Row],[Costo Envío (USD)]]</f>
        <v>9.2799999999999994</v>
      </c>
      <c r="U481" s="42">
        <f>INVENTARIO[[#This Row],[Costo total]]*1.5</f>
        <v>13.919999999999998</v>
      </c>
      <c r="V481" s="42">
        <v>14</v>
      </c>
      <c r="W481" s="42">
        <f>INVENTARIO[[#This Row],[Precio Final]]-INVENTARIO[[#This Row],[Costo total]]</f>
        <v>4.7200000000000006</v>
      </c>
      <c r="X481" s="176">
        <f>INVENTARIO[[#This Row],[Ganancia Unitaria]]*INVENTARIO[[#This Row],[Salidas]]</f>
        <v>0</v>
      </c>
      <c r="Y481" s="42" t="s">
        <v>1096</v>
      </c>
      <c r="Z481" s="20"/>
      <c r="AA481" s="20">
        <f>INVENTARIO[[#This Row],[Costo total]]*INVENTARIO[[#This Row],[Entradas]]</f>
        <v>18.559999999999999</v>
      </c>
      <c r="AB481" s="172">
        <f>INVENTARIO[[#This Row],[Stock Actual]]*INVENTARIO[[#This Row],[Costo total]]</f>
        <v>18.559999999999999</v>
      </c>
    </row>
    <row r="482" spans="1:28" ht="55" customHeight="1" x14ac:dyDescent="0.15">
      <c r="A482" s="43" t="s">
        <v>1688</v>
      </c>
      <c r="B482" s="169"/>
      <c r="C482" s="170" t="s">
        <v>12</v>
      </c>
      <c r="D482" s="78" t="s">
        <v>2862</v>
      </c>
      <c r="E482" s="83" t="s">
        <v>2503</v>
      </c>
      <c r="F482" s="83" t="s">
        <v>695</v>
      </c>
      <c r="G482" s="83" t="s">
        <v>164</v>
      </c>
      <c r="H482" s="171">
        <f>INVENTARIO[[#This Row],[Precio Final]]</f>
        <v>14</v>
      </c>
      <c r="I482" s="83">
        <f t="shared" si="44"/>
        <v>13.919999999999998</v>
      </c>
      <c r="J482" s="83">
        <v>2</v>
      </c>
      <c r="K482" s="112">
        <f>SUMIFS(VENTAS[Cantidad],VENTAS[Código del producto Vendido],INVENTARIO[[#This Row],[Code]])</f>
        <v>1</v>
      </c>
      <c r="L482" s="121">
        <f>INVENTARIO[[#This Row],[Entradas]]-INVENTARIO[[#This Row],[Salidas]]</f>
        <v>1</v>
      </c>
      <c r="M482" s="171">
        <f>INVENTARIO[[#This Row],[Precio Final]]*10%</f>
        <v>1.4000000000000001</v>
      </c>
      <c r="N482" s="43">
        <v>99</v>
      </c>
      <c r="O482" s="43">
        <v>17.600000000000001</v>
      </c>
      <c r="P482" s="43">
        <v>5.6249999999999991</v>
      </c>
      <c r="Q482" s="112">
        <v>215</v>
      </c>
      <c r="R482" s="43">
        <v>17</v>
      </c>
      <c r="S482" s="177">
        <f t="shared" si="45"/>
        <v>3.6549999999999998</v>
      </c>
      <c r="T482" s="168">
        <f>INVENTARIO[[#This Row],[Costo Unitario (USD)]]+INVENTARIO[[#This Row],[Costo Envío (USD)]]</f>
        <v>9.2799999999999994</v>
      </c>
      <c r="U482" s="168">
        <f>INVENTARIO[[#This Row],[Costo total]]*1.5</f>
        <v>13.919999999999998</v>
      </c>
      <c r="V482" s="43">
        <v>14</v>
      </c>
      <c r="W482" s="43">
        <f>INVENTARIO[[#This Row],[Precio Final]]-INVENTARIO[[#This Row],[Costo total]]</f>
        <v>4.7200000000000006</v>
      </c>
      <c r="X482" s="172">
        <f>INVENTARIO[[#This Row],[Ganancia Unitaria]]*INVENTARIO[[#This Row],[Salidas]]</f>
        <v>4.7200000000000006</v>
      </c>
      <c r="Y482" s="43" t="s">
        <v>1096</v>
      </c>
      <c r="Z482" s="43"/>
      <c r="AA482" s="43">
        <f>INVENTARIO[[#This Row],[Costo total]]*INVENTARIO[[#This Row],[Entradas]]</f>
        <v>18.559999999999999</v>
      </c>
      <c r="AB482" s="172">
        <f>INVENTARIO[[#This Row],[Stock Actual]]*INVENTARIO[[#This Row],[Costo total]]</f>
        <v>9.2799999999999994</v>
      </c>
    </row>
    <row r="483" spans="1:28" ht="55" customHeight="1" x14ac:dyDescent="0.15">
      <c r="A483" s="42" t="s">
        <v>1689</v>
      </c>
      <c r="B483" s="173"/>
      <c r="C483" s="174" t="s">
        <v>12</v>
      </c>
      <c r="D483" s="78" t="s">
        <v>2862</v>
      </c>
      <c r="E483" s="78" t="s">
        <v>2504</v>
      </c>
      <c r="F483" s="78" t="s">
        <v>698</v>
      </c>
      <c r="G483" s="78" t="s">
        <v>164</v>
      </c>
      <c r="H483" s="175">
        <f>INVENTARIO[[#This Row],[Precio Final]]</f>
        <v>14</v>
      </c>
      <c r="I483" s="78">
        <f t="shared" si="44"/>
        <v>13.919999999999998</v>
      </c>
      <c r="J483" s="78">
        <v>1</v>
      </c>
      <c r="K483" s="110">
        <f>SUMIFS(VENTAS[Cantidad],VENTAS[Código del producto Vendido],INVENTARIO[[#This Row],[Code]])</f>
        <v>1</v>
      </c>
      <c r="L483" s="120">
        <f>INVENTARIO[[#This Row],[Entradas]]-INVENTARIO[[#This Row],[Salidas]]</f>
        <v>0</v>
      </c>
      <c r="M483" s="175">
        <f>INVENTARIO[[#This Row],[Precio Final]]*10%</f>
        <v>1.4000000000000001</v>
      </c>
      <c r="N483" s="42">
        <v>99</v>
      </c>
      <c r="O483" s="42">
        <v>17.600000000000001</v>
      </c>
      <c r="P483" s="42">
        <v>5.6249999999999991</v>
      </c>
      <c r="Q483" s="110">
        <v>215</v>
      </c>
      <c r="R483" s="42">
        <v>17</v>
      </c>
      <c r="S483" s="178">
        <f t="shared" si="45"/>
        <v>3.6549999999999998</v>
      </c>
      <c r="T483" s="42">
        <f>INVENTARIO[[#This Row],[Costo Unitario (USD)]]+INVENTARIO[[#This Row],[Costo Envío (USD)]]</f>
        <v>9.2799999999999994</v>
      </c>
      <c r="U483" s="42">
        <f>INVENTARIO[[#This Row],[Costo total]]*1.5</f>
        <v>13.919999999999998</v>
      </c>
      <c r="V483" s="42">
        <v>14</v>
      </c>
      <c r="W483" s="42">
        <f>INVENTARIO[[#This Row],[Precio Final]]-INVENTARIO[[#This Row],[Costo total]]</f>
        <v>4.7200000000000006</v>
      </c>
      <c r="X483" s="176">
        <f>INVENTARIO[[#This Row],[Ganancia Unitaria]]*INVENTARIO[[#This Row],[Salidas]]</f>
        <v>4.7200000000000006</v>
      </c>
      <c r="Y483" s="42" t="s">
        <v>1096</v>
      </c>
      <c r="Z483" s="20"/>
      <c r="AA483" s="20">
        <f>INVENTARIO[[#This Row],[Costo total]]*INVENTARIO[[#This Row],[Entradas]]</f>
        <v>9.2799999999999994</v>
      </c>
      <c r="AB483" s="172">
        <f>INVENTARIO[[#This Row],[Stock Actual]]*INVENTARIO[[#This Row],[Costo total]]</f>
        <v>0</v>
      </c>
    </row>
    <row r="484" spans="1:28" ht="55" customHeight="1" x14ac:dyDescent="0.15">
      <c r="A484" s="43" t="s">
        <v>1690</v>
      </c>
      <c r="B484" s="169"/>
      <c r="C484" s="170" t="s">
        <v>12</v>
      </c>
      <c r="D484" s="83" t="s">
        <v>50</v>
      </c>
      <c r="E484" s="83" t="s">
        <v>2505</v>
      </c>
      <c r="F484" s="83" t="s">
        <v>2367</v>
      </c>
      <c r="G484" s="83" t="s">
        <v>164</v>
      </c>
      <c r="H484" s="171">
        <f>INVENTARIO[[#This Row],[Precio Final]]</f>
        <v>25</v>
      </c>
      <c r="I484" s="83">
        <f t="shared" si="44"/>
        <v>22.990909090909089</v>
      </c>
      <c r="J484" s="83">
        <v>2</v>
      </c>
      <c r="K484" s="112">
        <f>SUMIFS(VENTAS[Cantidad],VENTAS[Código del producto Vendido],INVENTARIO[[#This Row],[Code]])</f>
        <v>1</v>
      </c>
      <c r="L484" s="121">
        <f>INVENTARIO[[#This Row],[Entradas]]-INVENTARIO[[#This Row],[Salidas]]</f>
        <v>1</v>
      </c>
      <c r="M484" s="171">
        <f>INVENTARIO[[#This Row],[Precio Final]]*10%</f>
        <v>2.5</v>
      </c>
      <c r="N484" s="43">
        <v>180</v>
      </c>
      <c r="O484" s="43">
        <v>17.600000000000001</v>
      </c>
      <c r="P484" s="43">
        <v>10.227272727272727</v>
      </c>
      <c r="Q484" s="112">
        <v>300</v>
      </c>
      <c r="R484" s="43">
        <v>17</v>
      </c>
      <c r="S484" s="177">
        <f t="shared" si="45"/>
        <v>5.0999999999999996</v>
      </c>
      <c r="T484" s="168">
        <f>INVENTARIO[[#This Row],[Costo Unitario (USD)]]+INVENTARIO[[#This Row],[Costo Envío (USD)]]</f>
        <v>15.327272727272726</v>
      </c>
      <c r="U484" s="168">
        <f>INVENTARIO[[#This Row],[Costo total]]*1.5</f>
        <v>22.990909090909089</v>
      </c>
      <c r="V484" s="43">
        <v>25</v>
      </c>
      <c r="W484" s="43">
        <f>INVENTARIO[[#This Row],[Precio Final]]-INVENTARIO[[#This Row],[Costo total]]</f>
        <v>9.6727272727272737</v>
      </c>
      <c r="X484" s="172">
        <f>INVENTARIO[[#This Row],[Ganancia Unitaria]]*INVENTARIO[[#This Row],[Salidas]]</f>
        <v>9.6727272727272737</v>
      </c>
      <c r="Y484" s="43" t="s">
        <v>1096</v>
      </c>
      <c r="Z484" s="43"/>
      <c r="AA484" s="43">
        <f>INVENTARIO[[#This Row],[Costo total]]*INVENTARIO[[#This Row],[Entradas]]</f>
        <v>30.654545454545453</v>
      </c>
      <c r="AB484" s="172">
        <f>INVENTARIO[[#This Row],[Stock Actual]]*INVENTARIO[[#This Row],[Costo total]]</f>
        <v>15.327272727272726</v>
      </c>
    </row>
    <row r="485" spans="1:28" ht="55" customHeight="1" x14ac:dyDescent="0.15">
      <c r="A485" s="42" t="s">
        <v>1691</v>
      </c>
      <c r="B485" s="173"/>
      <c r="C485" s="174" t="s">
        <v>12</v>
      </c>
      <c r="D485" s="78" t="s">
        <v>50</v>
      </c>
      <c r="E485" s="78" t="s">
        <v>2505</v>
      </c>
      <c r="F485" s="78" t="s">
        <v>2395</v>
      </c>
      <c r="G485" s="78" t="s">
        <v>164</v>
      </c>
      <c r="H485" s="175">
        <f>INVENTARIO[[#This Row],[Precio Final]]</f>
        <v>25</v>
      </c>
      <c r="I485" s="78">
        <f t="shared" si="44"/>
        <v>22.990909090909089</v>
      </c>
      <c r="J485" s="78">
        <v>2</v>
      </c>
      <c r="K485" s="110">
        <f>SUMIFS(VENTAS[Cantidad],VENTAS[Código del producto Vendido],INVENTARIO[[#This Row],[Code]])</f>
        <v>1</v>
      </c>
      <c r="L485" s="120">
        <f>INVENTARIO[[#This Row],[Entradas]]-INVENTARIO[[#This Row],[Salidas]]</f>
        <v>1</v>
      </c>
      <c r="M485" s="175">
        <f>INVENTARIO[[#This Row],[Precio Final]]*10%</f>
        <v>2.5</v>
      </c>
      <c r="N485" s="42">
        <v>180</v>
      </c>
      <c r="O485" s="42">
        <v>17.600000000000001</v>
      </c>
      <c r="P485" s="42">
        <v>10.227272727272727</v>
      </c>
      <c r="Q485" s="110">
        <v>300</v>
      </c>
      <c r="R485" s="42">
        <v>17</v>
      </c>
      <c r="S485" s="178">
        <f t="shared" si="45"/>
        <v>5.0999999999999996</v>
      </c>
      <c r="T485" s="42">
        <f>INVENTARIO[[#This Row],[Costo Unitario (USD)]]+INVENTARIO[[#This Row],[Costo Envío (USD)]]</f>
        <v>15.327272727272726</v>
      </c>
      <c r="U485" s="42">
        <f>INVENTARIO[[#This Row],[Costo total]]*1.5</f>
        <v>22.990909090909089</v>
      </c>
      <c r="V485" s="42">
        <v>25</v>
      </c>
      <c r="W485" s="42">
        <f>INVENTARIO[[#This Row],[Precio Final]]-INVENTARIO[[#This Row],[Costo total]]</f>
        <v>9.6727272727272737</v>
      </c>
      <c r="X485" s="176">
        <f>INVENTARIO[[#This Row],[Ganancia Unitaria]]*INVENTARIO[[#This Row],[Salidas]]</f>
        <v>9.6727272727272737</v>
      </c>
      <c r="Y485" s="42" t="s">
        <v>1096</v>
      </c>
      <c r="Z485" s="20"/>
      <c r="AA485" s="20">
        <f>INVENTARIO[[#This Row],[Costo total]]*INVENTARIO[[#This Row],[Entradas]]</f>
        <v>30.654545454545453</v>
      </c>
      <c r="AB485" s="172">
        <f>INVENTARIO[[#This Row],[Stock Actual]]*INVENTARIO[[#This Row],[Costo total]]</f>
        <v>15.327272727272726</v>
      </c>
    </row>
    <row r="486" spans="1:28" ht="55" customHeight="1" x14ac:dyDescent="0.15">
      <c r="A486" s="43" t="s">
        <v>1692</v>
      </c>
      <c r="B486" s="169"/>
      <c r="C486" s="170" t="s">
        <v>12</v>
      </c>
      <c r="D486" s="83" t="s">
        <v>415</v>
      </c>
      <c r="E486" s="83" t="s">
        <v>998</v>
      </c>
      <c r="F486" s="83" t="s">
        <v>697</v>
      </c>
      <c r="G486" s="83" t="s">
        <v>164</v>
      </c>
      <c r="H486" s="171">
        <f>INVENTARIO[[#This Row],[Precio Final]]</f>
        <v>25</v>
      </c>
      <c r="I486" s="83">
        <f t="shared" si="44"/>
        <v>21.968181818181819</v>
      </c>
      <c r="J486" s="83">
        <v>2</v>
      </c>
      <c r="K486" s="112">
        <f>SUMIFS(VENTAS[Cantidad],VENTAS[Código del producto Vendido],INVENTARIO[[#This Row],[Code]])</f>
        <v>2</v>
      </c>
      <c r="L486" s="121">
        <f>INVENTARIO[[#This Row],[Entradas]]-INVENTARIO[[#This Row],[Salidas]]</f>
        <v>0</v>
      </c>
      <c r="M486" s="171">
        <f>INVENTARIO[[#This Row],[Precio Final]]*10%</f>
        <v>2.5</v>
      </c>
      <c r="N486" s="43">
        <v>168</v>
      </c>
      <c r="O486" s="43">
        <v>17.600000000000001</v>
      </c>
      <c r="P486" s="43">
        <v>9.545454545454545</v>
      </c>
      <c r="Q486" s="112">
        <v>300</v>
      </c>
      <c r="R486" s="43">
        <v>17</v>
      </c>
      <c r="S486" s="177">
        <f t="shared" si="45"/>
        <v>5.0999999999999996</v>
      </c>
      <c r="T486" s="168">
        <f>INVENTARIO[[#This Row],[Costo Unitario (USD)]]+INVENTARIO[[#This Row],[Costo Envío (USD)]]</f>
        <v>14.645454545454545</v>
      </c>
      <c r="U486" s="168">
        <f>INVENTARIO[[#This Row],[Costo total]]*1.5</f>
        <v>21.968181818181819</v>
      </c>
      <c r="V486" s="43">
        <v>25</v>
      </c>
      <c r="W486" s="43">
        <f>INVENTARIO[[#This Row],[Precio Final]]-INVENTARIO[[#This Row],[Costo total]]</f>
        <v>10.354545454545455</v>
      </c>
      <c r="X486" s="172">
        <f>INVENTARIO[[#This Row],[Ganancia Unitaria]]*INVENTARIO[[#This Row],[Salidas]]</f>
        <v>20.709090909090911</v>
      </c>
      <c r="Y486" s="43" t="s">
        <v>1096</v>
      </c>
      <c r="Z486" s="43"/>
      <c r="AA486" s="43">
        <f>INVENTARIO[[#This Row],[Costo total]]*INVENTARIO[[#This Row],[Entradas]]</f>
        <v>29.290909090909089</v>
      </c>
      <c r="AB486" s="172">
        <f>INVENTARIO[[#This Row],[Stock Actual]]*INVENTARIO[[#This Row],[Costo total]]</f>
        <v>0</v>
      </c>
    </row>
    <row r="487" spans="1:28" ht="55" customHeight="1" x14ac:dyDescent="0.15">
      <c r="A487" s="42" t="s">
        <v>1693</v>
      </c>
      <c r="B487" s="173"/>
      <c r="C487" s="174" t="s">
        <v>12</v>
      </c>
      <c r="D487" s="78" t="s">
        <v>2678</v>
      </c>
      <c r="E487" s="78" t="s">
        <v>1102</v>
      </c>
      <c r="F487" s="78" t="s">
        <v>693</v>
      </c>
      <c r="G487" s="78" t="s">
        <v>164</v>
      </c>
      <c r="H487" s="175">
        <f>INVENTARIO[[#This Row],[Precio Final]]</f>
        <v>35</v>
      </c>
      <c r="I487" s="78">
        <f t="shared" si="44"/>
        <v>37.094318181818181</v>
      </c>
      <c r="J487" s="78">
        <v>1</v>
      </c>
      <c r="K487" s="110">
        <f>SUMIFS(VENTAS[Cantidad],VENTAS[Código del producto Vendido],INVENTARIO[[#This Row],[Code]])</f>
        <v>0</v>
      </c>
      <c r="L487" s="120">
        <f>INVENTARIO[[#This Row],[Entradas]]-INVENTARIO[[#This Row],[Salidas]]</f>
        <v>1</v>
      </c>
      <c r="M487" s="175">
        <f>INVENTARIO[[#This Row],[Precio Final]]*10%</f>
        <v>3.5</v>
      </c>
      <c r="N487" s="42">
        <v>272</v>
      </c>
      <c r="O487" s="42">
        <v>17.600000000000001</v>
      </c>
      <c r="P487" s="42">
        <v>15.454545454545453</v>
      </c>
      <c r="Q487" s="110">
        <v>530</v>
      </c>
      <c r="R487" s="42">
        <v>17.5</v>
      </c>
      <c r="S487" s="178">
        <f t="shared" si="45"/>
        <v>9.2750000000000004</v>
      </c>
      <c r="T487" s="42">
        <f>INVENTARIO[[#This Row],[Costo Unitario (USD)]]+INVENTARIO[[#This Row],[Costo Envío (USD)]]</f>
        <v>24.729545454545452</v>
      </c>
      <c r="U487" s="42">
        <f>INVENTARIO[[#This Row],[Costo total]]*1.5</f>
        <v>37.094318181818181</v>
      </c>
      <c r="V487" s="42">
        <v>35</v>
      </c>
      <c r="W487" s="42">
        <f>INVENTARIO[[#This Row],[Precio Final]]-INVENTARIO[[#This Row],[Costo total]]</f>
        <v>10.270454545454548</v>
      </c>
      <c r="X487" s="176">
        <f>INVENTARIO[[#This Row],[Ganancia Unitaria]]*INVENTARIO[[#This Row],[Salidas]]</f>
        <v>0</v>
      </c>
      <c r="Y487" s="42" t="s">
        <v>1303</v>
      </c>
      <c r="Z487" s="20"/>
      <c r="AA487" s="20">
        <f>INVENTARIO[[#This Row],[Costo total]]*INVENTARIO[[#This Row],[Entradas]]</f>
        <v>24.729545454545452</v>
      </c>
      <c r="AB487" s="172">
        <f>INVENTARIO[[#This Row],[Stock Actual]]*INVENTARIO[[#This Row],[Costo total]]</f>
        <v>24.729545454545452</v>
      </c>
    </row>
    <row r="488" spans="1:28" ht="55" customHeight="1" x14ac:dyDescent="0.15">
      <c r="A488" s="43" t="s">
        <v>1694</v>
      </c>
      <c r="B488" s="169"/>
      <c r="C488" s="170" t="s">
        <v>12</v>
      </c>
      <c r="D488" s="83" t="s">
        <v>2678</v>
      </c>
      <c r="E488" s="83" t="s">
        <v>1102</v>
      </c>
      <c r="F488" s="83" t="s">
        <v>698</v>
      </c>
      <c r="G488" s="83" t="s">
        <v>164</v>
      </c>
      <c r="H488" s="171">
        <f>INVENTARIO[[#This Row],[Precio Final]]</f>
        <v>35</v>
      </c>
      <c r="I488" s="83">
        <f t="shared" si="44"/>
        <v>36.30681818181818</v>
      </c>
      <c r="J488" s="83">
        <v>1</v>
      </c>
      <c r="K488" s="112">
        <f>SUMIFS(VENTAS[Cantidad],VENTAS[Código del producto Vendido],INVENTARIO[[#This Row],[Code]])</f>
        <v>0</v>
      </c>
      <c r="L488" s="121">
        <f>INVENTARIO[[#This Row],[Entradas]]-INVENTARIO[[#This Row],[Salidas]]</f>
        <v>1</v>
      </c>
      <c r="M488" s="171">
        <f>INVENTARIO[[#This Row],[Precio Final]]*10%</f>
        <v>3.5</v>
      </c>
      <c r="N488" s="43">
        <v>272</v>
      </c>
      <c r="O488" s="43">
        <v>17.600000000000001</v>
      </c>
      <c r="P488" s="43">
        <v>15.454545454545453</v>
      </c>
      <c r="Q488" s="112">
        <v>500</v>
      </c>
      <c r="R488" s="43">
        <v>17.5</v>
      </c>
      <c r="S488" s="177">
        <f t="shared" si="45"/>
        <v>8.75</v>
      </c>
      <c r="T488" s="168">
        <f>INVENTARIO[[#This Row],[Costo Unitario (USD)]]+INVENTARIO[[#This Row],[Costo Envío (USD)]]</f>
        <v>24.204545454545453</v>
      </c>
      <c r="U488" s="168">
        <f>INVENTARIO[[#This Row],[Costo total]]*1.5</f>
        <v>36.30681818181818</v>
      </c>
      <c r="V488" s="43">
        <v>35</v>
      </c>
      <c r="W488" s="43">
        <f>INVENTARIO[[#This Row],[Precio Final]]-INVENTARIO[[#This Row],[Costo total]]</f>
        <v>10.795454545454547</v>
      </c>
      <c r="X488" s="172">
        <f>INVENTARIO[[#This Row],[Ganancia Unitaria]]*INVENTARIO[[#This Row],[Salidas]]</f>
        <v>0</v>
      </c>
      <c r="Y488" s="43" t="s">
        <v>1303</v>
      </c>
      <c r="Z488" s="43"/>
      <c r="AA488" s="43">
        <f>INVENTARIO[[#This Row],[Costo total]]*INVENTARIO[[#This Row],[Entradas]]</f>
        <v>24.204545454545453</v>
      </c>
      <c r="AB488" s="172">
        <f>INVENTARIO[[#This Row],[Stock Actual]]*INVENTARIO[[#This Row],[Costo total]]</f>
        <v>24.204545454545453</v>
      </c>
    </row>
    <row r="489" spans="1:28" ht="55" customHeight="1" x14ac:dyDescent="0.15">
      <c r="A489" s="42" t="s">
        <v>1695</v>
      </c>
      <c r="B489" s="173"/>
      <c r="C489" s="174" t="s">
        <v>12</v>
      </c>
      <c r="D489" s="78" t="s">
        <v>50</v>
      </c>
      <c r="E489" s="78" t="s">
        <v>1102</v>
      </c>
      <c r="F489" s="78" t="s">
        <v>697</v>
      </c>
      <c r="G489" s="78" t="s">
        <v>164</v>
      </c>
      <c r="H489" s="175">
        <f>INVENTARIO[[#This Row],[Precio Final]]</f>
        <v>35</v>
      </c>
      <c r="I489" s="78">
        <f t="shared" si="44"/>
        <v>33.288068181818183</v>
      </c>
      <c r="J489" s="78">
        <v>2</v>
      </c>
      <c r="K489" s="110">
        <f>SUMIFS(VENTAS[Cantidad],VENTAS[Código del producto Vendido],INVENTARIO[[#This Row],[Code]])</f>
        <v>1</v>
      </c>
      <c r="L489" s="120">
        <f>INVENTARIO[[#This Row],[Entradas]]-INVENTARIO[[#This Row],[Salidas]]</f>
        <v>1</v>
      </c>
      <c r="M489" s="175">
        <f>INVENTARIO[[#This Row],[Precio Final]]*10%</f>
        <v>3.5</v>
      </c>
      <c r="N489" s="42">
        <v>272</v>
      </c>
      <c r="O489" s="42">
        <v>17.600000000000001</v>
      </c>
      <c r="P489" s="42">
        <v>15.454545454545453</v>
      </c>
      <c r="Q489" s="110">
        <v>385</v>
      </c>
      <c r="R489" s="42">
        <v>17.5</v>
      </c>
      <c r="S489" s="178">
        <f t="shared" si="45"/>
        <v>6.7374999999999998</v>
      </c>
      <c r="T489" s="42">
        <f>INVENTARIO[[#This Row],[Costo Unitario (USD)]]+INVENTARIO[[#This Row],[Costo Envío (USD)]]</f>
        <v>22.192045454545454</v>
      </c>
      <c r="U489" s="42">
        <f>INVENTARIO[[#This Row],[Costo total]]*1.5</f>
        <v>33.288068181818183</v>
      </c>
      <c r="V489" s="42">
        <v>35</v>
      </c>
      <c r="W489" s="42">
        <f>INVENTARIO[[#This Row],[Precio Final]]-INVENTARIO[[#This Row],[Costo total]]</f>
        <v>12.807954545454546</v>
      </c>
      <c r="X489" s="176">
        <f>INVENTARIO[[#This Row],[Ganancia Unitaria]]*INVENTARIO[[#This Row],[Salidas]]</f>
        <v>12.807954545454546</v>
      </c>
      <c r="Y489" s="42" t="s">
        <v>1096</v>
      </c>
      <c r="Z489" s="20"/>
      <c r="AA489" s="20">
        <f>INVENTARIO[[#This Row],[Costo total]]*INVENTARIO[[#This Row],[Entradas]]</f>
        <v>44.384090909090908</v>
      </c>
      <c r="AB489" s="172">
        <f>INVENTARIO[[#This Row],[Stock Actual]]*INVENTARIO[[#This Row],[Costo total]]</f>
        <v>22.192045454545454</v>
      </c>
    </row>
    <row r="490" spans="1:28" ht="55" customHeight="1" x14ac:dyDescent="0.15">
      <c r="A490" s="43" t="s">
        <v>1696</v>
      </c>
      <c r="B490" s="169"/>
      <c r="C490" s="170" t="s">
        <v>12</v>
      </c>
      <c r="D490" s="83" t="s">
        <v>253</v>
      </c>
      <c r="E490" s="83" t="s">
        <v>1006</v>
      </c>
      <c r="F490" s="83" t="s">
        <v>697</v>
      </c>
      <c r="G490" s="83" t="s">
        <v>164</v>
      </c>
      <c r="H490" s="171">
        <f>INVENTARIO[[#This Row],[Precio Final]]</f>
        <v>12</v>
      </c>
      <c r="I490" s="83">
        <f t="shared" si="44"/>
        <v>11.548295454545453</v>
      </c>
      <c r="J490" s="83">
        <v>2</v>
      </c>
      <c r="K490" s="112">
        <f>SUMIFS(VENTAS[Cantidad],VENTAS[Código del producto Vendido],INVENTARIO[[#This Row],[Code]])</f>
        <v>2</v>
      </c>
      <c r="L490" s="121">
        <f>INVENTARIO[[#This Row],[Entradas]]-INVENTARIO[[#This Row],[Salidas]]</f>
        <v>0</v>
      </c>
      <c r="M490" s="171">
        <f>INVENTARIO[[#This Row],[Precio Final]]*10%</f>
        <v>1.2000000000000002</v>
      </c>
      <c r="N490" s="43">
        <v>97</v>
      </c>
      <c r="O490" s="43">
        <v>17.600000000000001</v>
      </c>
      <c r="P490" s="43">
        <v>5.5113636363636358</v>
      </c>
      <c r="Q490" s="112">
        <v>125</v>
      </c>
      <c r="R490" s="43">
        <v>17.5</v>
      </c>
      <c r="S490" s="177">
        <f t="shared" si="45"/>
        <v>2.1875</v>
      </c>
      <c r="T490" s="168">
        <f>INVENTARIO[[#This Row],[Costo Unitario (USD)]]+INVENTARIO[[#This Row],[Costo Envío (USD)]]</f>
        <v>7.6988636363636358</v>
      </c>
      <c r="U490" s="168">
        <f>INVENTARIO[[#This Row],[Costo total]]*1.5</f>
        <v>11.548295454545453</v>
      </c>
      <c r="V490" s="43">
        <v>12</v>
      </c>
      <c r="W490" s="43">
        <f>INVENTARIO[[#This Row],[Precio Final]]-INVENTARIO[[#This Row],[Costo total]]</f>
        <v>4.3011363636363642</v>
      </c>
      <c r="X490" s="172">
        <f>INVENTARIO[[#This Row],[Ganancia Unitaria]]*INVENTARIO[[#This Row],[Salidas]]</f>
        <v>8.6022727272727284</v>
      </c>
      <c r="Y490" s="43" t="s">
        <v>1303</v>
      </c>
      <c r="Z490" s="43"/>
      <c r="AA490" s="43">
        <f>INVENTARIO[[#This Row],[Costo total]]*INVENTARIO[[#This Row],[Entradas]]</f>
        <v>15.397727272727272</v>
      </c>
      <c r="AB490" s="172">
        <f>INVENTARIO[[#This Row],[Stock Actual]]*INVENTARIO[[#This Row],[Costo total]]</f>
        <v>0</v>
      </c>
    </row>
    <row r="491" spans="1:28" ht="55" customHeight="1" x14ac:dyDescent="0.15">
      <c r="A491" s="42" t="s">
        <v>1171</v>
      </c>
      <c r="B491" s="173"/>
      <c r="C491" s="174" t="s">
        <v>12</v>
      </c>
      <c r="D491" s="78" t="s">
        <v>2862</v>
      </c>
      <c r="E491" s="78" t="s">
        <v>1103</v>
      </c>
      <c r="F491" s="78" t="s">
        <v>692</v>
      </c>
      <c r="G491" s="78" t="s">
        <v>164</v>
      </c>
      <c r="H491" s="175">
        <f>INVENTARIO[[#This Row],[Precio Final]]</f>
        <v>12</v>
      </c>
      <c r="I491" s="78">
        <f t="shared" si="44"/>
        <v>10.735227272727272</v>
      </c>
      <c r="J491" s="78">
        <v>1</v>
      </c>
      <c r="K491" s="110">
        <f>SUMIFS(VENTAS[Cantidad],VENTAS[Código del producto Vendido],INVENTARIO[[#This Row],[Code]])</f>
        <v>1</v>
      </c>
      <c r="L491" s="120">
        <f>INVENTARIO[[#This Row],[Entradas]]-INVENTARIO[[#This Row],[Salidas]]</f>
        <v>0</v>
      </c>
      <c r="M491" s="175">
        <f>INVENTARIO[[#This Row],[Precio Final]]*10%</f>
        <v>1.2000000000000002</v>
      </c>
      <c r="N491" s="42">
        <v>89</v>
      </c>
      <c r="O491" s="42">
        <v>17.600000000000001</v>
      </c>
      <c r="P491" s="42">
        <v>5.0568181818181817</v>
      </c>
      <c r="Q491" s="110">
        <v>120</v>
      </c>
      <c r="R491" s="42">
        <v>17.5</v>
      </c>
      <c r="S491" s="178">
        <f t="shared" si="45"/>
        <v>2.1</v>
      </c>
      <c r="T491" s="42">
        <f>INVENTARIO[[#This Row],[Costo Unitario (USD)]]+INVENTARIO[[#This Row],[Costo Envío (USD)]]</f>
        <v>7.1568181818181813</v>
      </c>
      <c r="U491" s="42">
        <f>INVENTARIO[[#This Row],[Costo total]]*1.5</f>
        <v>10.735227272727272</v>
      </c>
      <c r="V491" s="42">
        <v>12</v>
      </c>
      <c r="W491" s="42">
        <f>INVENTARIO[[#This Row],[Precio Final]]-INVENTARIO[[#This Row],[Costo total]]</f>
        <v>4.8431818181818187</v>
      </c>
      <c r="X491" s="176">
        <f>INVENTARIO[[#This Row],[Ganancia Unitaria]]*INVENTARIO[[#This Row],[Salidas]]</f>
        <v>4.8431818181818187</v>
      </c>
      <c r="Y491" s="42" t="s">
        <v>1096</v>
      </c>
      <c r="Z491" s="20"/>
      <c r="AA491" s="20">
        <f>INVENTARIO[[#This Row],[Costo total]]*INVENTARIO[[#This Row],[Entradas]]</f>
        <v>7.1568181818181813</v>
      </c>
      <c r="AB491" s="172">
        <f>INVENTARIO[[#This Row],[Stock Actual]]*INVENTARIO[[#This Row],[Costo total]]</f>
        <v>0</v>
      </c>
    </row>
    <row r="492" spans="1:28" ht="55" customHeight="1" x14ac:dyDescent="0.15">
      <c r="A492" s="43" t="s">
        <v>1697</v>
      </c>
      <c r="B492" s="169"/>
      <c r="C492" s="170" t="s">
        <v>12</v>
      </c>
      <c r="D492" s="78" t="s">
        <v>2862</v>
      </c>
      <c r="E492" s="83" t="s">
        <v>1103</v>
      </c>
      <c r="F492" s="83" t="s">
        <v>695</v>
      </c>
      <c r="G492" s="83" t="s">
        <v>164</v>
      </c>
      <c r="H492" s="171">
        <f>INVENTARIO[[#This Row],[Precio Final]]</f>
        <v>12</v>
      </c>
      <c r="I492" s="83">
        <f t="shared" si="44"/>
        <v>10.735227272727272</v>
      </c>
      <c r="J492" s="83">
        <v>2</v>
      </c>
      <c r="K492" s="112">
        <f>SUMIFS(VENTAS[Cantidad],VENTAS[Código del producto Vendido],INVENTARIO[[#This Row],[Code]])</f>
        <v>2</v>
      </c>
      <c r="L492" s="121">
        <f>INVENTARIO[[#This Row],[Entradas]]-INVENTARIO[[#This Row],[Salidas]]</f>
        <v>0</v>
      </c>
      <c r="M492" s="171">
        <f>INVENTARIO[[#This Row],[Precio Final]]*10%</f>
        <v>1.2000000000000002</v>
      </c>
      <c r="N492" s="43">
        <v>89</v>
      </c>
      <c r="O492" s="43">
        <v>17.600000000000001</v>
      </c>
      <c r="P492" s="43">
        <v>5.0568181818181817</v>
      </c>
      <c r="Q492" s="112">
        <v>120</v>
      </c>
      <c r="R492" s="43">
        <v>17.5</v>
      </c>
      <c r="S492" s="177">
        <f t="shared" si="45"/>
        <v>2.1</v>
      </c>
      <c r="T492" s="168">
        <f>INVENTARIO[[#This Row],[Costo Unitario (USD)]]+INVENTARIO[[#This Row],[Costo Envío (USD)]]</f>
        <v>7.1568181818181813</v>
      </c>
      <c r="U492" s="168">
        <f>INVENTARIO[[#This Row],[Costo total]]*1.5</f>
        <v>10.735227272727272</v>
      </c>
      <c r="V492" s="43">
        <v>12</v>
      </c>
      <c r="W492" s="43">
        <f>INVENTARIO[[#This Row],[Precio Final]]-INVENTARIO[[#This Row],[Costo total]]</f>
        <v>4.8431818181818187</v>
      </c>
      <c r="X492" s="172">
        <f>INVENTARIO[[#This Row],[Ganancia Unitaria]]*INVENTARIO[[#This Row],[Salidas]]</f>
        <v>9.6863636363636374</v>
      </c>
      <c r="Y492" s="43" t="s">
        <v>1303</v>
      </c>
      <c r="Z492" s="43"/>
      <c r="AA492" s="43">
        <f>INVENTARIO[[#This Row],[Costo total]]*INVENTARIO[[#This Row],[Entradas]]</f>
        <v>14.313636363636363</v>
      </c>
      <c r="AB492" s="172">
        <f>INVENTARIO[[#This Row],[Stock Actual]]*INVENTARIO[[#This Row],[Costo total]]</f>
        <v>0</v>
      </c>
    </row>
    <row r="493" spans="1:28" ht="55" customHeight="1" x14ac:dyDescent="0.15">
      <c r="A493" s="42" t="s">
        <v>1698</v>
      </c>
      <c r="B493" s="173"/>
      <c r="C493" s="174" t="s">
        <v>12</v>
      </c>
      <c r="D493" s="78" t="s">
        <v>2862</v>
      </c>
      <c r="E493" s="78" t="s">
        <v>1103</v>
      </c>
      <c r="F493" s="78" t="s">
        <v>697</v>
      </c>
      <c r="G493" s="78" t="s">
        <v>164</v>
      </c>
      <c r="H493" s="175">
        <f>INVENTARIO[[#This Row],[Precio Final]]</f>
        <v>12</v>
      </c>
      <c r="I493" s="78">
        <f t="shared" ref="I493:I510" si="46">U493</f>
        <v>10.735227272727272</v>
      </c>
      <c r="J493" s="78">
        <v>1</v>
      </c>
      <c r="K493" s="110">
        <f>SUMIFS(VENTAS[Cantidad],VENTAS[Código del producto Vendido],INVENTARIO[[#This Row],[Code]])</f>
        <v>1</v>
      </c>
      <c r="L493" s="120">
        <f>INVENTARIO[[#This Row],[Entradas]]-INVENTARIO[[#This Row],[Salidas]]</f>
        <v>0</v>
      </c>
      <c r="M493" s="175">
        <f>INVENTARIO[[#This Row],[Precio Final]]*10%</f>
        <v>1.2000000000000002</v>
      </c>
      <c r="N493" s="42">
        <v>89</v>
      </c>
      <c r="O493" s="42">
        <v>17.600000000000001</v>
      </c>
      <c r="P493" s="42">
        <v>5.0568181818181817</v>
      </c>
      <c r="Q493" s="110">
        <v>120</v>
      </c>
      <c r="R493" s="42">
        <v>17.5</v>
      </c>
      <c r="S493" s="178">
        <f t="shared" ref="S493:S510" si="47">Q493*R493/1000</f>
        <v>2.1</v>
      </c>
      <c r="T493" s="42">
        <f>INVENTARIO[[#This Row],[Costo Unitario (USD)]]+INVENTARIO[[#This Row],[Costo Envío (USD)]]</f>
        <v>7.1568181818181813</v>
      </c>
      <c r="U493" s="42">
        <f>INVENTARIO[[#This Row],[Costo total]]*1.5</f>
        <v>10.735227272727272</v>
      </c>
      <c r="V493" s="42">
        <v>12</v>
      </c>
      <c r="W493" s="42">
        <f>INVENTARIO[[#This Row],[Precio Final]]-INVENTARIO[[#This Row],[Costo total]]</f>
        <v>4.8431818181818187</v>
      </c>
      <c r="X493" s="176">
        <f>INVENTARIO[[#This Row],[Ganancia Unitaria]]*INVENTARIO[[#This Row],[Salidas]]</f>
        <v>4.8431818181818187</v>
      </c>
      <c r="Y493" s="42" t="s">
        <v>1303</v>
      </c>
      <c r="Z493" s="20"/>
      <c r="AA493" s="20">
        <f>INVENTARIO[[#This Row],[Costo total]]*INVENTARIO[[#This Row],[Entradas]]</f>
        <v>7.1568181818181813</v>
      </c>
      <c r="AB493" s="172">
        <f>INVENTARIO[[#This Row],[Stock Actual]]*INVENTARIO[[#This Row],[Costo total]]</f>
        <v>0</v>
      </c>
    </row>
    <row r="494" spans="1:28" ht="55" customHeight="1" x14ac:dyDescent="0.15">
      <c r="A494" s="43" t="s">
        <v>1699</v>
      </c>
      <c r="B494" s="169"/>
      <c r="C494" s="170" t="s">
        <v>12</v>
      </c>
      <c r="D494" s="83" t="s">
        <v>2330</v>
      </c>
      <c r="E494" s="83" t="s">
        <v>2506</v>
      </c>
      <c r="F494" s="83" t="s">
        <v>692</v>
      </c>
      <c r="G494" s="83" t="s">
        <v>164</v>
      </c>
      <c r="H494" s="171">
        <f>INVENTARIO[[#This Row],[Precio Final]]</f>
        <v>19</v>
      </c>
      <c r="I494" s="83">
        <f t="shared" si="46"/>
        <v>12.157499999999999</v>
      </c>
      <c r="J494" s="83">
        <v>1</v>
      </c>
      <c r="K494" s="112">
        <v>0</v>
      </c>
      <c r="L494" s="121">
        <f>INVENTARIO[[#This Row],[Entradas]]-INVENTARIO[[#This Row],[Salidas]]</f>
        <v>1</v>
      </c>
      <c r="M494" s="171">
        <f>INVENTARIO[[#This Row],[Precio Final]]*10%</f>
        <v>1.9000000000000001</v>
      </c>
      <c r="N494" s="43">
        <v>110</v>
      </c>
      <c r="O494" s="43">
        <v>17.600000000000001</v>
      </c>
      <c r="P494" s="43">
        <v>6.2499999999999991</v>
      </c>
      <c r="Q494" s="112">
        <v>106</v>
      </c>
      <c r="R494" s="43">
        <v>17.5</v>
      </c>
      <c r="S494" s="177">
        <f t="shared" si="47"/>
        <v>1.855</v>
      </c>
      <c r="T494" s="168">
        <f>INVENTARIO[[#This Row],[Costo Unitario (USD)]]+INVENTARIO[[#This Row],[Costo Envío (USD)]]</f>
        <v>8.1049999999999986</v>
      </c>
      <c r="U494" s="168">
        <f>INVENTARIO[[#This Row],[Costo total]]*1.5</f>
        <v>12.157499999999999</v>
      </c>
      <c r="V494" s="43">
        <v>19</v>
      </c>
      <c r="W494" s="43">
        <f>INVENTARIO[[#This Row],[Precio Final]]-INVENTARIO[[#This Row],[Costo total]]</f>
        <v>10.895000000000001</v>
      </c>
      <c r="X494" s="172">
        <f>INVENTARIO[[#This Row],[Ganancia Unitaria]]*INVENTARIO[[#This Row],[Salidas]]</f>
        <v>0</v>
      </c>
      <c r="Y494" s="43"/>
      <c r="Z494" s="43"/>
      <c r="AA494" s="43">
        <f>INVENTARIO[[#This Row],[Costo total]]*INVENTARIO[[#This Row],[Entradas]]</f>
        <v>8.1049999999999986</v>
      </c>
      <c r="AB494" s="172">
        <f>INVENTARIO[[#This Row],[Stock Actual]]*INVENTARIO[[#This Row],[Costo total]]</f>
        <v>8.1049999999999986</v>
      </c>
    </row>
    <row r="495" spans="1:28" ht="55" customHeight="1" x14ac:dyDescent="0.15">
      <c r="A495" s="42" t="s">
        <v>1175</v>
      </c>
      <c r="B495" s="173"/>
      <c r="C495" s="174" t="s">
        <v>12</v>
      </c>
      <c r="D495" s="78" t="s">
        <v>2330</v>
      </c>
      <c r="E495" s="78" t="s">
        <v>1104</v>
      </c>
      <c r="F495" s="78" t="s">
        <v>695</v>
      </c>
      <c r="G495" s="78" t="s">
        <v>164</v>
      </c>
      <c r="H495" s="175">
        <f>INVENTARIO[[#This Row],[Precio Final]]</f>
        <v>19</v>
      </c>
      <c r="I495" s="78">
        <f t="shared" si="46"/>
        <v>12.157499999999999</v>
      </c>
      <c r="J495" s="78">
        <v>1</v>
      </c>
      <c r="K495" s="110">
        <f>SUMIFS(VENTAS[Cantidad],VENTAS[Código del producto Vendido],INVENTARIO[[#This Row],[Code]])</f>
        <v>1</v>
      </c>
      <c r="L495" s="120">
        <f>INVENTARIO[[#This Row],[Entradas]]-INVENTARIO[[#This Row],[Salidas]]</f>
        <v>0</v>
      </c>
      <c r="M495" s="175">
        <f>INVENTARIO[[#This Row],[Precio Final]]*10%</f>
        <v>1.9000000000000001</v>
      </c>
      <c r="N495" s="42">
        <v>110</v>
      </c>
      <c r="O495" s="42">
        <v>17.600000000000001</v>
      </c>
      <c r="P495" s="42">
        <v>6.2499999999999991</v>
      </c>
      <c r="Q495" s="110">
        <v>106</v>
      </c>
      <c r="R495" s="42">
        <v>17.5</v>
      </c>
      <c r="S495" s="178">
        <f t="shared" si="47"/>
        <v>1.855</v>
      </c>
      <c r="T495" s="42">
        <f>INVENTARIO[[#This Row],[Costo Unitario (USD)]]+INVENTARIO[[#This Row],[Costo Envío (USD)]]</f>
        <v>8.1049999999999986</v>
      </c>
      <c r="U495" s="42">
        <f>INVENTARIO[[#This Row],[Costo total]]*1.5</f>
        <v>12.157499999999999</v>
      </c>
      <c r="V495" s="42">
        <v>19</v>
      </c>
      <c r="W495" s="42">
        <f>INVENTARIO[[#This Row],[Precio Final]]-INVENTARIO[[#This Row],[Costo total]]</f>
        <v>10.895000000000001</v>
      </c>
      <c r="X495" s="176">
        <f>INVENTARIO[[#This Row],[Ganancia Unitaria]]*INVENTARIO[[#This Row],[Salidas]]</f>
        <v>10.895000000000001</v>
      </c>
      <c r="Y495" s="42"/>
      <c r="Z495" s="20"/>
      <c r="AA495" s="20">
        <f>INVENTARIO[[#This Row],[Costo total]]*INVENTARIO[[#This Row],[Entradas]]</f>
        <v>8.1049999999999986</v>
      </c>
      <c r="AB495" s="172">
        <f>INVENTARIO[[#This Row],[Stock Actual]]*INVENTARIO[[#This Row],[Costo total]]</f>
        <v>0</v>
      </c>
    </row>
    <row r="496" spans="1:28" ht="55" customHeight="1" x14ac:dyDescent="0.15">
      <c r="A496" s="43" t="s">
        <v>1700</v>
      </c>
      <c r="B496" s="169"/>
      <c r="C496" s="170" t="s">
        <v>12</v>
      </c>
      <c r="D496" s="83" t="s">
        <v>2330</v>
      </c>
      <c r="E496" s="83" t="s">
        <v>1104</v>
      </c>
      <c r="F496" s="83" t="s">
        <v>697</v>
      </c>
      <c r="G496" s="83" t="s">
        <v>164</v>
      </c>
      <c r="H496" s="171">
        <f>INVENTARIO[[#This Row],[Precio Final]]</f>
        <v>19</v>
      </c>
      <c r="I496" s="83">
        <f t="shared" si="46"/>
        <v>12.157499999999999</v>
      </c>
      <c r="J496" s="83">
        <v>1</v>
      </c>
      <c r="K496" s="112">
        <f>SUMIFS(VENTAS[Cantidad],VENTAS[Código del producto Vendido],INVENTARIO[[#This Row],[Code]])</f>
        <v>1</v>
      </c>
      <c r="L496" s="121">
        <f>INVENTARIO[[#This Row],[Entradas]]-INVENTARIO[[#This Row],[Salidas]]</f>
        <v>0</v>
      </c>
      <c r="M496" s="171">
        <f>INVENTARIO[[#This Row],[Precio Final]]*10%</f>
        <v>1.9000000000000001</v>
      </c>
      <c r="N496" s="43">
        <v>110</v>
      </c>
      <c r="O496" s="43">
        <v>17.600000000000001</v>
      </c>
      <c r="P496" s="43">
        <v>6.2499999999999991</v>
      </c>
      <c r="Q496" s="112">
        <v>106</v>
      </c>
      <c r="R496" s="43">
        <v>17.5</v>
      </c>
      <c r="S496" s="177">
        <f t="shared" si="47"/>
        <v>1.855</v>
      </c>
      <c r="T496" s="168">
        <f>INVENTARIO[[#This Row],[Costo Unitario (USD)]]+INVENTARIO[[#This Row],[Costo Envío (USD)]]</f>
        <v>8.1049999999999986</v>
      </c>
      <c r="U496" s="168">
        <f>INVENTARIO[[#This Row],[Costo total]]*1.5</f>
        <v>12.157499999999999</v>
      </c>
      <c r="V496" s="43">
        <v>19</v>
      </c>
      <c r="W496" s="43">
        <f>INVENTARIO[[#This Row],[Precio Final]]-INVENTARIO[[#This Row],[Costo total]]</f>
        <v>10.895000000000001</v>
      </c>
      <c r="X496" s="172">
        <f>INVENTARIO[[#This Row],[Ganancia Unitaria]]*INVENTARIO[[#This Row],[Salidas]]</f>
        <v>10.895000000000001</v>
      </c>
      <c r="Y496" s="43"/>
      <c r="Z496" s="43"/>
      <c r="AA496" s="43">
        <f>INVENTARIO[[#This Row],[Costo total]]*INVENTARIO[[#This Row],[Entradas]]</f>
        <v>8.1049999999999986</v>
      </c>
      <c r="AB496" s="172">
        <f>INVENTARIO[[#This Row],[Stock Actual]]*INVENTARIO[[#This Row],[Costo total]]</f>
        <v>0</v>
      </c>
    </row>
    <row r="497" spans="1:28" ht="55" customHeight="1" x14ac:dyDescent="0.15">
      <c r="A497" s="42" t="s">
        <v>1701</v>
      </c>
      <c r="B497" s="173"/>
      <c r="C497" s="174" t="s">
        <v>12</v>
      </c>
      <c r="D497" s="78" t="s">
        <v>2862</v>
      </c>
      <c r="E497" s="78" t="s">
        <v>1106</v>
      </c>
      <c r="F497" s="78" t="s">
        <v>692</v>
      </c>
      <c r="G497" s="78" t="s">
        <v>164</v>
      </c>
      <c r="H497" s="175">
        <f>INVENTARIO[[#This Row],[Precio Final]]</f>
        <v>12</v>
      </c>
      <c r="I497" s="78">
        <f t="shared" si="46"/>
        <v>10.138636363636362</v>
      </c>
      <c r="J497" s="78">
        <v>1</v>
      </c>
      <c r="K497" s="110">
        <f>SUMIFS(VENTAS[Cantidad],VENTAS[Código del producto Vendido],INVENTARIO[[#This Row],[Code]])</f>
        <v>1</v>
      </c>
      <c r="L497" s="120">
        <f>INVENTARIO[[#This Row],[Entradas]]-INVENTARIO[[#This Row],[Salidas]]</f>
        <v>0</v>
      </c>
      <c r="M497" s="175">
        <f>INVENTARIO[[#This Row],[Precio Final]]*10%</f>
        <v>1.2000000000000002</v>
      </c>
      <c r="N497" s="42">
        <v>82</v>
      </c>
      <c r="O497" s="42">
        <v>17.600000000000001</v>
      </c>
      <c r="P497" s="42">
        <v>4.6590909090909083</v>
      </c>
      <c r="Q497" s="110">
        <v>120</v>
      </c>
      <c r="R497" s="42">
        <v>17.5</v>
      </c>
      <c r="S497" s="178">
        <f t="shared" si="47"/>
        <v>2.1</v>
      </c>
      <c r="T497" s="42">
        <f>INVENTARIO[[#This Row],[Costo Unitario (USD)]]+INVENTARIO[[#This Row],[Costo Envío (USD)]]</f>
        <v>6.7590909090909079</v>
      </c>
      <c r="U497" s="42">
        <f>INVENTARIO[[#This Row],[Costo total]]*1.5</f>
        <v>10.138636363636362</v>
      </c>
      <c r="V497" s="42">
        <v>12</v>
      </c>
      <c r="W497" s="42">
        <f>INVENTARIO[[#This Row],[Precio Final]]-INVENTARIO[[#This Row],[Costo total]]</f>
        <v>5.2409090909090921</v>
      </c>
      <c r="X497" s="176">
        <f>INVENTARIO[[#This Row],[Ganancia Unitaria]]*INVENTARIO[[#This Row],[Salidas]]</f>
        <v>5.2409090909090921</v>
      </c>
      <c r="Y497" s="42" t="s">
        <v>1096</v>
      </c>
      <c r="Z497" s="20"/>
      <c r="AA497" s="20">
        <f>INVENTARIO[[#This Row],[Costo total]]*INVENTARIO[[#This Row],[Entradas]]</f>
        <v>6.7590909090909079</v>
      </c>
      <c r="AB497" s="172">
        <f>INVENTARIO[[#This Row],[Stock Actual]]*INVENTARIO[[#This Row],[Costo total]]</f>
        <v>0</v>
      </c>
    </row>
    <row r="498" spans="1:28" ht="55" customHeight="1" x14ac:dyDescent="0.15">
      <c r="A498" s="43" t="s">
        <v>1702</v>
      </c>
      <c r="B498" s="169"/>
      <c r="C498" s="170" t="s">
        <v>12</v>
      </c>
      <c r="D498" s="78" t="s">
        <v>2862</v>
      </c>
      <c r="E498" s="83" t="s">
        <v>1106</v>
      </c>
      <c r="F498" s="83" t="s">
        <v>695</v>
      </c>
      <c r="G498" s="83" t="s">
        <v>164</v>
      </c>
      <c r="H498" s="171">
        <f>INVENTARIO[[#This Row],[Precio Final]]</f>
        <v>12</v>
      </c>
      <c r="I498" s="83">
        <f t="shared" si="46"/>
        <v>10.138636363636362</v>
      </c>
      <c r="J498" s="83">
        <v>1</v>
      </c>
      <c r="K498" s="112">
        <f>SUMIFS(VENTAS[Cantidad],VENTAS[Código del producto Vendido],INVENTARIO[[#This Row],[Code]])</f>
        <v>1</v>
      </c>
      <c r="L498" s="121">
        <f>INVENTARIO[[#This Row],[Entradas]]-INVENTARIO[[#This Row],[Salidas]]</f>
        <v>0</v>
      </c>
      <c r="M498" s="171">
        <f>INVENTARIO[[#This Row],[Precio Final]]*10%</f>
        <v>1.2000000000000002</v>
      </c>
      <c r="N498" s="43">
        <v>82</v>
      </c>
      <c r="O498" s="43">
        <v>17.600000000000001</v>
      </c>
      <c r="P498" s="43">
        <v>4.6590909090909083</v>
      </c>
      <c r="Q498" s="112">
        <v>120</v>
      </c>
      <c r="R498" s="43">
        <v>17.5</v>
      </c>
      <c r="S498" s="177">
        <f t="shared" si="47"/>
        <v>2.1</v>
      </c>
      <c r="T498" s="168">
        <f>INVENTARIO[[#This Row],[Costo Unitario (USD)]]+INVENTARIO[[#This Row],[Costo Envío (USD)]]</f>
        <v>6.7590909090909079</v>
      </c>
      <c r="U498" s="168">
        <f>INVENTARIO[[#This Row],[Costo total]]*1.5</f>
        <v>10.138636363636362</v>
      </c>
      <c r="V498" s="43">
        <v>12</v>
      </c>
      <c r="W498" s="43">
        <f>INVENTARIO[[#This Row],[Precio Final]]-INVENTARIO[[#This Row],[Costo total]]</f>
        <v>5.2409090909090921</v>
      </c>
      <c r="X498" s="172">
        <f>INVENTARIO[[#This Row],[Ganancia Unitaria]]*INVENTARIO[[#This Row],[Salidas]]</f>
        <v>5.2409090909090921</v>
      </c>
      <c r="Y498" s="43" t="s">
        <v>1096</v>
      </c>
      <c r="Z498" s="43"/>
      <c r="AA498" s="43">
        <f>INVENTARIO[[#This Row],[Costo total]]*INVENTARIO[[#This Row],[Entradas]]</f>
        <v>6.7590909090909079</v>
      </c>
      <c r="AB498" s="172">
        <f>INVENTARIO[[#This Row],[Stock Actual]]*INVENTARIO[[#This Row],[Costo total]]</f>
        <v>0</v>
      </c>
    </row>
    <row r="499" spans="1:28" ht="55" customHeight="1" x14ac:dyDescent="0.15">
      <c r="A499" s="42" t="s">
        <v>1180</v>
      </c>
      <c r="B499" s="173"/>
      <c r="C499" s="174" t="s">
        <v>12</v>
      </c>
      <c r="D499" s="78" t="s">
        <v>2862</v>
      </c>
      <c r="E499" s="78" t="s">
        <v>1106</v>
      </c>
      <c r="F499" s="78" t="s">
        <v>697</v>
      </c>
      <c r="G499" s="78" t="s">
        <v>164</v>
      </c>
      <c r="H499" s="175">
        <f>INVENTARIO[[#This Row],[Precio Final]]</f>
        <v>12</v>
      </c>
      <c r="I499" s="78">
        <f t="shared" si="46"/>
        <v>10.138636363636362</v>
      </c>
      <c r="J499" s="78">
        <v>1</v>
      </c>
      <c r="K499" s="110">
        <f>SUMIFS(VENTAS[Cantidad],VENTAS[Código del producto Vendido],INVENTARIO[[#This Row],[Code]])</f>
        <v>1</v>
      </c>
      <c r="L499" s="120">
        <f>INVENTARIO[[#This Row],[Entradas]]-INVENTARIO[[#This Row],[Salidas]]</f>
        <v>0</v>
      </c>
      <c r="M499" s="175">
        <f>INVENTARIO[[#This Row],[Precio Final]]*10%</f>
        <v>1.2000000000000002</v>
      </c>
      <c r="N499" s="42">
        <v>82</v>
      </c>
      <c r="O499" s="42">
        <v>17.600000000000001</v>
      </c>
      <c r="P499" s="42">
        <v>4.6590909090909083</v>
      </c>
      <c r="Q499" s="110">
        <v>120</v>
      </c>
      <c r="R499" s="42">
        <v>17.5</v>
      </c>
      <c r="S499" s="178">
        <f t="shared" si="47"/>
        <v>2.1</v>
      </c>
      <c r="T499" s="42">
        <f>INVENTARIO[[#This Row],[Costo Unitario (USD)]]+INVENTARIO[[#This Row],[Costo Envío (USD)]]</f>
        <v>6.7590909090909079</v>
      </c>
      <c r="U499" s="42">
        <f>INVENTARIO[[#This Row],[Costo total]]*1.5</f>
        <v>10.138636363636362</v>
      </c>
      <c r="V499" s="42">
        <v>12</v>
      </c>
      <c r="W499" s="42">
        <f>INVENTARIO[[#This Row],[Precio Final]]-INVENTARIO[[#This Row],[Costo total]]</f>
        <v>5.2409090909090921</v>
      </c>
      <c r="X499" s="176">
        <f>INVENTARIO[[#This Row],[Ganancia Unitaria]]*INVENTARIO[[#This Row],[Salidas]]</f>
        <v>5.2409090909090921</v>
      </c>
      <c r="Y499" s="42" t="s">
        <v>1096</v>
      </c>
      <c r="Z499" s="20"/>
      <c r="AA499" s="20">
        <f>INVENTARIO[[#This Row],[Costo total]]*INVENTARIO[[#This Row],[Entradas]]</f>
        <v>6.7590909090909079</v>
      </c>
      <c r="AB499" s="172">
        <f>INVENTARIO[[#This Row],[Stock Actual]]*INVENTARIO[[#This Row],[Costo total]]</f>
        <v>0</v>
      </c>
    </row>
    <row r="500" spans="1:28" ht="55" customHeight="1" x14ac:dyDescent="0.15">
      <c r="A500" s="43" t="s">
        <v>1703</v>
      </c>
      <c r="B500" s="169"/>
      <c r="C500" s="170" t="s">
        <v>12</v>
      </c>
      <c r="D500" s="78" t="s">
        <v>2862</v>
      </c>
      <c r="E500" s="83" t="s">
        <v>1109</v>
      </c>
      <c r="F500" s="83" t="s">
        <v>695</v>
      </c>
      <c r="G500" s="83" t="s">
        <v>164</v>
      </c>
      <c r="H500" s="171">
        <f>INVENTARIO[[#This Row],[Precio Final]]</f>
        <v>12</v>
      </c>
      <c r="I500" s="83">
        <f t="shared" si="46"/>
        <v>11.633522727272727</v>
      </c>
      <c r="J500" s="83">
        <v>3</v>
      </c>
      <c r="K500" s="112">
        <f>SUMIFS(VENTAS[Cantidad],VENTAS[Código del producto Vendido],INVENTARIO[[#This Row],[Code]])</f>
        <v>3</v>
      </c>
      <c r="L500" s="121">
        <f>INVENTARIO[[#This Row],[Entradas]]-INVENTARIO[[#This Row],[Salidas]]</f>
        <v>0</v>
      </c>
      <c r="M500" s="171">
        <f>INVENTARIO[[#This Row],[Precio Final]]*10%</f>
        <v>1.2000000000000002</v>
      </c>
      <c r="N500" s="43">
        <v>98</v>
      </c>
      <c r="O500" s="43">
        <v>17.600000000000001</v>
      </c>
      <c r="P500" s="43">
        <v>5.5681818181818175</v>
      </c>
      <c r="Q500" s="112">
        <v>125</v>
      </c>
      <c r="R500" s="43">
        <v>17.5</v>
      </c>
      <c r="S500" s="177">
        <f t="shared" si="47"/>
        <v>2.1875</v>
      </c>
      <c r="T500" s="168">
        <f>INVENTARIO[[#This Row],[Costo Unitario (USD)]]+INVENTARIO[[#This Row],[Costo Envío (USD)]]</f>
        <v>7.7556818181818175</v>
      </c>
      <c r="U500" s="168">
        <f>INVENTARIO[[#This Row],[Costo total]]*1.5</f>
        <v>11.633522727272727</v>
      </c>
      <c r="V500" s="43">
        <v>12</v>
      </c>
      <c r="W500" s="43">
        <f>INVENTARIO[[#This Row],[Precio Final]]-INVENTARIO[[#This Row],[Costo total]]</f>
        <v>4.2443181818181825</v>
      </c>
      <c r="X500" s="172">
        <f>INVENTARIO[[#This Row],[Ganancia Unitaria]]*INVENTARIO[[#This Row],[Salidas]]</f>
        <v>12.732954545454547</v>
      </c>
      <c r="Y500" s="43" t="s">
        <v>1108</v>
      </c>
      <c r="Z500" s="43"/>
      <c r="AA500" s="43">
        <f>INVENTARIO[[#This Row],[Costo total]]*INVENTARIO[[#This Row],[Entradas]]</f>
        <v>23.267045454545453</v>
      </c>
      <c r="AB500" s="172">
        <f>INVENTARIO[[#This Row],[Stock Actual]]*INVENTARIO[[#This Row],[Costo total]]</f>
        <v>0</v>
      </c>
    </row>
    <row r="501" spans="1:28" ht="55" customHeight="1" x14ac:dyDescent="0.15">
      <c r="A501" s="42" t="s">
        <v>1704</v>
      </c>
      <c r="B501" s="173"/>
      <c r="C501" s="174" t="s">
        <v>12</v>
      </c>
      <c r="D501" s="78" t="s">
        <v>253</v>
      </c>
      <c r="E501" s="78" t="s">
        <v>1105</v>
      </c>
      <c r="F501" s="78" t="s">
        <v>697</v>
      </c>
      <c r="G501" s="78" t="s">
        <v>164</v>
      </c>
      <c r="H501" s="175">
        <f>INVENTARIO[[#This Row],[Precio Final]]</f>
        <v>12</v>
      </c>
      <c r="I501" s="78">
        <f t="shared" si="46"/>
        <v>5.7051136363636363</v>
      </c>
      <c r="J501" s="78">
        <v>1</v>
      </c>
      <c r="K501" s="110">
        <f>SUMIFS(VENTAS[Cantidad],VENTAS[Código del producto Vendido],INVENTARIO[[#This Row],[Code]])</f>
        <v>1</v>
      </c>
      <c r="L501" s="120">
        <f>INVENTARIO[[#This Row],[Entradas]]-INVENTARIO[[#This Row],[Salidas]]</f>
        <v>0</v>
      </c>
      <c r="M501" s="175">
        <f>INVENTARIO[[#This Row],[Precio Final]]*10%</f>
        <v>1.2000000000000002</v>
      </c>
      <c r="N501" s="42">
        <v>50</v>
      </c>
      <c r="O501" s="42">
        <v>17.600000000000001</v>
      </c>
      <c r="P501" s="42">
        <v>2.8409090909090908</v>
      </c>
      <c r="Q501" s="110">
        <v>55</v>
      </c>
      <c r="R501" s="42">
        <v>17.5</v>
      </c>
      <c r="S501" s="178">
        <f t="shared" si="47"/>
        <v>0.96250000000000002</v>
      </c>
      <c r="T501" s="42">
        <f>INVENTARIO[[#This Row],[Costo Unitario (USD)]]+INVENTARIO[[#This Row],[Costo Envío (USD)]]</f>
        <v>3.8034090909090907</v>
      </c>
      <c r="U501" s="42">
        <f>INVENTARIO[[#This Row],[Costo total]]*1.5</f>
        <v>5.7051136363636363</v>
      </c>
      <c r="V501" s="42">
        <v>12</v>
      </c>
      <c r="W501" s="42">
        <f>INVENTARIO[[#This Row],[Precio Final]]-INVENTARIO[[#This Row],[Costo total]]</f>
        <v>8.1965909090909097</v>
      </c>
      <c r="X501" s="176">
        <f>INVENTARIO[[#This Row],[Ganancia Unitaria]]*INVENTARIO[[#This Row],[Salidas]]</f>
        <v>8.1965909090909097</v>
      </c>
      <c r="Y501" s="42" t="s">
        <v>1096</v>
      </c>
      <c r="Z501" s="20"/>
      <c r="AA501" s="20">
        <f>INVENTARIO[[#This Row],[Costo total]]*INVENTARIO[[#This Row],[Entradas]]</f>
        <v>3.8034090909090907</v>
      </c>
      <c r="AB501" s="172">
        <f>INVENTARIO[[#This Row],[Stock Actual]]*INVENTARIO[[#This Row],[Costo total]]</f>
        <v>0</v>
      </c>
    </row>
    <row r="502" spans="1:28" ht="55" customHeight="1" x14ac:dyDescent="0.15">
      <c r="A502" s="43" t="s">
        <v>1705</v>
      </c>
      <c r="B502" s="169"/>
      <c r="C502" s="170" t="s">
        <v>12</v>
      </c>
      <c r="D502" s="83" t="s">
        <v>890</v>
      </c>
      <c r="E502" s="83" t="s">
        <v>1195</v>
      </c>
      <c r="F502" s="83" t="s">
        <v>695</v>
      </c>
      <c r="G502" s="83" t="s">
        <v>164</v>
      </c>
      <c r="H502" s="171">
        <f>INVENTARIO[[#This Row],[Precio Final]]</f>
        <v>35</v>
      </c>
      <c r="I502" s="83">
        <f t="shared" si="46"/>
        <v>37.022727272727266</v>
      </c>
      <c r="J502" s="83">
        <v>3</v>
      </c>
      <c r="K502" s="112">
        <f>SUMIFS(VENTAS[Cantidad],VENTAS[Código del producto Vendido],INVENTARIO[[#This Row],[Code]])</f>
        <v>3</v>
      </c>
      <c r="L502" s="121">
        <f>INVENTARIO[[#This Row],[Entradas]]-INVENTARIO[[#This Row],[Salidas]]</f>
        <v>0</v>
      </c>
      <c r="M502" s="171">
        <f>INVENTARIO[[#This Row],[Precio Final]]*10%</f>
        <v>3.5</v>
      </c>
      <c r="N502" s="43">
        <v>265</v>
      </c>
      <c r="O502" s="43">
        <v>17.600000000000001</v>
      </c>
      <c r="P502" s="43">
        <v>15.05681818181818</v>
      </c>
      <c r="Q502" s="112">
        <v>550</v>
      </c>
      <c r="R502" s="43">
        <v>17.5</v>
      </c>
      <c r="S502" s="177">
        <f t="shared" si="47"/>
        <v>9.625</v>
      </c>
      <c r="T502" s="168">
        <f>INVENTARIO[[#This Row],[Costo Unitario (USD)]]+INVENTARIO[[#This Row],[Costo Envío (USD)]]</f>
        <v>24.68181818181818</v>
      </c>
      <c r="U502" s="168">
        <f>INVENTARIO[[#This Row],[Costo total]]*1.5</f>
        <v>37.022727272727266</v>
      </c>
      <c r="V502" s="43">
        <v>35</v>
      </c>
      <c r="W502" s="43">
        <f>INVENTARIO[[#This Row],[Precio Final]]-INVENTARIO[[#This Row],[Costo total]]</f>
        <v>10.31818181818182</v>
      </c>
      <c r="X502" s="172">
        <f>INVENTARIO[[#This Row],[Ganancia Unitaria]]*INVENTARIO[[#This Row],[Salidas]]</f>
        <v>30.95454545454546</v>
      </c>
      <c r="Y502" s="43"/>
      <c r="Z502" s="43"/>
      <c r="AA502" s="43">
        <f>INVENTARIO[[#This Row],[Costo total]]*INVENTARIO[[#This Row],[Entradas]]</f>
        <v>74.045454545454533</v>
      </c>
      <c r="AB502" s="172">
        <f>INVENTARIO[[#This Row],[Stock Actual]]*INVENTARIO[[#This Row],[Costo total]]</f>
        <v>0</v>
      </c>
    </row>
    <row r="503" spans="1:28" ht="55" customHeight="1" x14ac:dyDescent="0.15">
      <c r="A503" s="42" t="s">
        <v>1706</v>
      </c>
      <c r="B503" s="173"/>
      <c r="C503" s="174" t="s">
        <v>12</v>
      </c>
      <c r="D503" s="78" t="s">
        <v>890</v>
      </c>
      <c r="E503" s="78" t="s">
        <v>1195</v>
      </c>
      <c r="F503" s="78" t="s">
        <v>697</v>
      </c>
      <c r="G503" s="78" t="s">
        <v>164</v>
      </c>
      <c r="H503" s="175">
        <f>INVENTARIO[[#This Row],[Precio Final]]</f>
        <v>35</v>
      </c>
      <c r="I503" s="78">
        <f t="shared" si="46"/>
        <v>37.022727272727266</v>
      </c>
      <c r="J503" s="78">
        <v>3</v>
      </c>
      <c r="K503" s="110">
        <f>SUMIFS(VENTAS[Cantidad],VENTAS[Código del producto Vendido],INVENTARIO[[#This Row],[Code]])</f>
        <v>3</v>
      </c>
      <c r="L503" s="120">
        <f>INVENTARIO[[#This Row],[Entradas]]-INVENTARIO[[#This Row],[Salidas]]</f>
        <v>0</v>
      </c>
      <c r="M503" s="175">
        <f>INVENTARIO[[#This Row],[Precio Final]]*10%</f>
        <v>3.5</v>
      </c>
      <c r="N503" s="42">
        <v>265</v>
      </c>
      <c r="O503" s="42">
        <v>17.600000000000001</v>
      </c>
      <c r="P503" s="42">
        <v>15.05681818181818</v>
      </c>
      <c r="Q503" s="110">
        <v>550</v>
      </c>
      <c r="R503" s="42">
        <v>17.5</v>
      </c>
      <c r="S503" s="178">
        <f t="shared" si="47"/>
        <v>9.625</v>
      </c>
      <c r="T503" s="42">
        <f>INVENTARIO[[#This Row],[Costo Unitario (USD)]]+INVENTARIO[[#This Row],[Costo Envío (USD)]]</f>
        <v>24.68181818181818</v>
      </c>
      <c r="U503" s="42">
        <f>INVENTARIO[[#This Row],[Costo total]]*1.5</f>
        <v>37.022727272727266</v>
      </c>
      <c r="V503" s="42">
        <v>35</v>
      </c>
      <c r="W503" s="42">
        <f>INVENTARIO[[#This Row],[Precio Final]]-INVENTARIO[[#This Row],[Costo total]]</f>
        <v>10.31818181818182</v>
      </c>
      <c r="X503" s="176">
        <f>INVENTARIO[[#This Row],[Ganancia Unitaria]]*INVENTARIO[[#This Row],[Salidas]]</f>
        <v>30.95454545454546</v>
      </c>
      <c r="Y503" s="42"/>
      <c r="Z503" s="20"/>
      <c r="AA503" s="20">
        <f>INVENTARIO[[#This Row],[Costo total]]*INVENTARIO[[#This Row],[Entradas]]</f>
        <v>74.045454545454533</v>
      </c>
      <c r="AB503" s="172">
        <f>INVENTARIO[[#This Row],[Stock Actual]]*INVENTARIO[[#This Row],[Costo total]]</f>
        <v>0</v>
      </c>
    </row>
    <row r="504" spans="1:28" ht="55" customHeight="1" x14ac:dyDescent="0.15">
      <c r="A504" s="43" t="s">
        <v>1707</v>
      </c>
      <c r="B504" s="169"/>
      <c r="C504" s="170" t="s">
        <v>12</v>
      </c>
      <c r="D504" s="83" t="s">
        <v>2330</v>
      </c>
      <c r="E504" s="83" t="s">
        <v>1196</v>
      </c>
      <c r="F504" s="83" t="s">
        <v>697</v>
      </c>
      <c r="G504" s="83" t="s">
        <v>164</v>
      </c>
      <c r="H504" s="171">
        <f>INVENTARIO[[#This Row],[Precio Final]]</f>
        <v>23</v>
      </c>
      <c r="I504" s="83">
        <f t="shared" si="46"/>
        <v>21.9375</v>
      </c>
      <c r="J504" s="83">
        <v>1</v>
      </c>
      <c r="K504" s="112">
        <f>SUMIFS(VENTAS[Cantidad],VENTAS[Código del producto Vendido],INVENTARIO[[#This Row],[Code]])</f>
        <v>1</v>
      </c>
      <c r="L504" s="121">
        <f>INVENTARIO[[#This Row],[Entradas]]-INVENTARIO[[#This Row],[Salidas]]</f>
        <v>0</v>
      </c>
      <c r="M504" s="171">
        <f>INVENTARIO[[#This Row],[Precio Final]]*10%</f>
        <v>2.3000000000000003</v>
      </c>
      <c r="N504" s="43">
        <v>165</v>
      </c>
      <c r="O504" s="43">
        <v>17.600000000000001</v>
      </c>
      <c r="P504" s="43">
        <v>9.375</v>
      </c>
      <c r="Q504" s="112">
        <v>300</v>
      </c>
      <c r="R504" s="43">
        <v>17.5</v>
      </c>
      <c r="S504" s="177">
        <f t="shared" si="47"/>
        <v>5.25</v>
      </c>
      <c r="T504" s="168">
        <f>INVENTARIO[[#This Row],[Costo Unitario (USD)]]+INVENTARIO[[#This Row],[Costo Envío (USD)]]</f>
        <v>14.625</v>
      </c>
      <c r="U504" s="168">
        <f>INVENTARIO[[#This Row],[Costo total]]*1.5</f>
        <v>21.9375</v>
      </c>
      <c r="V504" s="43">
        <v>23</v>
      </c>
      <c r="W504" s="43">
        <f>INVENTARIO[[#This Row],[Precio Final]]-INVENTARIO[[#This Row],[Costo total]]</f>
        <v>8.375</v>
      </c>
      <c r="X504" s="172">
        <f>INVENTARIO[[#This Row],[Ganancia Unitaria]]*INVENTARIO[[#This Row],[Salidas]]</f>
        <v>8.375</v>
      </c>
      <c r="Y504" s="43"/>
      <c r="Z504" s="43"/>
      <c r="AA504" s="43">
        <f>INVENTARIO[[#This Row],[Costo total]]*INVENTARIO[[#This Row],[Entradas]]</f>
        <v>14.625</v>
      </c>
      <c r="AB504" s="172">
        <f>INVENTARIO[[#This Row],[Stock Actual]]*INVENTARIO[[#This Row],[Costo total]]</f>
        <v>0</v>
      </c>
    </row>
    <row r="505" spans="1:28" ht="55" customHeight="1" x14ac:dyDescent="0.15">
      <c r="A505" s="42" t="s">
        <v>1708</v>
      </c>
      <c r="B505" s="173"/>
      <c r="C505" s="174" t="s">
        <v>12</v>
      </c>
      <c r="D505" s="78" t="s">
        <v>2330</v>
      </c>
      <c r="E505" s="78" t="s">
        <v>2507</v>
      </c>
      <c r="F505" s="78" t="s">
        <v>697</v>
      </c>
      <c r="G505" s="78" t="s">
        <v>164</v>
      </c>
      <c r="H505" s="175">
        <f>INVENTARIO[[#This Row],[Precio Final]]</f>
        <v>25</v>
      </c>
      <c r="I505" s="78">
        <f t="shared" si="46"/>
        <v>21.9375</v>
      </c>
      <c r="J505" s="78">
        <v>1</v>
      </c>
      <c r="K505" s="110">
        <f>SUMIFS(VENTAS[Cantidad],VENTAS[Código del producto Vendido],INVENTARIO[[#This Row],[Code]])</f>
        <v>0</v>
      </c>
      <c r="L505" s="120">
        <f>INVENTARIO[[#This Row],[Entradas]]-INVENTARIO[[#This Row],[Salidas]]</f>
        <v>1</v>
      </c>
      <c r="M505" s="175">
        <f>INVENTARIO[[#This Row],[Precio Final]]*10%</f>
        <v>2.5</v>
      </c>
      <c r="N505" s="42">
        <v>165</v>
      </c>
      <c r="O505" s="42">
        <v>17.600000000000001</v>
      </c>
      <c r="P505" s="42">
        <v>9.375</v>
      </c>
      <c r="Q505" s="110">
        <v>300</v>
      </c>
      <c r="R505" s="42">
        <v>17.5</v>
      </c>
      <c r="S505" s="178">
        <f t="shared" si="47"/>
        <v>5.25</v>
      </c>
      <c r="T505" s="42">
        <f>INVENTARIO[[#This Row],[Costo Unitario (USD)]]+INVENTARIO[[#This Row],[Costo Envío (USD)]]</f>
        <v>14.625</v>
      </c>
      <c r="U505" s="42">
        <f>INVENTARIO[[#This Row],[Costo total]]*1.5</f>
        <v>21.9375</v>
      </c>
      <c r="V505" s="42">
        <v>25</v>
      </c>
      <c r="W505" s="42">
        <f>INVENTARIO[[#This Row],[Precio Final]]-INVENTARIO[[#This Row],[Costo total]]</f>
        <v>10.375</v>
      </c>
      <c r="X505" s="176">
        <f>INVENTARIO[[#This Row],[Ganancia Unitaria]]*INVENTARIO[[#This Row],[Salidas]]</f>
        <v>0</v>
      </c>
      <c r="Y505" s="42"/>
      <c r="Z505" s="20"/>
      <c r="AA505" s="20">
        <f>INVENTARIO[[#This Row],[Costo total]]*INVENTARIO[[#This Row],[Entradas]]</f>
        <v>14.625</v>
      </c>
      <c r="AB505" s="172">
        <f>INVENTARIO[[#This Row],[Stock Actual]]*INVENTARIO[[#This Row],[Costo total]]</f>
        <v>14.625</v>
      </c>
    </row>
    <row r="506" spans="1:28" ht="55" customHeight="1" x14ac:dyDescent="0.15">
      <c r="A506" s="43" t="s">
        <v>1709</v>
      </c>
      <c r="B506" s="169"/>
      <c r="C506" s="170" t="s">
        <v>12</v>
      </c>
      <c r="D506" s="83" t="s">
        <v>890</v>
      </c>
      <c r="E506" s="83" t="s">
        <v>1197</v>
      </c>
      <c r="F506" s="83" t="s">
        <v>692</v>
      </c>
      <c r="G506" s="83" t="s">
        <v>164</v>
      </c>
      <c r="H506" s="171">
        <f>INVENTARIO[[#This Row],[Precio Final]]</f>
        <v>35</v>
      </c>
      <c r="I506" s="83">
        <f t="shared" si="46"/>
        <v>41.284090909090907</v>
      </c>
      <c r="J506" s="83">
        <v>4</v>
      </c>
      <c r="K506" s="112">
        <f>SUMIFS(VENTAS[Cantidad],VENTAS[Código del producto Vendido],INVENTARIO[[#This Row],[Code]])</f>
        <v>4</v>
      </c>
      <c r="L506" s="121">
        <f>INVENTARIO[[#This Row],[Entradas]]-INVENTARIO[[#This Row],[Salidas]]</f>
        <v>0</v>
      </c>
      <c r="M506" s="171">
        <f>INVENTARIO[[#This Row],[Precio Final]]*10%</f>
        <v>3.5</v>
      </c>
      <c r="N506" s="43">
        <v>315</v>
      </c>
      <c r="O506" s="43">
        <v>17.600000000000001</v>
      </c>
      <c r="P506" s="43">
        <v>17.89772727272727</v>
      </c>
      <c r="Q506" s="112">
        <v>550</v>
      </c>
      <c r="R506" s="43">
        <v>17.5</v>
      </c>
      <c r="S506" s="177">
        <f t="shared" si="47"/>
        <v>9.625</v>
      </c>
      <c r="T506" s="168">
        <f>INVENTARIO[[#This Row],[Costo Unitario (USD)]]+INVENTARIO[[#This Row],[Costo Envío (USD)]]</f>
        <v>27.52272727272727</v>
      </c>
      <c r="U506" s="168">
        <f>INVENTARIO[[#This Row],[Costo total]]*1.5</f>
        <v>41.284090909090907</v>
      </c>
      <c r="V506" s="43">
        <v>35</v>
      </c>
      <c r="W506" s="43">
        <f>INVENTARIO[[#This Row],[Precio Final]]-INVENTARIO[[#This Row],[Costo total]]</f>
        <v>7.4772727272727302</v>
      </c>
      <c r="X506" s="172">
        <f>INVENTARIO[[#This Row],[Ganancia Unitaria]]*INVENTARIO[[#This Row],[Salidas]]</f>
        <v>29.909090909090921</v>
      </c>
      <c r="Y506" s="43"/>
      <c r="Z506" s="43"/>
      <c r="AA506" s="43">
        <f>INVENTARIO[[#This Row],[Costo total]]*INVENTARIO[[#This Row],[Entradas]]</f>
        <v>110.09090909090908</v>
      </c>
      <c r="AB506" s="172">
        <f>INVENTARIO[[#This Row],[Stock Actual]]*INVENTARIO[[#This Row],[Costo total]]</f>
        <v>0</v>
      </c>
    </row>
    <row r="507" spans="1:28" ht="55" customHeight="1" x14ac:dyDescent="0.15">
      <c r="A507" s="42" t="s">
        <v>1710</v>
      </c>
      <c r="B507" s="173"/>
      <c r="C507" s="174" t="s">
        <v>12</v>
      </c>
      <c r="D507" s="78" t="s">
        <v>890</v>
      </c>
      <c r="E507" s="78" t="s">
        <v>1197</v>
      </c>
      <c r="F507" s="78" t="s">
        <v>695</v>
      </c>
      <c r="G507" s="78" t="s">
        <v>164</v>
      </c>
      <c r="H507" s="175">
        <f>INVENTARIO[[#This Row],[Precio Final]]</f>
        <v>35</v>
      </c>
      <c r="I507" s="78">
        <f t="shared" si="46"/>
        <v>41.284090909090907</v>
      </c>
      <c r="J507" s="78">
        <v>3</v>
      </c>
      <c r="K507" s="110">
        <f>SUMIFS(VENTAS[Cantidad],VENTAS[Código del producto Vendido],INVENTARIO[[#This Row],[Code]])</f>
        <v>3</v>
      </c>
      <c r="L507" s="120">
        <f>INVENTARIO[[#This Row],[Entradas]]-INVENTARIO[[#This Row],[Salidas]]</f>
        <v>0</v>
      </c>
      <c r="M507" s="175">
        <f>INVENTARIO[[#This Row],[Precio Final]]*10%</f>
        <v>3.5</v>
      </c>
      <c r="N507" s="42">
        <v>315</v>
      </c>
      <c r="O507" s="42">
        <v>17.600000000000001</v>
      </c>
      <c r="P507" s="42">
        <v>17.89772727272727</v>
      </c>
      <c r="Q507" s="110">
        <v>550</v>
      </c>
      <c r="R507" s="42">
        <v>17.5</v>
      </c>
      <c r="S507" s="178">
        <f t="shared" si="47"/>
        <v>9.625</v>
      </c>
      <c r="T507" s="42">
        <f>INVENTARIO[[#This Row],[Costo Unitario (USD)]]+INVENTARIO[[#This Row],[Costo Envío (USD)]]</f>
        <v>27.52272727272727</v>
      </c>
      <c r="U507" s="42">
        <f>INVENTARIO[[#This Row],[Costo total]]*1.5</f>
        <v>41.284090909090907</v>
      </c>
      <c r="V507" s="42">
        <v>35</v>
      </c>
      <c r="W507" s="42">
        <f>INVENTARIO[[#This Row],[Precio Final]]-INVENTARIO[[#This Row],[Costo total]]</f>
        <v>7.4772727272727302</v>
      </c>
      <c r="X507" s="176">
        <f>INVENTARIO[[#This Row],[Ganancia Unitaria]]*INVENTARIO[[#This Row],[Salidas]]</f>
        <v>22.431818181818191</v>
      </c>
      <c r="Y507" s="42"/>
      <c r="Z507" s="20"/>
      <c r="AA507" s="20">
        <f>INVENTARIO[[#This Row],[Costo total]]*INVENTARIO[[#This Row],[Entradas]]</f>
        <v>82.568181818181813</v>
      </c>
      <c r="AB507" s="172">
        <f>INVENTARIO[[#This Row],[Stock Actual]]*INVENTARIO[[#This Row],[Costo total]]</f>
        <v>0</v>
      </c>
    </row>
    <row r="508" spans="1:28" ht="55" customHeight="1" x14ac:dyDescent="0.15">
      <c r="A508" s="43" t="s">
        <v>1203</v>
      </c>
      <c r="B508" s="169"/>
      <c r="C508" s="170" t="s">
        <v>12</v>
      </c>
      <c r="D508" s="83" t="s">
        <v>890</v>
      </c>
      <c r="E508" s="83" t="s">
        <v>1197</v>
      </c>
      <c r="F508" s="83" t="s">
        <v>697</v>
      </c>
      <c r="G508" s="83" t="s">
        <v>164</v>
      </c>
      <c r="H508" s="171">
        <f>INVENTARIO[[#This Row],[Precio Final]]</f>
        <v>35</v>
      </c>
      <c r="I508" s="83">
        <f t="shared" si="46"/>
        <v>41.284090909090907</v>
      </c>
      <c r="J508" s="83">
        <v>2</v>
      </c>
      <c r="K508" s="112">
        <f>SUMIFS(VENTAS[Cantidad],VENTAS[Código del producto Vendido],INVENTARIO[[#This Row],[Code]])</f>
        <v>2</v>
      </c>
      <c r="L508" s="121">
        <f>INVENTARIO[[#This Row],[Entradas]]-INVENTARIO[[#This Row],[Salidas]]</f>
        <v>0</v>
      </c>
      <c r="M508" s="171">
        <f>INVENTARIO[[#This Row],[Precio Final]]*10%</f>
        <v>3.5</v>
      </c>
      <c r="N508" s="43">
        <v>315</v>
      </c>
      <c r="O508" s="43">
        <v>17.600000000000001</v>
      </c>
      <c r="P508" s="43">
        <v>17.89772727272727</v>
      </c>
      <c r="Q508" s="112">
        <v>550</v>
      </c>
      <c r="R508" s="43">
        <v>17.5</v>
      </c>
      <c r="S508" s="177">
        <f t="shared" si="47"/>
        <v>9.625</v>
      </c>
      <c r="T508" s="168">
        <f>INVENTARIO[[#This Row],[Costo Unitario (USD)]]+INVENTARIO[[#This Row],[Costo Envío (USD)]]</f>
        <v>27.52272727272727</v>
      </c>
      <c r="U508" s="168">
        <f>INVENTARIO[[#This Row],[Costo total]]*1.5</f>
        <v>41.284090909090907</v>
      </c>
      <c r="V508" s="43">
        <v>35</v>
      </c>
      <c r="W508" s="43">
        <f>INVENTARIO[[#This Row],[Precio Final]]-INVENTARIO[[#This Row],[Costo total]]</f>
        <v>7.4772727272727302</v>
      </c>
      <c r="X508" s="172">
        <f>INVENTARIO[[#This Row],[Ganancia Unitaria]]*INVENTARIO[[#This Row],[Salidas]]</f>
        <v>14.95454545454546</v>
      </c>
      <c r="Y508" s="43"/>
      <c r="Z508" s="43"/>
      <c r="AA508" s="43">
        <f>INVENTARIO[[#This Row],[Costo total]]*INVENTARIO[[#This Row],[Entradas]]</f>
        <v>55.04545454545454</v>
      </c>
      <c r="AB508" s="172">
        <f>INVENTARIO[[#This Row],[Stock Actual]]*INVENTARIO[[#This Row],[Costo total]]</f>
        <v>0</v>
      </c>
    </row>
    <row r="509" spans="1:28" ht="55" customHeight="1" x14ac:dyDescent="0.15">
      <c r="A509" s="42" t="s">
        <v>1711</v>
      </c>
      <c r="B509" s="173"/>
      <c r="C509" s="174" t="s">
        <v>12</v>
      </c>
      <c r="D509" s="78" t="s">
        <v>890</v>
      </c>
      <c r="E509" s="78" t="s">
        <v>1198</v>
      </c>
      <c r="F509" s="78" t="s">
        <v>1199</v>
      </c>
      <c r="G509" s="78" t="s">
        <v>164</v>
      </c>
      <c r="H509" s="175">
        <f>INVENTARIO[[#This Row],[Precio Final]]</f>
        <v>30</v>
      </c>
      <c r="I509" s="78">
        <f t="shared" si="46"/>
        <v>38.727272727272727</v>
      </c>
      <c r="J509" s="78">
        <v>3</v>
      </c>
      <c r="K509" s="110">
        <f>SUMIFS(VENTAS[Cantidad],VENTAS[Código del producto Vendido],INVENTARIO[[#This Row],[Code]])</f>
        <v>3</v>
      </c>
      <c r="L509" s="120">
        <f>INVENTARIO[[#This Row],[Entradas]]-INVENTARIO[[#This Row],[Salidas]]</f>
        <v>0</v>
      </c>
      <c r="M509" s="175">
        <f>INVENTARIO[[#This Row],[Precio Final]]*10%</f>
        <v>3</v>
      </c>
      <c r="N509" s="42">
        <v>285</v>
      </c>
      <c r="O509" s="42">
        <v>17.600000000000001</v>
      </c>
      <c r="P509" s="42">
        <v>16.193181818181817</v>
      </c>
      <c r="Q509" s="110">
        <v>550</v>
      </c>
      <c r="R509" s="42">
        <v>17.5</v>
      </c>
      <c r="S509" s="178">
        <f t="shared" si="47"/>
        <v>9.625</v>
      </c>
      <c r="T509" s="42">
        <f>INVENTARIO[[#This Row],[Costo Unitario (USD)]]+INVENTARIO[[#This Row],[Costo Envío (USD)]]</f>
        <v>25.818181818181817</v>
      </c>
      <c r="U509" s="42">
        <f>INVENTARIO[[#This Row],[Costo total]]*1.5</f>
        <v>38.727272727272727</v>
      </c>
      <c r="V509" s="42">
        <v>30</v>
      </c>
      <c r="W509" s="42">
        <f>INVENTARIO[[#This Row],[Precio Final]]-INVENTARIO[[#This Row],[Costo total]]</f>
        <v>4.1818181818181834</v>
      </c>
      <c r="X509" s="176">
        <f>INVENTARIO[[#This Row],[Ganancia Unitaria]]*INVENTARIO[[#This Row],[Salidas]]</f>
        <v>12.54545454545455</v>
      </c>
      <c r="Y509" s="42"/>
      <c r="Z509" s="20"/>
      <c r="AA509" s="20">
        <f>INVENTARIO[[#This Row],[Costo total]]*INVENTARIO[[#This Row],[Entradas]]</f>
        <v>77.454545454545453</v>
      </c>
      <c r="AB509" s="172">
        <f>INVENTARIO[[#This Row],[Stock Actual]]*INVENTARIO[[#This Row],[Costo total]]</f>
        <v>0</v>
      </c>
    </row>
    <row r="510" spans="1:28" ht="55" customHeight="1" x14ac:dyDescent="0.15">
      <c r="A510" s="43" t="s">
        <v>1712</v>
      </c>
      <c r="B510" s="169"/>
      <c r="C510" s="170" t="s">
        <v>12</v>
      </c>
      <c r="D510" s="83" t="s">
        <v>890</v>
      </c>
      <c r="E510" s="83" t="s">
        <v>1198</v>
      </c>
      <c r="F510" s="83" t="s">
        <v>697</v>
      </c>
      <c r="G510" s="83" t="s">
        <v>164</v>
      </c>
      <c r="H510" s="171">
        <f>INVENTARIO[[#This Row],[Precio Final]]</f>
        <v>35</v>
      </c>
      <c r="I510" s="83">
        <f t="shared" si="46"/>
        <v>38.727272727272727</v>
      </c>
      <c r="J510" s="83">
        <v>2</v>
      </c>
      <c r="K510" s="112">
        <f>SUMIFS(VENTAS[Cantidad],VENTAS[Código del producto Vendido],INVENTARIO[[#This Row],[Code]])</f>
        <v>2</v>
      </c>
      <c r="L510" s="121">
        <f>INVENTARIO[[#This Row],[Entradas]]-INVENTARIO[[#This Row],[Salidas]]</f>
        <v>0</v>
      </c>
      <c r="M510" s="171">
        <f>INVENTARIO[[#This Row],[Precio Final]]*10%</f>
        <v>3.5</v>
      </c>
      <c r="N510" s="43">
        <v>285</v>
      </c>
      <c r="O510" s="43">
        <v>17.600000000000001</v>
      </c>
      <c r="P510" s="43">
        <v>16.193181818181817</v>
      </c>
      <c r="Q510" s="112">
        <v>550</v>
      </c>
      <c r="R510" s="43">
        <v>17.5</v>
      </c>
      <c r="S510" s="177">
        <f t="shared" si="47"/>
        <v>9.625</v>
      </c>
      <c r="T510" s="168">
        <f>INVENTARIO[[#This Row],[Costo Unitario (USD)]]+INVENTARIO[[#This Row],[Costo Envío (USD)]]</f>
        <v>25.818181818181817</v>
      </c>
      <c r="U510" s="168">
        <f>INVENTARIO[[#This Row],[Costo total]]*1.5</f>
        <v>38.727272727272727</v>
      </c>
      <c r="V510" s="43">
        <v>35</v>
      </c>
      <c r="W510" s="43">
        <f>INVENTARIO[[#This Row],[Precio Final]]-INVENTARIO[[#This Row],[Costo total]]</f>
        <v>9.1818181818181834</v>
      </c>
      <c r="X510" s="172">
        <f>INVENTARIO[[#This Row],[Ganancia Unitaria]]*INVENTARIO[[#This Row],[Salidas]]</f>
        <v>18.363636363636367</v>
      </c>
      <c r="Y510" s="43"/>
      <c r="Z510" s="43"/>
      <c r="AA510" s="43">
        <f>INVENTARIO[[#This Row],[Costo total]]*INVENTARIO[[#This Row],[Entradas]]</f>
        <v>51.636363636363633</v>
      </c>
      <c r="AB510" s="172">
        <f>INVENTARIO[[#This Row],[Stock Actual]]*INVENTARIO[[#This Row],[Costo total]]</f>
        <v>0</v>
      </c>
    </row>
    <row r="511" spans="1:28" ht="55" customHeight="1" x14ac:dyDescent="0.15">
      <c r="A511" s="42" t="s">
        <v>1211</v>
      </c>
      <c r="B511" s="173"/>
      <c r="C511" s="174" t="s">
        <v>12</v>
      </c>
      <c r="D511" s="78" t="s">
        <v>2330</v>
      </c>
      <c r="E511" s="78" t="s">
        <v>1214</v>
      </c>
      <c r="F511" s="78" t="s">
        <v>695</v>
      </c>
      <c r="G511" s="78" t="s">
        <v>164</v>
      </c>
      <c r="H511" s="175">
        <f>INVENTARIO[[#This Row],[Precio Final]]</f>
        <v>20</v>
      </c>
      <c r="I511" s="78">
        <f t="shared" ref="I511:I517" si="48">U511</f>
        <v>27.97159090909091</v>
      </c>
      <c r="J511" s="78">
        <v>1</v>
      </c>
      <c r="K511" s="110">
        <f>SUMIFS(VENTAS[Cantidad],VENTAS[Código del producto Vendido],INVENTARIO[[#This Row],[Code]])</f>
        <v>1</v>
      </c>
      <c r="L511" s="120">
        <f>INVENTARIO[[#This Row],[Entradas]]-INVENTARIO[[#This Row],[Salidas]]</f>
        <v>0</v>
      </c>
      <c r="M511" s="175">
        <f>INVENTARIO[[#This Row],[Precio Final]]*10%</f>
        <v>2</v>
      </c>
      <c r="N511" s="42">
        <v>205</v>
      </c>
      <c r="O511" s="42">
        <v>17.600000000000001</v>
      </c>
      <c r="P511" s="42">
        <v>11.647727272727272</v>
      </c>
      <c r="Q511" s="110">
        <v>400</v>
      </c>
      <c r="R511" s="42">
        <v>17.5</v>
      </c>
      <c r="S511" s="178">
        <f t="shared" ref="S511:S517" si="49">Q511*R511/1000</f>
        <v>7</v>
      </c>
      <c r="T511" s="42">
        <f>INVENTARIO[[#This Row],[Costo Unitario (USD)]]+INVENTARIO[[#This Row],[Costo Envío (USD)]]</f>
        <v>18.647727272727273</v>
      </c>
      <c r="U511" s="42">
        <f>INVENTARIO[[#This Row],[Costo total]]*1.5</f>
        <v>27.97159090909091</v>
      </c>
      <c r="V511" s="42">
        <v>20</v>
      </c>
      <c r="W511" s="42">
        <f>INVENTARIO[[#This Row],[Precio Final]]-INVENTARIO[[#This Row],[Costo total]]</f>
        <v>1.3522727272727266</v>
      </c>
      <c r="X511" s="176">
        <f>INVENTARIO[[#This Row],[Ganancia Unitaria]]*INVENTARIO[[#This Row],[Salidas]]</f>
        <v>1.3522727272727266</v>
      </c>
      <c r="Y511" s="42"/>
      <c r="Z511" s="20"/>
      <c r="AA511" s="20">
        <f>INVENTARIO[[#This Row],[Costo total]]*INVENTARIO[[#This Row],[Entradas]]</f>
        <v>18.647727272727273</v>
      </c>
      <c r="AB511" s="172">
        <f>INVENTARIO[[#This Row],[Stock Actual]]*INVENTARIO[[#This Row],[Costo total]]</f>
        <v>0</v>
      </c>
    </row>
    <row r="512" spans="1:28" ht="55" customHeight="1" x14ac:dyDescent="0.15">
      <c r="A512" s="43" t="s">
        <v>1713</v>
      </c>
      <c r="B512" s="169"/>
      <c r="C512" s="170" t="s">
        <v>12</v>
      </c>
      <c r="D512" s="83" t="s">
        <v>2330</v>
      </c>
      <c r="E512" s="83" t="s">
        <v>1214</v>
      </c>
      <c r="F512" s="83" t="s">
        <v>697</v>
      </c>
      <c r="G512" s="83" t="s">
        <v>164</v>
      </c>
      <c r="H512" s="171">
        <f>INVENTARIO[[#This Row],[Precio Final]]</f>
        <v>30</v>
      </c>
      <c r="I512" s="83">
        <f t="shared" si="48"/>
        <v>27.97159090909091</v>
      </c>
      <c r="J512" s="83">
        <v>1</v>
      </c>
      <c r="K512" s="112">
        <f>SUMIFS(VENTAS[Cantidad],VENTAS[Código del producto Vendido],INVENTARIO[[#This Row],[Code]])</f>
        <v>1</v>
      </c>
      <c r="L512" s="121">
        <f>INVENTARIO[[#This Row],[Entradas]]-INVENTARIO[[#This Row],[Salidas]]</f>
        <v>0</v>
      </c>
      <c r="M512" s="171">
        <f>INVENTARIO[[#This Row],[Precio Final]]*10%</f>
        <v>3</v>
      </c>
      <c r="N512" s="43">
        <v>205</v>
      </c>
      <c r="O512" s="43">
        <v>17.600000000000001</v>
      </c>
      <c r="P512" s="43">
        <v>11.647727272727272</v>
      </c>
      <c r="Q512" s="112">
        <v>400</v>
      </c>
      <c r="R512" s="43">
        <v>17.5</v>
      </c>
      <c r="S512" s="177">
        <f t="shared" si="49"/>
        <v>7</v>
      </c>
      <c r="T512" s="168">
        <f>INVENTARIO[[#This Row],[Costo Unitario (USD)]]+INVENTARIO[[#This Row],[Costo Envío (USD)]]</f>
        <v>18.647727272727273</v>
      </c>
      <c r="U512" s="168">
        <f>INVENTARIO[[#This Row],[Costo total]]*1.5</f>
        <v>27.97159090909091</v>
      </c>
      <c r="V512" s="43">
        <v>30</v>
      </c>
      <c r="W512" s="43">
        <f>INVENTARIO[[#This Row],[Precio Final]]-INVENTARIO[[#This Row],[Costo total]]</f>
        <v>11.352272727272727</v>
      </c>
      <c r="X512" s="172">
        <f>INVENTARIO[[#This Row],[Ganancia Unitaria]]*INVENTARIO[[#This Row],[Salidas]]</f>
        <v>11.352272727272727</v>
      </c>
      <c r="Y512" s="43"/>
      <c r="Z512" s="43"/>
      <c r="AA512" s="43">
        <f>INVENTARIO[[#This Row],[Costo total]]*INVENTARIO[[#This Row],[Entradas]]</f>
        <v>18.647727272727273</v>
      </c>
      <c r="AB512" s="172">
        <f>INVENTARIO[[#This Row],[Stock Actual]]*INVENTARIO[[#This Row],[Costo total]]</f>
        <v>0</v>
      </c>
    </row>
    <row r="513" spans="1:28" ht="55" customHeight="1" x14ac:dyDescent="0.15">
      <c r="A513" s="42" t="s">
        <v>1714</v>
      </c>
      <c r="B513" s="173"/>
      <c r="C513" s="174" t="s">
        <v>12</v>
      </c>
      <c r="D513" s="78" t="s">
        <v>2330</v>
      </c>
      <c r="E513" s="78" t="s">
        <v>1214</v>
      </c>
      <c r="F513" s="78" t="s">
        <v>698</v>
      </c>
      <c r="G513" s="78" t="s">
        <v>164</v>
      </c>
      <c r="H513" s="175">
        <f>INVENTARIO[[#This Row],[Precio Final]]</f>
        <v>30</v>
      </c>
      <c r="I513" s="78">
        <f t="shared" si="48"/>
        <v>27.97159090909091</v>
      </c>
      <c r="J513" s="78">
        <v>3</v>
      </c>
      <c r="K513" s="110">
        <f>SUMIFS(VENTAS[Cantidad],VENTAS[Código del producto Vendido],INVENTARIO[[#This Row],[Code]])</f>
        <v>3</v>
      </c>
      <c r="L513" s="120">
        <f>INVENTARIO[[#This Row],[Entradas]]-INVENTARIO[[#This Row],[Salidas]]</f>
        <v>0</v>
      </c>
      <c r="M513" s="175">
        <f>INVENTARIO[[#This Row],[Precio Final]]*10%</f>
        <v>3</v>
      </c>
      <c r="N513" s="42">
        <v>205</v>
      </c>
      <c r="O513" s="42">
        <v>17.600000000000001</v>
      </c>
      <c r="P513" s="42">
        <v>11.647727272727272</v>
      </c>
      <c r="Q513" s="110">
        <v>400</v>
      </c>
      <c r="R513" s="42">
        <v>17.5</v>
      </c>
      <c r="S513" s="178">
        <f t="shared" si="49"/>
        <v>7</v>
      </c>
      <c r="T513" s="42">
        <f>INVENTARIO[[#This Row],[Costo Unitario (USD)]]+INVENTARIO[[#This Row],[Costo Envío (USD)]]</f>
        <v>18.647727272727273</v>
      </c>
      <c r="U513" s="42">
        <f>INVENTARIO[[#This Row],[Costo total]]*1.5</f>
        <v>27.97159090909091</v>
      </c>
      <c r="V513" s="42">
        <v>30</v>
      </c>
      <c r="W513" s="42">
        <f>INVENTARIO[[#This Row],[Precio Final]]-INVENTARIO[[#This Row],[Costo total]]</f>
        <v>11.352272727272727</v>
      </c>
      <c r="X513" s="176">
        <f>INVENTARIO[[#This Row],[Ganancia Unitaria]]*INVENTARIO[[#This Row],[Salidas]]</f>
        <v>34.05681818181818</v>
      </c>
      <c r="Y513" s="42"/>
      <c r="Z513" s="20"/>
      <c r="AA513" s="20">
        <f>INVENTARIO[[#This Row],[Costo total]]*INVENTARIO[[#This Row],[Entradas]]</f>
        <v>55.94318181818182</v>
      </c>
      <c r="AB513" s="172">
        <f>INVENTARIO[[#This Row],[Stock Actual]]*INVENTARIO[[#This Row],[Costo total]]</f>
        <v>0</v>
      </c>
    </row>
    <row r="514" spans="1:28" ht="55" customHeight="1" x14ac:dyDescent="0.15">
      <c r="A514" s="43" t="s">
        <v>1715</v>
      </c>
      <c r="B514" s="169"/>
      <c r="C514" s="170" t="s">
        <v>12</v>
      </c>
      <c r="D514" s="83" t="s">
        <v>50</v>
      </c>
      <c r="E514" s="83" t="s">
        <v>2508</v>
      </c>
      <c r="F514" s="83" t="s">
        <v>695</v>
      </c>
      <c r="G514" s="83" t="s">
        <v>164</v>
      </c>
      <c r="H514" s="171">
        <f>INVENTARIO[[#This Row],[Precio Final]]</f>
        <v>28</v>
      </c>
      <c r="I514" s="83">
        <f t="shared" si="48"/>
        <v>32.205681818181816</v>
      </c>
      <c r="J514" s="83">
        <v>1</v>
      </c>
      <c r="K514" s="112">
        <f>SUMIFS(VENTAS[Cantidad],VENTAS[Código del producto Vendido],INVENTARIO[[#This Row],[Code]])</f>
        <v>0</v>
      </c>
      <c r="L514" s="121">
        <f>INVENTARIO[[#This Row],[Entradas]]-INVENTARIO[[#This Row],[Salidas]]</f>
        <v>1</v>
      </c>
      <c r="M514" s="171">
        <f>INVENTARIO[[#This Row],[Precio Final]]*10%</f>
        <v>2.8000000000000003</v>
      </c>
      <c r="N514" s="43">
        <v>267</v>
      </c>
      <c r="O514" s="43">
        <v>17.600000000000001</v>
      </c>
      <c r="P514" s="43">
        <v>15.170454545454545</v>
      </c>
      <c r="Q514" s="112">
        <v>360</v>
      </c>
      <c r="R514" s="43">
        <v>17.5</v>
      </c>
      <c r="S514" s="177">
        <f t="shared" si="49"/>
        <v>6.3</v>
      </c>
      <c r="T514" s="168">
        <f>INVENTARIO[[#This Row],[Costo Unitario (USD)]]+INVENTARIO[[#This Row],[Costo Envío (USD)]]</f>
        <v>21.470454545454544</v>
      </c>
      <c r="U514" s="168">
        <f>INVENTARIO[[#This Row],[Costo total]]*1.5</f>
        <v>32.205681818181816</v>
      </c>
      <c r="V514" s="43">
        <v>28</v>
      </c>
      <c r="W514" s="43">
        <f>INVENTARIO[[#This Row],[Precio Final]]-INVENTARIO[[#This Row],[Costo total]]</f>
        <v>6.5295454545454561</v>
      </c>
      <c r="X514" s="172">
        <f>INVENTARIO[[#This Row],[Ganancia Unitaria]]*INVENTARIO[[#This Row],[Salidas]]</f>
        <v>0</v>
      </c>
      <c r="Y514" s="43" t="s">
        <v>1303</v>
      </c>
      <c r="Z514" s="43"/>
      <c r="AA514" s="43">
        <f>INVENTARIO[[#This Row],[Costo total]]*INVENTARIO[[#This Row],[Entradas]]</f>
        <v>21.470454545454544</v>
      </c>
      <c r="AB514" s="172">
        <f>INVENTARIO[[#This Row],[Stock Actual]]*INVENTARIO[[#This Row],[Costo total]]</f>
        <v>21.470454545454544</v>
      </c>
    </row>
    <row r="515" spans="1:28" ht="55" customHeight="1" x14ac:dyDescent="0.15">
      <c r="A515" s="42" t="s">
        <v>1716</v>
      </c>
      <c r="B515" s="173"/>
      <c r="C515" s="174" t="s">
        <v>12</v>
      </c>
      <c r="D515" s="78" t="s">
        <v>50</v>
      </c>
      <c r="E515" s="78" t="s">
        <v>2508</v>
      </c>
      <c r="F515" s="78" t="s">
        <v>697</v>
      </c>
      <c r="G515" s="78" t="s">
        <v>164</v>
      </c>
      <c r="H515" s="175">
        <f>INVENTARIO[[#This Row],[Precio Final]]</f>
        <v>28</v>
      </c>
      <c r="I515" s="78">
        <f t="shared" si="48"/>
        <v>32.205681818181816</v>
      </c>
      <c r="J515" s="78">
        <v>1</v>
      </c>
      <c r="K515" s="110">
        <f>SUMIFS(VENTAS[Cantidad],VENTAS[Código del producto Vendido],INVENTARIO[[#This Row],[Code]])</f>
        <v>0</v>
      </c>
      <c r="L515" s="120">
        <f>INVENTARIO[[#This Row],[Entradas]]-INVENTARIO[[#This Row],[Salidas]]</f>
        <v>1</v>
      </c>
      <c r="M515" s="175">
        <f>INVENTARIO[[#This Row],[Precio Final]]*10%</f>
        <v>2.8000000000000003</v>
      </c>
      <c r="N515" s="42">
        <v>267</v>
      </c>
      <c r="O515" s="42">
        <v>17.600000000000001</v>
      </c>
      <c r="P515" s="42">
        <v>15.170454545454545</v>
      </c>
      <c r="Q515" s="110">
        <v>360</v>
      </c>
      <c r="R515" s="42">
        <v>17.5</v>
      </c>
      <c r="S515" s="178">
        <f t="shared" si="49"/>
        <v>6.3</v>
      </c>
      <c r="T515" s="42">
        <f>INVENTARIO[[#This Row],[Costo Unitario (USD)]]+INVENTARIO[[#This Row],[Costo Envío (USD)]]</f>
        <v>21.470454545454544</v>
      </c>
      <c r="U515" s="42">
        <f>INVENTARIO[[#This Row],[Costo total]]*1.5</f>
        <v>32.205681818181816</v>
      </c>
      <c r="V515" s="42">
        <v>28</v>
      </c>
      <c r="W515" s="42">
        <f>INVENTARIO[[#This Row],[Precio Final]]-INVENTARIO[[#This Row],[Costo total]]</f>
        <v>6.5295454545454561</v>
      </c>
      <c r="X515" s="176">
        <f>INVENTARIO[[#This Row],[Ganancia Unitaria]]*INVENTARIO[[#This Row],[Salidas]]</f>
        <v>0</v>
      </c>
      <c r="Y515" s="42" t="s">
        <v>1303</v>
      </c>
      <c r="Z515" s="20"/>
      <c r="AA515" s="20">
        <f>INVENTARIO[[#This Row],[Costo total]]*INVENTARIO[[#This Row],[Entradas]]</f>
        <v>21.470454545454544</v>
      </c>
      <c r="AB515" s="172">
        <f>INVENTARIO[[#This Row],[Stock Actual]]*INVENTARIO[[#This Row],[Costo total]]</f>
        <v>21.470454545454544</v>
      </c>
    </row>
    <row r="516" spans="1:28" ht="55" customHeight="1" x14ac:dyDescent="0.15">
      <c r="A516" s="43" t="s">
        <v>1717</v>
      </c>
      <c r="B516" s="169"/>
      <c r="C516" s="170" t="s">
        <v>12</v>
      </c>
      <c r="D516" s="83" t="s">
        <v>2678</v>
      </c>
      <c r="E516" s="83" t="s">
        <v>2508</v>
      </c>
      <c r="F516" s="83" t="s">
        <v>698</v>
      </c>
      <c r="G516" s="83" t="s">
        <v>164</v>
      </c>
      <c r="H516" s="171">
        <f>INVENTARIO[[#This Row],[Precio Final]]</f>
        <v>28</v>
      </c>
      <c r="I516" s="83">
        <f t="shared" si="48"/>
        <v>32.205681818181816</v>
      </c>
      <c r="J516" s="83">
        <v>2</v>
      </c>
      <c r="K516" s="112">
        <f>SUMIFS(VENTAS[Cantidad],VENTAS[Código del producto Vendido],INVENTARIO[[#This Row],[Code]])</f>
        <v>0</v>
      </c>
      <c r="L516" s="121">
        <f>INVENTARIO[[#This Row],[Entradas]]-INVENTARIO[[#This Row],[Salidas]]</f>
        <v>2</v>
      </c>
      <c r="M516" s="171">
        <f>INVENTARIO[[#This Row],[Precio Final]]*10%</f>
        <v>2.8000000000000003</v>
      </c>
      <c r="N516" s="43">
        <v>267</v>
      </c>
      <c r="O516" s="43">
        <v>17.600000000000001</v>
      </c>
      <c r="P516" s="43">
        <v>15.170454545454545</v>
      </c>
      <c r="Q516" s="112">
        <v>360</v>
      </c>
      <c r="R516" s="43">
        <v>17.5</v>
      </c>
      <c r="S516" s="177">
        <f t="shared" si="49"/>
        <v>6.3</v>
      </c>
      <c r="T516" s="168">
        <f>INVENTARIO[[#This Row],[Costo Unitario (USD)]]+INVENTARIO[[#This Row],[Costo Envío (USD)]]</f>
        <v>21.470454545454544</v>
      </c>
      <c r="U516" s="168">
        <f>INVENTARIO[[#This Row],[Costo total]]*1.5</f>
        <v>32.205681818181816</v>
      </c>
      <c r="V516" s="43">
        <v>28</v>
      </c>
      <c r="W516" s="43">
        <f>INVENTARIO[[#This Row],[Precio Final]]-INVENTARIO[[#This Row],[Costo total]]</f>
        <v>6.5295454545454561</v>
      </c>
      <c r="X516" s="172">
        <f>INVENTARIO[[#This Row],[Ganancia Unitaria]]*INVENTARIO[[#This Row],[Salidas]]</f>
        <v>0</v>
      </c>
      <c r="Y516" s="43" t="s">
        <v>1303</v>
      </c>
      <c r="Z516" s="43"/>
      <c r="AA516" s="43">
        <f>INVENTARIO[[#This Row],[Costo total]]*INVENTARIO[[#This Row],[Entradas]]</f>
        <v>42.940909090909088</v>
      </c>
      <c r="AB516" s="172">
        <f>INVENTARIO[[#This Row],[Stock Actual]]*INVENTARIO[[#This Row],[Costo total]]</f>
        <v>42.940909090909088</v>
      </c>
    </row>
    <row r="517" spans="1:28" ht="55" customHeight="1" x14ac:dyDescent="0.15">
      <c r="A517" s="42" t="s">
        <v>1718</v>
      </c>
      <c r="B517" s="173"/>
      <c r="C517" s="174" t="s">
        <v>12</v>
      </c>
      <c r="D517" s="78" t="s">
        <v>2330</v>
      </c>
      <c r="E517" s="78" t="s">
        <v>2509</v>
      </c>
      <c r="F517" s="78" t="s">
        <v>697</v>
      </c>
      <c r="G517" s="78" t="s">
        <v>164</v>
      </c>
      <c r="H517" s="175">
        <f>INVENTARIO[[#This Row],[Precio Final]]</f>
        <v>20</v>
      </c>
      <c r="I517" s="78">
        <f t="shared" si="48"/>
        <v>22.295454545454547</v>
      </c>
      <c r="J517" s="78">
        <v>1</v>
      </c>
      <c r="K517" s="110">
        <f>SUMIFS(VENTAS[Cantidad],VENTAS[Código del producto Vendido],INVENTARIO[[#This Row],[Code]])</f>
        <v>0</v>
      </c>
      <c r="L517" s="120">
        <f>INVENTARIO[[#This Row],[Entradas]]-INVENTARIO[[#This Row],[Salidas]]</f>
        <v>1</v>
      </c>
      <c r="M517" s="175">
        <f>INVENTARIO[[#This Row],[Precio Final]]*10%</f>
        <v>2</v>
      </c>
      <c r="N517" s="42">
        <v>200</v>
      </c>
      <c r="O517" s="42">
        <v>17.600000000000001</v>
      </c>
      <c r="P517" s="42">
        <v>11.363636363636363</v>
      </c>
      <c r="Q517" s="110">
        <v>200</v>
      </c>
      <c r="R517" s="42">
        <v>17.5</v>
      </c>
      <c r="S517" s="178">
        <f t="shared" si="49"/>
        <v>3.5</v>
      </c>
      <c r="T517" s="42">
        <f>INVENTARIO[[#This Row],[Costo Unitario (USD)]]+INVENTARIO[[#This Row],[Costo Envío (USD)]]</f>
        <v>14.863636363636363</v>
      </c>
      <c r="U517" s="42">
        <f>INVENTARIO[[#This Row],[Costo total]]*1.5</f>
        <v>22.295454545454547</v>
      </c>
      <c r="V517" s="42">
        <v>20</v>
      </c>
      <c r="W517" s="42">
        <f>INVENTARIO[[#This Row],[Precio Final]]-INVENTARIO[[#This Row],[Costo total]]</f>
        <v>5.1363636363636367</v>
      </c>
      <c r="X517" s="176">
        <f>INVENTARIO[[#This Row],[Ganancia Unitaria]]*INVENTARIO[[#This Row],[Salidas]]</f>
        <v>0</v>
      </c>
      <c r="Y517" s="42"/>
      <c r="Z517" s="20"/>
      <c r="AA517" s="20">
        <f>INVENTARIO[[#This Row],[Costo total]]*INVENTARIO[[#This Row],[Entradas]]</f>
        <v>14.863636363636363</v>
      </c>
      <c r="AB517" s="172">
        <f>INVENTARIO[[#This Row],[Stock Actual]]*INVENTARIO[[#This Row],[Costo total]]</f>
        <v>14.863636363636363</v>
      </c>
    </row>
    <row r="518" spans="1:28" ht="55" customHeight="1" x14ac:dyDescent="0.15">
      <c r="A518" s="43" t="s">
        <v>1719</v>
      </c>
      <c r="B518" s="169"/>
      <c r="C518" s="170" t="s">
        <v>12</v>
      </c>
      <c r="D518" s="78" t="s">
        <v>2862</v>
      </c>
      <c r="E518" s="83" t="s">
        <v>2510</v>
      </c>
      <c r="F518" s="83" t="s">
        <v>695</v>
      </c>
      <c r="G518" s="83" t="s">
        <v>426</v>
      </c>
      <c r="H518" s="171">
        <f>INVENTARIO[[#This Row],[Precio Final]]</f>
        <v>8</v>
      </c>
      <c r="I518" s="83">
        <f>U518</f>
        <v>7.4889705882352935</v>
      </c>
      <c r="J518" s="83">
        <v>4</v>
      </c>
      <c r="K518" s="112">
        <f>SUMIFS(VENTAS[Cantidad],VENTAS[Código del producto Vendido],INVENTARIO[[#This Row],[Code]])</f>
        <v>1</v>
      </c>
      <c r="L518" s="121">
        <f>INVENTARIO[[#This Row],[Entradas]]-INVENTARIO[[#This Row],[Salidas]]</f>
        <v>3</v>
      </c>
      <c r="M518" s="171">
        <f>INVENTARIO[[#This Row],[Precio Final]]*10%</f>
        <v>0.8</v>
      </c>
      <c r="N518" s="43">
        <v>70</v>
      </c>
      <c r="O518" s="43">
        <v>17</v>
      </c>
      <c r="P518" s="43">
        <v>4.117647058823529</v>
      </c>
      <c r="Q518" s="112">
        <v>50</v>
      </c>
      <c r="R518" s="43">
        <v>17.5</v>
      </c>
      <c r="S518" s="177">
        <f t="shared" ref="S518:S531" si="50">Q518*R518/1000</f>
        <v>0.875</v>
      </c>
      <c r="T518" s="168">
        <f>INVENTARIO[[#This Row],[Costo Unitario (USD)]]+INVENTARIO[[#This Row],[Costo Envío (USD)]]</f>
        <v>4.992647058823529</v>
      </c>
      <c r="U518" s="168">
        <f>INVENTARIO[[#This Row],[Costo total]]*1.5</f>
        <v>7.4889705882352935</v>
      </c>
      <c r="V518" s="43">
        <v>8</v>
      </c>
      <c r="W518" s="43">
        <f>INVENTARIO[[#This Row],[Precio Final]]-INVENTARIO[[#This Row],[Costo total]]</f>
        <v>3.007352941176471</v>
      </c>
      <c r="X518" s="172">
        <f>INVENTARIO[[#This Row],[Ganancia Unitaria]]*INVENTARIO[[#This Row],[Salidas]]</f>
        <v>3.007352941176471</v>
      </c>
      <c r="Y518" s="43"/>
      <c r="Z518" s="43"/>
      <c r="AA518" s="43">
        <f>INVENTARIO[[#This Row],[Costo total]]*INVENTARIO[[#This Row],[Entradas]]</f>
        <v>19.970588235294116</v>
      </c>
      <c r="AB518" s="172">
        <f>INVENTARIO[[#This Row],[Stock Actual]]*INVENTARIO[[#This Row],[Costo total]]</f>
        <v>14.977941176470587</v>
      </c>
    </row>
    <row r="519" spans="1:28" ht="55" customHeight="1" x14ac:dyDescent="0.15">
      <c r="A519" s="42"/>
      <c r="B519" s="173"/>
      <c r="C519" s="174"/>
      <c r="D519" s="78"/>
      <c r="E519" s="78"/>
      <c r="F519" s="78"/>
      <c r="G519" s="78"/>
      <c r="H519" s="175">
        <f>INVENTARIO[[#This Row],[Precio Final]]</f>
        <v>0</v>
      </c>
      <c r="I519" s="78"/>
      <c r="J519" s="78"/>
      <c r="K519" s="110"/>
      <c r="L519" s="120"/>
      <c r="M519" s="175">
        <f>INVENTARIO[[#This Row],[Precio Final]]*10%</f>
        <v>0</v>
      </c>
      <c r="N519" s="42"/>
      <c r="O519" s="42"/>
      <c r="P519" s="42"/>
      <c r="Q519" s="110"/>
      <c r="R519" s="42"/>
      <c r="S519" s="178"/>
      <c r="T519" s="42">
        <f>INVENTARIO[[#This Row],[Costo Unitario (USD)]]+INVENTARIO[[#This Row],[Costo Envío (USD)]]</f>
        <v>0</v>
      </c>
      <c r="U519" s="42">
        <f>INVENTARIO[[#This Row],[Costo total]]*1.5</f>
        <v>0</v>
      </c>
      <c r="V519" s="42"/>
      <c r="W519" s="42">
        <f>INVENTARIO[[#This Row],[Precio Final]]-INVENTARIO[[#This Row],[Costo total]]</f>
        <v>0</v>
      </c>
      <c r="X519" s="176">
        <f>INVENTARIO[[#This Row],[Ganancia Unitaria]]*INVENTARIO[[#This Row],[Salidas]]</f>
        <v>0</v>
      </c>
      <c r="Y519" s="42"/>
      <c r="Z519" s="20"/>
      <c r="AA519" s="20">
        <f>INVENTARIO[[#This Row],[Costo total]]*INVENTARIO[[#This Row],[Entradas]]</f>
        <v>0</v>
      </c>
      <c r="AB519" s="172">
        <f>INVENTARIO[[#This Row],[Stock Actual]]*INVENTARIO[[#This Row],[Costo total]]</f>
        <v>0</v>
      </c>
    </row>
    <row r="520" spans="1:28" ht="55" customHeight="1" x14ac:dyDescent="0.15">
      <c r="A520" s="43" t="s">
        <v>1722</v>
      </c>
      <c r="B520" s="169"/>
      <c r="C520" s="170" t="s">
        <v>12</v>
      </c>
      <c r="D520" s="78" t="s">
        <v>2862</v>
      </c>
      <c r="E520" s="83" t="s">
        <v>2511</v>
      </c>
      <c r="F520" s="83" t="s">
        <v>692</v>
      </c>
      <c r="G520" s="83" t="s">
        <v>426</v>
      </c>
      <c r="H520" s="171">
        <f>INVENTARIO[[#This Row],[Precio Final]]</f>
        <v>8</v>
      </c>
      <c r="I520" s="83">
        <f>U520</f>
        <v>6.6066176470588234</v>
      </c>
      <c r="J520" s="83">
        <v>6</v>
      </c>
      <c r="K520" s="112">
        <f>SUMIFS(VENTAS[Cantidad],VENTAS[Código del producto Vendido],INVENTARIO[[#This Row],[Code]])</f>
        <v>2</v>
      </c>
      <c r="L520" s="121">
        <f>INVENTARIO[[#This Row],[Entradas]]-INVENTARIO[[#This Row],[Salidas]]</f>
        <v>4</v>
      </c>
      <c r="M520" s="171">
        <f>INVENTARIO[[#This Row],[Precio Final]]*10%</f>
        <v>0.8</v>
      </c>
      <c r="N520" s="43">
        <v>60</v>
      </c>
      <c r="O520" s="43">
        <v>17</v>
      </c>
      <c r="P520" s="43">
        <v>3.5294117647058822</v>
      </c>
      <c r="Q520" s="112">
        <v>50</v>
      </c>
      <c r="R520" s="43">
        <v>17.5</v>
      </c>
      <c r="S520" s="177">
        <f t="shared" si="50"/>
        <v>0.875</v>
      </c>
      <c r="T520" s="168">
        <f>INVENTARIO[[#This Row],[Costo Unitario (USD)]]+INVENTARIO[[#This Row],[Costo Envío (USD)]]</f>
        <v>4.4044117647058822</v>
      </c>
      <c r="U520" s="168">
        <f>INVENTARIO[[#This Row],[Costo total]]*1.5</f>
        <v>6.6066176470588234</v>
      </c>
      <c r="V520" s="43">
        <v>8</v>
      </c>
      <c r="W520" s="43">
        <f>INVENTARIO[[#This Row],[Precio Final]]-INVENTARIO[[#This Row],[Costo total]]</f>
        <v>3.5955882352941178</v>
      </c>
      <c r="X520" s="172">
        <f>INVENTARIO[[#This Row],[Ganancia Unitaria]]*INVENTARIO[[#This Row],[Salidas]]</f>
        <v>7.1911764705882355</v>
      </c>
      <c r="Y520" s="43"/>
      <c r="Z520" s="43"/>
      <c r="AA520" s="43">
        <f>INVENTARIO[[#This Row],[Costo total]]*INVENTARIO[[#This Row],[Entradas]]</f>
        <v>26.426470588235293</v>
      </c>
      <c r="AB520" s="172">
        <f>INVENTARIO[[#This Row],[Stock Actual]]*INVENTARIO[[#This Row],[Costo total]]</f>
        <v>17.617647058823529</v>
      </c>
    </row>
    <row r="521" spans="1:28" ht="55" customHeight="1" x14ac:dyDescent="0.15">
      <c r="A521" s="42" t="s">
        <v>1759</v>
      </c>
      <c r="B521" s="173"/>
      <c r="C521" s="174" t="s">
        <v>12</v>
      </c>
      <c r="D521" s="78" t="s">
        <v>2862</v>
      </c>
      <c r="E521" s="78" t="s">
        <v>2512</v>
      </c>
      <c r="F521" s="78" t="s">
        <v>1199</v>
      </c>
      <c r="G521" s="78" t="s">
        <v>426</v>
      </c>
      <c r="H521" s="175">
        <f>INVENTARIO[[#This Row],[Precio Final]]</f>
        <v>9</v>
      </c>
      <c r="I521" s="78">
        <v>10</v>
      </c>
      <c r="J521" s="78">
        <v>4</v>
      </c>
      <c r="K521" s="110">
        <f>SUMIFS(VENTAS[Cantidad],VENTAS[Código del producto Vendido],INVENTARIO[[#This Row],[Code]])</f>
        <v>1</v>
      </c>
      <c r="L521" s="120">
        <f>INVENTARIO[[#This Row],[Entradas]]-INVENTARIO[[#This Row],[Salidas]]</f>
        <v>3</v>
      </c>
      <c r="M521" s="175">
        <f>INVENTARIO[[#This Row],[Precio Final]]*10%</f>
        <v>0.9</v>
      </c>
      <c r="N521" s="42">
        <v>70</v>
      </c>
      <c r="O521" s="42">
        <v>17</v>
      </c>
      <c r="P521" s="42">
        <v>4.117647058823529</v>
      </c>
      <c r="Q521" s="110">
        <v>50</v>
      </c>
      <c r="R521" s="42">
        <v>17.5</v>
      </c>
      <c r="S521" s="178">
        <f t="shared" si="50"/>
        <v>0.875</v>
      </c>
      <c r="T521" s="42">
        <f>INVENTARIO[[#This Row],[Costo Unitario (USD)]]+INVENTARIO[[#This Row],[Costo Envío (USD)]]</f>
        <v>4.992647058823529</v>
      </c>
      <c r="U521" s="42">
        <f>INVENTARIO[[#This Row],[Costo total]]*1.5</f>
        <v>7.4889705882352935</v>
      </c>
      <c r="V521" s="42">
        <v>9</v>
      </c>
      <c r="W521" s="42">
        <f>INVENTARIO[[#This Row],[Precio Final]]-INVENTARIO[[#This Row],[Costo total]]</f>
        <v>4.007352941176471</v>
      </c>
      <c r="X521" s="176">
        <f>INVENTARIO[[#This Row],[Ganancia Unitaria]]*INVENTARIO[[#This Row],[Salidas]]</f>
        <v>4.007352941176471</v>
      </c>
      <c r="Y521" s="42"/>
      <c r="Z521" s="20"/>
      <c r="AA521" s="20">
        <f>INVENTARIO[[#This Row],[Costo total]]*INVENTARIO[[#This Row],[Entradas]]</f>
        <v>19.970588235294116</v>
      </c>
      <c r="AB521" s="172">
        <f>INVENTARIO[[#This Row],[Stock Actual]]*INVENTARIO[[#This Row],[Costo total]]</f>
        <v>14.977941176470587</v>
      </c>
    </row>
    <row r="522" spans="1:28" ht="55" customHeight="1" x14ac:dyDescent="0.15">
      <c r="A522" s="43" t="s">
        <v>1304</v>
      </c>
      <c r="B522" s="169"/>
      <c r="C522" s="170" t="s">
        <v>12</v>
      </c>
      <c r="D522" s="83" t="s">
        <v>2330</v>
      </c>
      <c r="E522" s="83" t="s">
        <v>1294</v>
      </c>
      <c r="F522" s="83" t="s">
        <v>695</v>
      </c>
      <c r="G522" s="83" t="s">
        <v>164</v>
      </c>
      <c r="H522" s="171">
        <f>INVENTARIO[[#This Row],[Precio Final]]</f>
        <v>20</v>
      </c>
      <c r="I522" s="83">
        <f t="shared" ref="I522:I531" si="51">U522</f>
        <v>20.465073529411764</v>
      </c>
      <c r="J522" s="83">
        <v>2</v>
      </c>
      <c r="K522" s="112">
        <f>SUMIFS(VENTAS[Cantidad],VENTAS[Código del producto Vendido],INVENTARIO[[#This Row],[Code]])</f>
        <v>2</v>
      </c>
      <c r="L522" s="121">
        <f>INVENTARIO[[#This Row],[Entradas]]-INVENTARIO[[#This Row],[Salidas]]</f>
        <v>0</v>
      </c>
      <c r="M522" s="171">
        <f>INVENTARIO[[#This Row],[Precio Final]]*10%</f>
        <v>2</v>
      </c>
      <c r="N522" s="43">
        <v>165</v>
      </c>
      <c r="O522" s="43">
        <v>17</v>
      </c>
      <c r="P522" s="43">
        <v>9.7058823529411757</v>
      </c>
      <c r="Q522" s="112">
        <v>225</v>
      </c>
      <c r="R522" s="43">
        <v>17.5</v>
      </c>
      <c r="S522" s="177">
        <f t="shared" si="50"/>
        <v>3.9375</v>
      </c>
      <c r="T522" s="168">
        <f>INVENTARIO[[#This Row],[Costo Unitario (USD)]]+INVENTARIO[[#This Row],[Costo Envío (USD)]]</f>
        <v>13.643382352941176</v>
      </c>
      <c r="U522" s="168">
        <f>INVENTARIO[[#This Row],[Costo total]]*1.5</f>
        <v>20.465073529411764</v>
      </c>
      <c r="V522" s="43">
        <v>20</v>
      </c>
      <c r="W522" s="43">
        <f>INVENTARIO[[#This Row],[Precio Final]]-INVENTARIO[[#This Row],[Costo total]]</f>
        <v>6.3566176470588243</v>
      </c>
      <c r="X522" s="172">
        <f>INVENTARIO[[#This Row],[Ganancia Unitaria]]*INVENTARIO[[#This Row],[Salidas]]</f>
        <v>12.713235294117649</v>
      </c>
      <c r="Y522" s="43" t="s">
        <v>1303</v>
      </c>
      <c r="Z522" s="43"/>
      <c r="AA522" s="43">
        <f>INVENTARIO[[#This Row],[Costo total]]*INVENTARIO[[#This Row],[Entradas]]</f>
        <v>27.286764705882351</v>
      </c>
      <c r="AB522" s="172">
        <f>INVENTARIO[[#This Row],[Stock Actual]]*INVENTARIO[[#This Row],[Costo total]]</f>
        <v>0</v>
      </c>
    </row>
    <row r="523" spans="1:28" ht="55" customHeight="1" x14ac:dyDescent="0.15">
      <c r="A523" s="42" t="s">
        <v>1305</v>
      </c>
      <c r="B523" s="173"/>
      <c r="C523" s="174" t="s">
        <v>12</v>
      </c>
      <c r="D523" s="78" t="s">
        <v>2330</v>
      </c>
      <c r="E523" s="78" t="s">
        <v>1294</v>
      </c>
      <c r="F523" s="78" t="s">
        <v>697</v>
      </c>
      <c r="G523" s="78" t="s">
        <v>164</v>
      </c>
      <c r="H523" s="175">
        <f>INVENTARIO[[#This Row],[Precio Final]]</f>
        <v>20</v>
      </c>
      <c r="I523" s="78">
        <f t="shared" si="51"/>
        <v>20.465073529411764</v>
      </c>
      <c r="J523" s="78">
        <v>2</v>
      </c>
      <c r="K523" s="110">
        <f>SUMIFS(VENTAS[Cantidad],VENTAS[Código del producto Vendido],INVENTARIO[[#This Row],[Code]])</f>
        <v>2</v>
      </c>
      <c r="L523" s="120">
        <f>INVENTARIO[[#This Row],[Entradas]]-INVENTARIO[[#This Row],[Salidas]]</f>
        <v>0</v>
      </c>
      <c r="M523" s="175">
        <f>INVENTARIO[[#This Row],[Precio Final]]*10%</f>
        <v>2</v>
      </c>
      <c r="N523" s="42">
        <v>165</v>
      </c>
      <c r="O523" s="42">
        <v>17</v>
      </c>
      <c r="P523" s="42">
        <v>9.7058823529411757</v>
      </c>
      <c r="Q523" s="110">
        <v>225</v>
      </c>
      <c r="R523" s="42">
        <v>17.5</v>
      </c>
      <c r="S523" s="178">
        <f t="shared" si="50"/>
        <v>3.9375</v>
      </c>
      <c r="T523" s="42">
        <f>INVENTARIO[[#This Row],[Costo Unitario (USD)]]+INVENTARIO[[#This Row],[Costo Envío (USD)]]</f>
        <v>13.643382352941176</v>
      </c>
      <c r="U523" s="42">
        <f>INVENTARIO[[#This Row],[Costo total]]*1.5</f>
        <v>20.465073529411764</v>
      </c>
      <c r="V523" s="42">
        <v>20</v>
      </c>
      <c r="W523" s="42">
        <f>INVENTARIO[[#This Row],[Precio Final]]-INVENTARIO[[#This Row],[Costo total]]</f>
        <v>6.3566176470588243</v>
      </c>
      <c r="X523" s="176">
        <f>INVENTARIO[[#This Row],[Ganancia Unitaria]]*INVENTARIO[[#This Row],[Salidas]]</f>
        <v>12.713235294117649</v>
      </c>
      <c r="Y523" s="42" t="s">
        <v>1303</v>
      </c>
      <c r="Z523" s="20"/>
      <c r="AA523" s="20">
        <f>INVENTARIO[[#This Row],[Costo total]]*INVENTARIO[[#This Row],[Entradas]]</f>
        <v>27.286764705882351</v>
      </c>
      <c r="AB523" s="172">
        <f>INVENTARIO[[#This Row],[Stock Actual]]*INVENTARIO[[#This Row],[Costo total]]</f>
        <v>0</v>
      </c>
    </row>
    <row r="524" spans="1:28" ht="55" customHeight="1" x14ac:dyDescent="0.15">
      <c r="A524" s="43" t="s">
        <v>1307</v>
      </c>
      <c r="B524" s="169"/>
      <c r="C524" s="170" t="s">
        <v>12</v>
      </c>
      <c r="D524" s="78" t="s">
        <v>2862</v>
      </c>
      <c r="E524" s="83" t="s">
        <v>1295</v>
      </c>
      <c r="F524" s="83" t="s">
        <v>692</v>
      </c>
      <c r="G524" s="83" t="s">
        <v>164</v>
      </c>
      <c r="H524" s="171">
        <f>INVENTARIO[[#This Row],[Precio Final]]</f>
        <v>17</v>
      </c>
      <c r="I524" s="83">
        <f t="shared" si="51"/>
        <v>18.763235294117646</v>
      </c>
      <c r="J524" s="83">
        <v>2</v>
      </c>
      <c r="K524" s="112">
        <f>SUMIFS(VENTAS[Cantidad],VENTAS[Código del producto Vendido],INVENTARIO[[#This Row],[Code]])</f>
        <v>2</v>
      </c>
      <c r="L524" s="121">
        <f>INVENTARIO[[#This Row],[Entradas]]-INVENTARIO[[#This Row],[Salidas]]</f>
        <v>0</v>
      </c>
      <c r="M524" s="171">
        <f>INVENTARIO[[#This Row],[Precio Final]]*10%</f>
        <v>1.7000000000000002</v>
      </c>
      <c r="N524" s="43">
        <v>171</v>
      </c>
      <c r="O524" s="43">
        <v>17</v>
      </c>
      <c r="P524" s="43">
        <v>10.058823529411764</v>
      </c>
      <c r="Q524" s="112">
        <v>140</v>
      </c>
      <c r="R524" s="43">
        <v>17.5</v>
      </c>
      <c r="S524" s="177">
        <f t="shared" si="50"/>
        <v>2.4500000000000002</v>
      </c>
      <c r="T524" s="168">
        <f>INVENTARIO[[#This Row],[Costo Unitario (USD)]]+INVENTARIO[[#This Row],[Costo Envío (USD)]]</f>
        <v>12.508823529411764</v>
      </c>
      <c r="U524" s="168">
        <f>INVENTARIO[[#This Row],[Costo total]]*1.5</f>
        <v>18.763235294117646</v>
      </c>
      <c r="V524" s="43">
        <v>17</v>
      </c>
      <c r="W524" s="43">
        <f>INVENTARIO[[#This Row],[Precio Final]]-INVENTARIO[[#This Row],[Costo total]]</f>
        <v>4.4911764705882362</v>
      </c>
      <c r="X524" s="172">
        <f>INVENTARIO[[#This Row],[Ganancia Unitaria]]*INVENTARIO[[#This Row],[Salidas]]</f>
        <v>8.9823529411764724</v>
      </c>
      <c r="Y524" s="43" t="s">
        <v>1303</v>
      </c>
      <c r="Z524" s="43"/>
      <c r="AA524" s="43">
        <f>INVENTARIO[[#This Row],[Costo total]]*INVENTARIO[[#This Row],[Entradas]]</f>
        <v>25.017647058823528</v>
      </c>
      <c r="AB524" s="172">
        <f>INVENTARIO[[#This Row],[Stock Actual]]*INVENTARIO[[#This Row],[Costo total]]</f>
        <v>0</v>
      </c>
    </row>
    <row r="525" spans="1:28" ht="55" customHeight="1" x14ac:dyDescent="0.15">
      <c r="A525" s="42" t="s">
        <v>1308</v>
      </c>
      <c r="B525" s="173"/>
      <c r="C525" s="174" t="s">
        <v>12</v>
      </c>
      <c r="D525" s="78" t="s">
        <v>2862</v>
      </c>
      <c r="E525" s="78" t="s">
        <v>1295</v>
      </c>
      <c r="F525" s="78" t="s">
        <v>697</v>
      </c>
      <c r="G525" s="78" t="s">
        <v>164</v>
      </c>
      <c r="H525" s="175">
        <f>INVENTARIO[[#This Row],[Precio Final]]</f>
        <v>17</v>
      </c>
      <c r="I525" s="78">
        <f t="shared" si="51"/>
        <v>18.763235294117646</v>
      </c>
      <c r="J525" s="78">
        <v>2</v>
      </c>
      <c r="K525" s="110">
        <f>SUMIFS(VENTAS[Cantidad],VENTAS[Código del producto Vendido],INVENTARIO[[#This Row],[Code]])</f>
        <v>2</v>
      </c>
      <c r="L525" s="120">
        <f>INVENTARIO[[#This Row],[Entradas]]-INVENTARIO[[#This Row],[Salidas]]</f>
        <v>0</v>
      </c>
      <c r="M525" s="175">
        <f>INVENTARIO[[#This Row],[Precio Final]]*10%</f>
        <v>1.7000000000000002</v>
      </c>
      <c r="N525" s="42">
        <v>171</v>
      </c>
      <c r="O525" s="42">
        <v>17</v>
      </c>
      <c r="P525" s="42">
        <v>10.058823529411764</v>
      </c>
      <c r="Q525" s="110">
        <v>140</v>
      </c>
      <c r="R525" s="42">
        <v>17.5</v>
      </c>
      <c r="S525" s="178">
        <f t="shared" si="50"/>
        <v>2.4500000000000002</v>
      </c>
      <c r="T525" s="42">
        <f>INVENTARIO[[#This Row],[Costo Unitario (USD)]]+INVENTARIO[[#This Row],[Costo Envío (USD)]]</f>
        <v>12.508823529411764</v>
      </c>
      <c r="U525" s="42">
        <f>INVENTARIO[[#This Row],[Costo total]]*1.5</f>
        <v>18.763235294117646</v>
      </c>
      <c r="V525" s="42">
        <v>17</v>
      </c>
      <c r="W525" s="42">
        <f>INVENTARIO[[#This Row],[Precio Final]]-INVENTARIO[[#This Row],[Costo total]]</f>
        <v>4.4911764705882362</v>
      </c>
      <c r="X525" s="176">
        <f>INVENTARIO[[#This Row],[Ganancia Unitaria]]*INVENTARIO[[#This Row],[Salidas]]</f>
        <v>8.9823529411764724</v>
      </c>
      <c r="Y525" s="42" t="s">
        <v>1303</v>
      </c>
      <c r="Z525" s="20"/>
      <c r="AA525" s="20">
        <f>INVENTARIO[[#This Row],[Costo total]]*INVENTARIO[[#This Row],[Entradas]]</f>
        <v>25.017647058823528</v>
      </c>
      <c r="AB525" s="172">
        <f>INVENTARIO[[#This Row],[Stock Actual]]*INVENTARIO[[#This Row],[Costo total]]</f>
        <v>0</v>
      </c>
    </row>
    <row r="526" spans="1:28" ht="55" customHeight="1" x14ac:dyDescent="0.15">
      <c r="A526" s="43" t="s">
        <v>1309</v>
      </c>
      <c r="B526" s="169"/>
      <c r="C526" s="170" t="s">
        <v>12</v>
      </c>
      <c r="D526" s="83" t="s">
        <v>415</v>
      </c>
      <c r="E526" s="83" t="s">
        <v>1296</v>
      </c>
      <c r="F526" s="83" t="s">
        <v>695</v>
      </c>
      <c r="G526" s="83" t="s">
        <v>164</v>
      </c>
      <c r="H526" s="171">
        <f>INVENTARIO[[#This Row],[Precio Final]]</f>
        <v>25</v>
      </c>
      <c r="I526" s="83">
        <f t="shared" si="51"/>
        <v>30.207352941176467</v>
      </c>
      <c r="J526" s="83">
        <v>1</v>
      </c>
      <c r="K526" s="112">
        <f>SUMIFS(VENTAS[Cantidad],VENTAS[Código del producto Vendido],INVENTARIO[[#This Row],[Code]])</f>
        <v>1</v>
      </c>
      <c r="L526" s="121">
        <f>INVENTARIO[[#This Row],[Entradas]]-INVENTARIO[[#This Row],[Salidas]]</f>
        <v>0</v>
      </c>
      <c r="M526" s="171">
        <f>INVENTARIO[[#This Row],[Precio Final]]*10%</f>
        <v>2.5</v>
      </c>
      <c r="N526" s="43">
        <v>265</v>
      </c>
      <c r="O526" s="43">
        <v>17</v>
      </c>
      <c r="P526" s="43">
        <v>15.588235294117647</v>
      </c>
      <c r="Q526" s="112">
        <v>260</v>
      </c>
      <c r="R526" s="43">
        <v>17.5</v>
      </c>
      <c r="S526" s="177">
        <f t="shared" si="50"/>
        <v>4.55</v>
      </c>
      <c r="T526" s="168">
        <f>INVENTARIO[[#This Row],[Costo Unitario (USD)]]+INVENTARIO[[#This Row],[Costo Envío (USD)]]</f>
        <v>20.138235294117646</v>
      </c>
      <c r="U526" s="168">
        <f>INVENTARIO[[#This Row],[Costo total]]*1.5</f>
        <v>30.207352941176467</v>
      </c>
      <c r="V526" s="43">
        <v>25</v>
      </c>
      <c r="W526" s="43">
        <f>INVENTARIO[[#This Row],[Precio Final]]-INVENTARIO[[#This Row],[Costo total]]</f>
        <v>4.8617647058823543</v>
      </c>
      <c r="X526" s="172">
        <f>INVENTARIO[[#This Row],[Ganancia Unitaria]]*INVENTARIO[[#This Row],[Salidas]]</f>
        <v>4.8617647058823543</v>
      </c>
      <c r="Y526" s="43" t="s">
        <v>1303</v>
      </c>
      <c r="Z526" s="43"/>
      <c r="AA526" s="43">
        <f>INVENTARIO[[#This Row],[Costo total]]*INVENTARIO[[#This Row],[Entradas]]</f>
        <v>20.138235294117646</v>
      </c>
      <c r="AB526" s="172">
        <f>INVENTARIO[[#This Row],[Stock Actual]]*INVENTARIO[[#This Row],[Costo total]]</f>
        <v>0</v>
      </c>
    </row>
    <row r="527" spans="1:28" ht="55" customHeight="1" x14ac:dyDescent="0.15">
      <c r="A527" s="42" t="s">
        <v>1311</v>
      </c>
      <c r="B527" s="173"/>
      <c r="C527" s="174" t="s">
        <v>12</v>
      </c>
      <c r="D527" s="78" t="s">
        <v>1194</v>
      </c>
      <c r="E527" s="78" t="s">
        <v>1297</v>
      </c>
      <c r="F527" s="78" t="s">
        <v>695</v>
      </c>
      <c r="G527" s="78" t="s">
        <v>164</v>
      </c>
      <c r="H527" s="175">
        <f>INVENTARIO[[#This Row],[Precio Final]]</f>
        <v>20</v>
      </c>
      <c r="I527" s="78">
        <f t="shared" si="51"/>
        <v>20.523529411764706</v>
      </c>
      <c r="J527" s="78">
        <v>1</v>
      </c>
      <c r="K527" s="110">
        <f>SUMIFS(VENTAS[Cantidad],VENTAS[Código del producto Vendido],INVENTARIO[[#This Row],[Code]])</f>
        <v>1</v>
      </c>
      <c r="L527" s="120">
        <f>INVENTARIO[[#This Row],[Entradas]]-INVENTARIO[[#This Row],[Salidas]]</f>
        <v>0</v>
      </c>
      <c r="M527" s="175">
        <f>INVENTARIO[[#This Row],[Precio Final]]*10%</f>
        <v>2</v>
      </c>
      <c r="N527" s="42">
        <v>185</v>
      </c>
      <c r="O527" s="42">
        <v>17</v>
      </c>
      <c r="P527" s="42">
        <v>10.882352941176471</v>
      </c>
      <c r="Q527" s="110">
        <v>160</v>
      </c>
      <c r="R527" s="42">
        <v>17.5</v>
      </c>
      <c r="S527" s="178">
        <f t="shared" si="50"/>
        <v>2.8</v>
      </c>
      <c r="T527" s="42">
        <f>INVENTARIO[[#This Row],[Costo Unitario (USD)]]+INVENTARIO[[#This Row],[Costo Envío (USD)]]</f>
        <v>13.682352941176472</v>
      </c>
      <c r="U527" s="42">
        <f>INVENTARIO[[#This Row],[Costo total]]*1.5</f>
        <v>20.523529411764706</v>
      </c>
      <c r="V527" s="42">
        <v>20</v>
      </c>
      <c r="W527" s="42">
        <f>INVENTARIO[[#This Row],[Precio Final]]-INVENTARIO[[#This Row],[Costo total]]</f>
        <v>6.3176470588235283</v>
      </c>
      <c r="X527" s="176">
        <f>INVENTARIO[[#This Row],[Ganancia Unitaria]]*INVENTARIO[[#This Row],[Salidas]]</f>
        <v>6.3176470588235283</v>
      </c>
      <c r="Y527" s="42" t="s">
        <v>1303</v>
      </c>
      <c r="Z527" s="20"/>
      <c r="AA527" s="20">
        <f>INVENTARIO[[#This Row],[Costo total]]*INVENTARIO[[#This Row],[Entradas]]</f>
        <v>13.682352941176472</v>
      </c>
      <c r="AB527" s="172">
        <f>INVENTARIO[[#This Row],[Stock Actual]]*INVENTARIO[[#This Row],[Costo total]]</f>
        <v>0</v>
      </c>
    </row>
    <row r="528" spans="1:28" ht="55" customHeight="1" x14ac:dyDescent="0.15">
      <c r="A528" s="43" t="s">
        <v>1312</v>
      </c>
      <c r="B528" s="169"/>
      <c r="C528" s="170" t="s">
        <v>12</v>
      </c>
      <c r="D528" s="83" t="s">
        <v>1767</v>
      </c>
      <c r="E528" s="83" t="s">
        <v>1298</v>
      </c>
      <c r="F528" s="83" t="s">
        <v>1299</v>
      </c>
      <c r="G528" s="83" t="s">
        <v>164</v>
      </c>
      <c r="H528" s="171">
        <f>INVENTARIO[[#This Row],[Precio Final]]</f>
        <v>20</v>
      </c>
      <c r="I528" s="83">
        <f t="shared" si="51"/>
        <v>33.076102941176472</v>
      </c>
      <c r="J528" s="83">
        <v>1</v>
      </c>
      <c r="K528" s="112">
        <f>SUMIFS(VENTAS[Cantidad],VENTAS[Código del producto Vendido],INVENTARIO[[#This Row],[Code]])</f>
        <v>1</v>
      </c>
      <c r="L528" s="121">
        <f>INVENTARIO[[#This Row],[Entradas]]-INVENTARIO[[#This Row],[Salidas]]</f>
        <v>0</v>
      </c>
      <c r="M528" s="171">
        <f>INVENTARIO[[#This Row],[Precio Final]]*10%</f>
        <v>2</v>
      </c>
      <c r="N528" s="43">
        <v>299</v>
      </c>
      <c r="O528" s="43">
        <v>17</v>
      </c>
      <c r="P528" s="43">
        <v>17.588235294117649</v>
      </c>
      <c r="Q528" s="112">
        <v>255</v>
      </c>
      <c r="R528" s="43">
        <v>17.5</v>
      </c>
      <c r="S528" s="177">
        <f t="shared" si="50"/>
        <v>4.4625000000000004</v>
      </c>
      <c r="T528" s="168">
        <f>INVENTARIO[[#This Row],[Costo Unitario (USD)]]+INVENTARIO[[#This Row],[Costo Envío (USD)]]</f>
        <v>22.050735294117651</v>
      </c>
      <c r="U528" s="168">
        <f>INVENTARIO[[#This Row],[Costo total]]*1.5</f>
        <v>33.076102941176472</v>
      </c>
      <c r="V528" s="43">
        <v>20</v>
      </c>
      <c r="W528" s="43">
        <f>INVENTARIO[[#This Row],[Precio Final]]-INVENTARIO[[#This Row],[Costo total]]</f>
        <v>-2.0507352941176507</v>
      </c>
      <c r="X528" s="172">
        <f>INVENTARIO[[#This Row],[Ganancia Unitaria]]*INVENTARIO[[#This Row],[Salidas]]</f>
        <v>-2.0507352941176507</v>
      </c>
      <c r="Y528" s="43" t="s">
        <v>1303</v>
      </c>
      <c r="Z528" s="43"/>
      <c r="AA528" s="43">
        <f>INVENTARIO[[#This Row],[Costo total]]*INVENTARIO[[#This Row],[Entradas]]</f>
        <v>22.050735294117651</v>
      </c>
      <c r="AB528" s="172">
        <f>INVENTARIO[[#This Row],[Stock Actual]]*INVENTARIO[[#This Row],[Costo total]]</f>
        <v>0</v>
      </c>
    </row>
    <row r="529" spans="1:28" ht="55" customHeight="1" x14ac:dyDescent="0.15">
      <c r="A529" s="42" t="s">
        <v>1315</v>
      </c>
      <c r="B529" s="173"/>
      <c r="C529" s="174" t="s">
        <v>12</v>
      </c>
      <c r="D529" s="78" t="s">
        <v>50</v>
      </c>
      <c r="E529" s="78" t="s">
        <v>1300</v>
      </c>
      <c r="F529" s="78" t="s">
        <v>697</v>
      </c>
      <c r="G529" s="78" t="s">
        <v>164</v>
      </c>
      <c r="H529" s="175">
        <f>INVENTARIO[[#This Row],[Precio Final]]</f>
        <v>35</v>
      </c>
      <c r="I529" s="78">
        <f t="shared" si="51"/>
        <v>33.583455882352943</v>
      </c>
      <c r="J529" s="78">
        <v>1</v>
      </c>
      <c r="K529" s="110">
        <f>SUMIFS(VENTAS[Cantidad],VENTAS[Código del producto Vendido],INVENTARIO[[#This Row],[Code]])</f>
        <v>1</v>
      </c>
      <c r="L529" s="120">
        <f>INVENTARIO[[#This Row],[Entradas]]-INVENTARIO[[#This Row],[Salidas]]</f>
        <v>0</v>
      </c>
      <c r="M529" s="175">
        <f>INVENTARIO[[#This Row],[Precio Final]]*10%</f>
        <v>3.5</v>
      </c>
      <c r="N529" s="42">
        <v>275</v>
      </c>
      <c r="O529" s="42">
        <v>17</v>
      </c>
      <c r="P529" s="42">
        <v>16.176470588235293</v>
      </c>
      <c r="Q529" s="110">
        <v>355</v>
      </c>
      <c r="R529" s="42">
        <v>17.5</v>
      </c>
      <c r="S529" s="178">
        <f t="shared" si="50"/>
        <v>6.2125000000000004</v>
      </c>
      <c r="T529" s="42">
        <f>INVENTARIO[[#This Row],[Costo Unitario (USD)]]+INVENTARIO[[#This Row],[Costo Envío (USD)]]</f>
        <v>22.388970588235296</v>
      </c>
      <c r="U529" s="42">
        <f>INVENTARIO[[#This Row],[Costo total]]*1.5</f>
        <v>33.583455882352943</v>
      </c>
      <c r="V529" s="42">
        <v>35</v>
      </c>
      <c r="W529" s="42">
        <f>INVENTARIO[[#This Row],[Precio Final]]-INVENTARIO[[#This Row],[Costo total]]</f>
        <v>12.611029411764704</v>
      </c>
      <c r="X529" s="176">
        <f>INVENTARIO[[#This Row],[Ganancia Unitaria]]*INVENTARIO[[#This Row],[Salidas]]</f>
        <v>12.611029411764704</v>
      </c>
      <c r="Y529" s="42" t="s">
        <v>1303</v>
      </c>
      <c r="Z529" s="20"/>
      <c r="AA529" s="20">
        <f>INVENTARIO[[#This Row],[Costo total]]*INVENTARIO[[#This Row],[Entradas]]</f>
        <v>22.388970588235296</v>
      </c>
      <c r="AB529" s="172">
        <f>INVENTARIO[[#This Row],[Stock Actual]]*INVENTARIO[[#This Row],[Costo total]]</f>
        <v>0</v>
      </c>
    </row>
    <row r="530" spans="1:28" ht="55" customHeight="1" x14ac:dyDescent="0.15">
      <c r="A530" s="43" t="s">
        <v>1723</v>
      </c>
      <c r="B530" s="169"/>
      <c r="C530" s="170" t="s">
        <v>12</v>
      </c>
      <c r="D530" s="83" t="s">
        <v>50</v>
      </c>
      <c r="E530" s="83" t="s">
        <v>1300</v>
      </c>
      <c r="F530" s="83" t="s">
        <v>695</v>
      </c>
      <c r="G530" s="83" t="s">
        <v>164</v>
      </c>
      <c r="H530" s="171">
        <f>INVENTARIO[[#This Row],[Precio Final]]</f>
        <v>35</v>
      </c>
      <c r="I530" s="83">
        <f t="shared" si="51"/>
        <v>33.452205882352942</v>
      </c>
      <c r="J530" s="83">
        <v>1</v>
      </c>
      <c r="K530" s="112">
        <f>SUMIFS(VENTAS[Cantidad],VENTAS[Código del producto Vendido],INVENTARIO[[#This Row],[Code]])</f>
        <v>1</v>
      </c>
      <c r="L530" s="121">
        <f>INVENTARIO[[#This Row],[Entradas]]-INVENTARIO[[#This Row],[Salidas]]</f>
        <v>0</v>
      </c>
      <c r="M530" s="171">
        <f>INVENTARIO[[#This Row],[Precio Final]]*10%</f>
        <v>3.5</v>
      </c>
      <c r="N530" s="43">
        <v>275</v>
      </c>
      <c r="O530" s="43">
        <v>17</v>
      </c>
      <c r="P530" s="43">
        <v>16.176470588235293</v>
      </c>
      <c r="Q530" s="112">
        <v>350</v>
      </c>
      <c r="R530" s="43">
        <v>17.5</v>
      </c>
      <c r="S530" s="177">
        <f t="shared" si="50"/>
        <v>6.125</v>
      </c>
      <c r="T530" s="168">
        <f>INVENTARIO[[#This Row],[Costo Unitario (USD)]]+INVENTARIO[[#This Row],[Costo Envío (USD)]]</f>
        <v>22.301470588235293</v>
      </c>
      <c r="U530" s="168">
        <f>INVENTARIO[[#This Row],[Costo total]]*1.5</f>
        <v>33.452205882352942</v>
      </c>
      <c r="V530" s="43">
        <v>35</v>
      </c>
      <c r="W530" s="43">
        <f>INVENTARIO[[#This Row],[Precio Final]]-INVENTARIO[[#This Row],[Costo total]]</f>
        <v>12.698529411764707</v>
      </c>
      <c r="X530" s="172">
        <f>INVENTARIO[[#This Row],[Ganancia Unitaria]]*INVENTARIO[[#This Row],[Salidas]]</f>
        <v>12.698529411764707</v>
      </c>
      <c r="Y530" s="43" t="s">
        <v>1303</v>
      </c>
      <c r="Z530" s="43"/>
      <c r="AA530" s="43">
        <f>INVENTARIO[[#This Row],[Costo total]]*INVENTARIO[[#This Row],[Entradas]]</f>
        <v>22.301470588235293</v>
      </c>
      <c r="AB530" s="172">
        <f>INVENTARIO[[#This Row],[Stock Actual]]*INVENTARIO[[#This Row],[Costo total]]</f>
        <v>0</v>
      </c>
    </row>
    <row r="531" spans="1:28" ht="55" customHeight="1" x14ac:dyDescent="0.15">
      <c r="A531" s="42" t="s">
        <v>1724</v>
      </c>
      <c r="B531" s="173"/>
      <c r="C531" s="174" t="s">
        <v>12</v>
      </c>
      <c r="D531" s="78" t="s">
        <v>50</v>
      </c>
      <c r="E531" s="78" t="s">
        <v>1336</v>
      </c>
      <c r="F531" s="78" t="s">
        <v>697</v>
      </c>
      <c r="G531" s="78" t="s">
        <v>164</v>
      </c>
      <c r="H531" s="175">
        <f>INVENTARIO[[#This Row],[Precio Final]]</f>
        <v>25</v>
      </c>
      <c r="I531" s="78">
        <f t="shared" si="51"/>
        <v>23.709926470588236</v>
      </c>
      <c r="J531" s="78">
        <v>1</v>
      </c>
      <c r="K531" s="110">
        <f>SUMIFS(VENTAS[Cantidad],VENTAS[Código del producto Vendido],INVENTARIO[[#This Row],[Code]])</f>
        <v>1</v>
      </c>
      <c r="L531" s="120">
        <f>INVENTARIO[[#This Row],[Entradas]]-INVENTARIO[[#This Row],[Salidas]]</f>
        <v>0</v>
      </c>
      <c r="M531" s="175">
        <f>INVENTARIO[[#This Row],[Precio Final]]*10%</f>
        <v>2.5</v>
      </c>
      <c r="N531" s="42">
        <v>175</v>
      </c>
      <c r="O531" s="42">
        <v>17</v>
      </c>
      <c r="P531" s="42">
        <v>10.294117647058824</v>
      </c>
      <c r="Q531" s="110">
        <v>315</v>
      </c>
      <c r="R531" s="42">
        <v>17.5</v>
      </c>
      <c r="S531" s="178">
        <f t="shared" si="50"/>
        <v>5.5125000000000002</v>
      </c>
      <c r="T531" s="42">
        <f>INVENTARIO[[#This Row],[Costo Unitario (USD)]]+INVENTARIO[[#This Row],[Costo Envío (USD)]]</f>
        <v>15.806617647058825</v>
      </c>
      <c r="U531" s="42">
        <f>INVENTARIO[[#This Row],[Costo total]]*1.5</f>
        <v>23.709926470588236</v>
      </c>
      <c r="V531" s="42">
        <v>25</v>
      </c>
      <c r="W531" s="42">
        <f>INVENTARIO[[#This Row],[Precio Final]]-INVENTARIO[[#This Row],[Costo total]]</f>
        <v>9.1933823529411747</v>
      </c>
      <c r="X531" s="176">
        <f>INVENTARIO[[#This Row],[Ganancia Unitaria]]*INVENTARIO[[#This Row],[Salidas]]</f>
        <v>9.1933823529411747</v>
      </c>
      <c r="Y531" s="42" t="s">
        <v>1303</v>
      </c>
      <c r="Z531" s="20"/>
      <c r="AA531" s="20">
        <f>INVENTARIO[[#This Row],[Costo total]]*INVENTARIO[[#This Row],[Entradas]]</f>
        <v>15.806617647058825</v>
      </c>
      <c r="AB531" s="172">
        <f>INVENTARIO[[#This Row],[Stock Actual]]*INVENTARIO[[#This Row],[Costo total]]</f>
        <v>0</v>
      </c>
    </row>
    <row r="532" spans="1:28" ht="55" customHeight="1" x14ac:dyDescent="0.15">
      <c r="A532" s="43" t="s">
        <v>1720</v>
      </c>
      <c r="B532" s="169"/>
      <c r="C532" s="170" t="s">
        <v>12</v>
      </c>
      <c r="D532" s="83" t="s">
        <v>50</v>
      </c>
      <c r="E532" s="83" t="s">
        <v>1327</v>
      </c>
      <c r="F532" s="83" t="s">
        <v>695</v>
      </c>
      <c r="G532" s="83" t="s">
        <v>164</v>
      </c>
      <c r="H532" s="171">
        <f>INVENTARIO[[#This Row],[Precio Final]]</f>
        <v>25</v>
      </c>
      <c r="I532" s="83">
        <f t="shared" ref="I532:I544" si="52">U532</f>
        <v>25.200000000000003</v>
      </c>
      <c r="J532" s="83">
        <v>1</v>
      </c>
      <c r="K532" s="112">
        <f>SUMIFS(VENTAS[Cantidad],VENTAS[Código del producto Vendido],INVENTARIO[[#This Row],[Code]])</f>
        <v>1</v>
      </c>
      <c r="L532" s="121">
        <f>INVENTARIO[[#This Row],[Entradas]]-INVENTARIO[[#This Row],[Salidas]]</f>
        <v>0</v>
      </c>
      <c r="M532" s="171">
        <f>INVENTARIO[[#This Row],[Precio Final]]*10%</f>
        <v>2.5</v>
      </c>
      <c r="N532" s="43">
        <v>238</v>
      </c>
      <c r="O532" s="43">
        <v>17</v>
      </c>
      <c r="P532" s="43">
        <v>14</v>
      </c>
      <c r="Q532" s="112">
        <v>160</v>
      </c>
      <c r="R532" s="43">
        <v>17.5</v>
      </c>
      <c r="S532" s="177">
        <f t="shared" ref="S532:S544" si="53">Q532*R532/1000</f>
        <v>2.8</v>
      </c>
      <c r="T532" s="168">
        <f>INVENTARIO[[#This Row],[Costo Unitario (USD)]]+INVENTARIO[[#This Row],[Costo Envío (USD)]]</f>
        <v>16.8</v>
      </c>
      <c r="U532" s="168">
        <f>INVENTARIO[[#This Row],[Costo total]]*1.5</f>
        <v>25.200000000000003</v>
      </c>
      <c r="V532" s="43">
        <v>25</v>
      </c>
      <c r="W532" s="43">
        <f>INVENTARIO[[#This Row],[Precio Final]]-INVENTARIO[[#This Row],[Costo total]]</f>
        <v>8.1999999999999993</v>
      </c>
      <c r="X532" s="172">
        <f>INVENTARIO[[#This Row],[Ganancia Unitaria]]*INVENTARIO[[#This Row],[Salidas]]</f>
        <v>8.1999999999999993</v>
      </c>
      <c r="Y532" s="43" t="s">
        <v>1789</v>
      </c>
      <c r="Z532" s="43"/>
      <c r="AA532" s="43">
        <f>INVENTARIO[[#This Row],[Costo total]]*INVENTARIO[[#This Row],[Entradas]]</f>
        <v>16.8</v>
      </c>
      <c r="AB532" s="172">
        <f>INVENTARIO[[#This Row],[Stock Actual]]*INVENTARIO[[#This Row],[Costo total]]</f>
        <v>0</v>
      </c>
    </row>
    <row r="533" spans="1:28" ht="55" customHeight="1" x14ac:dyDescent="0.15">
      <c r="A533" s="42" t="s">
        <v>1725</v>
      </c>
      <c r="B533" s="173"/>
      <c r="C533" s="174" t="s">
        <v>12</v>
      </c>
      <c r="D533" s="78" t="s">
        <v>415</v>
      </c>
      <c r="E533" s="78" t="s">
        <v>2513</v>
      </c>
      <c r="F533" s="78" t="s">
        <v>711</v>
      </c>
      <c r="G533" s="78" t="s">
        <v>164</v>
      </c>
      <c r="H533" s="175">
        <f>INVENTARIO[[#This Row],[Precio Final]]</f>
        <v>10</v>
      </c>
      <c r="I533" s="78">
        <f t="shared" si="52"/>
        <v>6.7830882352941169</v>
      </c>
      <c r="J533" s="78">
        <v>1</v>
      </c>
      <c r="K533" s="110">
        <f>SUMIFS(VENTAS[Cantidad],VENTAS[Código del producto Vendido],INVENTARIO[[#This Row],[Code]])</f>
        <v>0</v>
      </c>
      <c r="L533" s="120">
        <f>INVENTARIO[[#This Row],[Entradas]]-INVENTARIO[[#This Row],[Salidas]]</f>
        <v>1</v>
      </c>
      <c r="M533" s="175">
        <f>INVENTARIO[[#This Row],[Precio Final]]*10%</f>
        <v>1</v>
      </c>
      <c r="N533" s="42">
        <v>62</v>
      </c>
      <c r="O533" s="42">
        <v>17</v>
      </c>
      <c r="P533" s="42">
        <v>3.6470588235294117</v>
      </c>
      <c r="Q533" s="110">
        <v>50</v>
      </c>
      <c r="R533" s="42">
        <v>17.5</v>
      </c>
      <c r="S533" s="178">
        <f t="shared" si="53"/>
        <v>0.875</v>
      </c>
      <c r="T533" s="42">
        <f>INVENTARIO[[#This Row],[Costo Unitario (USD)]]+INVENTARIO[[#This Row],[Costo Envío (USD)]]</f>
        <v>4.5220588235294112</v>
      </c>
      <c r="U533" s="42">
        <f>INVENTARIO[[#This Row],[Costo total]]*1.5</f>
        <v>6.7830882352941169</v>
      </c>
      <c r="V533" s="42">
        <v>10</v>
      </c>
      <c r="W533" s="42">
        <f>INVENTARIO[[#This Row],[Precio Final]]-INVENTARIO[[#This Row],[Costo total]]</f>
        <v>5.4779411764705888</v>
      </c>
      <c r="X533" s="176">
        <f>INVENTARIO[[#This Row],[Ganancia Unitaria]]*INVENTARIO[[#This Row],[Salidas]]</f>
        <v>0</v>
      </c>
      <c r="Y533" s="42" t="s">
        <v>1303</v>
      </c>
      <c r="Z533" s="20"/>
      <c r="AA533" s="20">
        <f>INVENTARIO[[#This Row],[Costo total]]*INVENTARIO[[#This Row],[Entradas]]</f>
        <v>4.5220588235294112</v>
      </c>
      <c r="AB533" s="172">
        <f>INVENTARIO[[#This Row],[Stock Actual]]*INVENTARIO[[#This Row],[Costo total]]</f>
        <v>4.5220588235294112</v>
      </c>
    </row>
    <row r="534" spans="1:28" ht="55" customHeight="1" x14ac:dyDescent="0.15">
      <c r="A534" s="43" t="s">
        <v>1726</v>
      </c>
      <c r="B534" s="169"/>
      <c r="C534" s="170" t="s">
        <v>12</v>
      </c>
      <c r="D534" s="83" t="s">
        <v>415</v>
      </c>
      <c r="E534" s="83" t="s">
        <v>1328</v>
      </c>
      <c r="F534" s="83" t="s">
        <v>695</v>
      </c>
      <c r="G534" s="83" t="s">
        <v>164</v>
      </c>
      <c r="H534" s="171">
        <f>INVENTARIO[[#This Row],[Precio Final]]</f>
        <v>10</v>
      </c>
      <c r="I534" s="83">
        <f t="shared" si="52"/>
        <v>10.38529411764706</v>
      </c>
      <c r="J534" s="83">
        <v>1</v>
      </c>
      <c r="K534" s="112">
        <f>SUMIFS(VENTAS[Cantidad],VENTAS[Código del producto Vendido],INVENTARIO[[#This Row],[Code]])</f>
        <v>1</v>
      </c>
      <c r="L534" s="121">
        <f>INVENTARIO[[#This Row],[Entradas]]-INVENTARIO[[#This Row],[Salidas]]</f>
        <v>0</v>
      </c>
      <c r="M534" s="171">
        <f>INVENTARIO[[#This Row],[Precio Final]]*10%</f>
        <v>1</v>
      </c>
      <c r="N534" s="43">
        <v>82</v>
      </c>
      <c r="O534" s="43">
        <v>17</v>
      </c>
      <c r="P534" s="43">
        <v>4.8235294117647056</v>
      </c>
      <c r="Q534" s="112">
        <v>120</v>
      </c>
      <c r="R534" s="43">
        <v>17.5</v>
      </c>
      <c r="S534" s="177">
        <f t="shared" si="53"/>
        <v>2.1</v>
      </c>
      <c r="T534" s="168">
        <f>INVENTARIO[[#This Row],[Costo Unitario (USD)]]+INVENTARIO[[#This Row],[Costo Envío (USD)]]</f>
        <v>6.9235294117647062</v>
      </c>
      <c r="U534" s="168">
        <f>INVENTARIO[[#This Row],[Costo total]]*1.5</f>
        <v>10.38529411764706</v>
      </c>
      <c r="V534" s="43">
        <v>10</v>
      </c>
      <c r="W534" s="43">
        <f>INVENTARIO[[#This Row],[Precio Final]]-INVENTARIO[[#This Row],[Costo total]]</f>
        <v>3.0764705882352938</v>
      </c>
      <c r="X534" s="172">
        <f>INVENTARIO[[#This Row],[Ganancia Unitaria]]*INVENTARIO[[#This Row],[Salidas]]</f>
        <v>3.0764705882352938</v>
      </c>
      <c r="Y534" s="43" t="s">
        <v>1303</v>
      </c>
      <c r="Z534" s="43"/>
      <c r="AA534" s="43">
        <f>INVENTARIO[[#This Row],[Costo total]]*INVENTARIO[[#This Row],[Entradas]]</f>
        <v>6.9235294117647062</v>
      </c>
      <c r="AB534" s="172">
        <f>INVENTARIO[[#This Row],[Stock Actual]]*INVENTARIO[[#This Row],[Costo total]]</f>
        <v>0</v>
      </c>
    </row>
    <row r="535" spans="1:28" ht="55" customHeight="1" x14ac:dyDescent="0.15">
      <c r="A535" s="42" t="s">
        <v>1727</v>
      </c>
      <c r="B535" s="173"/>
      <c r="C535" s="174" t="s">
        <v>12</v>
      </c>
      <c r="D535" s="78" t="s">
        <v>415</v>
      </c>
      <c r="E535" s="78" t="s">
        <v>1329</v>
      </c>
      <c r="F535" s="78" t="s">
        <v>698</v>
      </c>
      <c r="G535" s="78" t="s">
        <v>164</v>
      </c>
      <c r="H535" s="175">
        <f>INVENTARIO[[#This Row],[Precio Final]]</f>
        <v>28</v>
      </c>
      <c r="I535" s="78">
        <f t="shared" si="52"/>
        <v>30.719117647058823</v>
      </c>
      <c r="J535" s="78">
        <v>2</v>
      </c>
      <c r="K535" s="110">
        <f>SUMIFS(VENTAS[Cantidad],VENTAS[Código del producto Vendido],INVENTARIO[[#This Row],[Code]])</f>
        <v>2</v>
      </c>
      <c r="L535" s="120">
        <f>INVENTARIO[[#This Row],[Entradas]]-INVENTARIO[[#This Row],[Salidas]]</f>
        <v>0</v>
      </c>
      <c r="M535" s="175">
        <f>INVENTARIO[[#This Row],[Precio Final]]*10%</f>
        <v>2.8000000000000003</v>
      </c>
      <c r="N535" s="42">
        <v>247</v>
      </c>
      <c r="O535" s="42">
        <v>17</v>
      </c>
      <c r="P535" s="42">
        <v>14.529411764705882</v>
      </c>
      <c r="Q535" s="110">
        <v>340</v>
      </c>
      <c r="R535" s="42">
        <v>17.5</v>
      </c>
      <c r="S535" s="178">
        <f t="shared" si="53"/>
        <v>5.95</v>
      </c>
      <c r="T535" s="42">
        <f>INVENTARIO[[#This Row],[Costo Unitario (USD)]]+INVENTARIO[[#This Row],[Costo Envío (USD)]]</f>
        <v>20.479411764705883</v>
      </c>
      <c r="U535" s="42">
        <f>INVENTARIO[[#This Row],[Costo total]]*1.5</f>
        <v>30.719117647058823</v>
      </c>
      <c r="V535" s="42">
        <v>28</v>
      </c>
      <c r="W535" s="42">
        <f>INVENTARIO[[#This Row],[Precio Final]]-INVENTARIO[[#This Row],[Costo total]]</f>
        <v>7.5205882352941167</v>
      </c>
      <c r="X535" s="176">
        <f>INVENTARIO[[#This Row],[Ganancia Unitaria]]*INVENTARIO[[#This Row],[Salidas]]</f>
        <v>15.041176470588233</v>
      </c>
      <c r="Y535" s="42" t="s">
        <v>1303</v>
      </c>
      <c r="Z535" s="20"/>
      <c r="AA535" s="20">
        <f>INVENTARIO[[#This Row],[Costo total]]*INVENTARIO[[#This Row],[Entradas]]</f>
        <v>40.958823529411767</v>
      </c>
      <c r="AB535" s="172">
        <f>INVENTARIO[[#This Row],[Stock Actual]]*INVENTARIO[[#This Row],[Costo total]]</f>
        <v>0</v>
      </c>
    </row>
    <row r="536" spans="1:28" ht="55" customHeight="1" x14ac:dyDescent="0.15">
      <c r="A536" s="43" t="s">
        <v>1728</v>
      </c>
      <c r="B536" s="169"/>
      <c r="C536" s="170" t="s">
        <v>12</v>
      </c>
      <c r="D536" s="83" t="s">
        <v>415</v>
      </c>
      <c r="E536" s="83" t="s">
        <v>1329</v>
      </c>
      <c r="F536" s="83" t="s">
        <v>693</v>
      </c>
      <c r="G536" s="83" t="s">
        <v>164</v>
      </c>
      <c r="H536" s="171">
        <f>INVENTARIO[[#This Row],[Precio Final]]</f>
        <v>28</v>
      </c>
      <c r="I536" s="83">
        <f t="shared" si="52"/>
        <v>30.719117647058823</v>
      </c>
      <c r="J536" s="83">
        <v>2</v>
      </c>
      <c r="K536" s="112">
        <f>SUMIFS(VENTAS[Cantidad],VENTAS[Código del producto Vendido],INVENTARIO[[#This Row],[Code]])</f>
        <v>2</v>
      </c>
      <c r="L536" s="121">
        <f>INVENTARIO[[#This Row],[Entradas]]-INVENTARIO[[#This Row],[Salidas]]</f>
        <v>0</v>
      </c>
      <c r="M536" s="171">
        <f>INVENTARIO[[#This Row],[Precio Final]]*10%</f>
        <v>2.8000000000000003</v>
      </c>
      <c r="N536" s="43">
        <v>247</v>
      </c>
      <c r="O536" s="43">
        <v>17</v>
      </c>
      <c r="P536" s="43">
        <v>14.529411764705882</v>
      </c>
      <c r="Q536" s="112">
        <v>340</v>
      </c>
      <c r="R536" s="43">
        <v>17.5</v>
      </c>
      <c r="S536" s="177">
        <f t="shared" si="53"/>
        <v>5.95</v>
      </c>
      <c r="T536" s="168">
        <f>INVENTARIO[[#This Row],[Costo Unitario (USD)]]+INVENTARIO[[#This Row],[Costo Envío (USD)]]</f>
        <v>20.479411764705883</v>
      </c>
      <c r="U536" s="168">
        <f>INVENTARIO[[#This Row],[Costo total]]*1.5</f>
        <v>30.719117647058823</v>
      </c>
      <c r="V536" s="43">
        <v>28</v>
      </c>
      <c r="W536" s="43">
        <f>INVENTARIO[[#This Row],[Precio Final]]-INVENTARIO[[#This Row],[Costo total]]</f>
        <v>7.5205882352941167</v>
      </c>
      <c r="X536" s="172">
        <f>INVENTARIO[[#This Row],[Ganancia Unitaria]]*INVENTARIO[[#This Row],[Salidas]]</f>
        <v>15.041176470588233</v>
      </c>
      <c r="Y536" s="43" t="s">
        <v>1303</v>
      </c>
      <c r="Z536" s="43"/>
      <c r="AA536" s="43">
        <f>INVENTARIO[[#This Row],[Costo total]]*INVENTARIO[[#This Row],[Entradas]]</f>
        <v>40.958823529411767</v>
      </c>
      <c r="AB536" s="172">
        <f>INVENTARIO[[#This Row],[Stock Actual]]*INVENTARIO[[#This Row],[Costo total]]</f>
        <v>0</v>
      </c>
    </row>
    <row r="537" spans="1:28" ht="55" customHeight="1" x14ac:dyDescent="0.15">
      <c r="A537" s="42" t="s">
        <v>1721</v>
      </c>
      <c r="B537" s="173"/>
      <c r="C537" s="174" t="s">
        <v>12</v>
      </c>
      <c r="D537" s="78" t="s">
        <v>890</v>
      </c>
      <c r="E537" s="78" t="s">
        <v>1332</v>
      </c>
      <c r="F537" s="78" t="s">
        <v>699</v>
      </c>
      <c r="G537" s="78" t="s">
        <v>164</v>
      </c>
      <c r="H537" s="175">
        <f>INVENTARIO[[#This Row],[Precio Final]]</f>
        <v>40</v>
      </c>
      <c r="I537" s="78">
        <f t="shared" si="52"/>
        <v>48.397058823529413</v>
      </c>
      <c r="J537" s="78">
        <v>1</v>
      </c>
      <c r="K537" s="110">
        <f>SUMIFS(VENTAS[Cantidad],VENTAS[Código del producto Vendido],INVENTARIO[[#This Row],[Code]])</f>
        <v>1</v>
      </c>
      <c r="L537" s="120">
        <f>INVENTARIO[[#This Row],[Entradas]]-INVENTARIO[[#This Row],[Salidas]]</f>
        <v>0</v>
      </c>
      <c r="M537" s="175">
        <f>INVENTARIO[[#This Row],[Precio Final]]*10%</f>
        <v>4</v>
      </c>
      <c r="N537" s="42">
        <v>370</v>
      </c>
      <c r="O537" s="42">
        <v>17</v>
      </c>
      <c r="P537" s="42">
        <v>21.764705882352942</v>
      </c>
      <c r="Q537" s="110">
        <v>600</v>
      </c>
      <c r="R537" s="42">
        <v>17.5</v>
      </c>
      <c r="S537" s="178">
        <f t="shared" si="53"/>
        <v>10.5</v>
      </c>
      <c r="T537" s="42">
        <f>INVENTARIO[[#This Row],[Costo Unitario (USD)]]+INVENTARIO[[#This Row],[Costo Envío (USD)]]</f>
        <v>32.264705882352942</v>
      </c>
      <c r="U537" s="42">
        <f>INVENTARIO[[#This Row],[Costo total]]*1.5</f>
        <v>48.397058823529413</v>
      </c>
      <c r="V537" s="42">
        <v>40</v>
      </c>
      <c r="W537" s="42">
        <f>INVENTARIO[[#This Row],[Precio Final]]-INVENTARIO[[#This Row],[Costo total]]</f>
        <v>7.735294117647058</v>
      </c>
      <c r="X537" s="176">
        <f>INVENTARIO[[#This Row],[Ganancia Unitaria]]*INVENTARIO[[#This Row],[Salidas]]</f>
        <v>7.735294117647058</v>
      </c>
      <c r="Y537" s="42"/>
      <c r="Z537" s="20"/>
      <c r="AA537" s="20">
        <f>INVENTARIO[[#This Row],[Costo total]]*INVENTARIO[[#This Row],[Entradas]]</f>
        <v>32.264705882352942</v>
      </c>
      <c r="AB537" s="172">
        <f>INVENTARIO[[#This Row],[Stock Actual]]*INVENTARIO[[#This Row],[Costo total]]</f>
        <v>0</v>
      </c>
    </row>
    <row r="538" spans="1:28" ht="55" customHeight="1" x14ac:dyDescent="0.15">
      <c r="A538" s="43" t="s">
        <v>1729</v>
      </c>
      <c r="B538" s="169"/>
      <c r="C538" s="170" t="s">
        <v>12</v>
      </c>
      <c r="D538" s="83" t="s">
        <v>415</v>
      </c>
      <c r="E538" s="83" t="s">
        <v>1330</v>
      </c>
      <c r="F538" s="83" t="s">
        <v>698</v>
      </c>
      <c r="G538" s="83" t="s">
        <v>164</v>
      </c>
      <c r="H538" s="171">
        <f>INVENTARIO[[#This Row],[Precio Final]]</f>
        <v>28</v>
      </c>
      <c r="I538" s="83">
        <f t="shared" si="52"/>
        <v>29.008455882352937</v>
      </c>
      <c r="J538" s="83">
        <v>1</v>
      </c>
      <c r="K538" s="112">
        <f>SUMIFS(VENTAS[Cantidad],VENTAS[Código del producto Vendido],INVENTARIO[[#This Row],[Code]])</f>
        <v>1</v>
      </c>
      <c r="L538" s="121">
        <f>INVENTARIO[[#This Row],[Entradas]]-INVENTARIO[[#This Row],[Salidas]]</f>
        <v>0</v>
      </c>
      <c r="M538" s="171">
        <f>INVENTARIO[[#This Row],[Precio Final]]*10%</f>
        <v>2.8000000000000003</v>
      </c>
      <c r="N538" s="43">
        <v>241</v>
      </c>
      <c r="O538" s="43">
        <v>17</v>
      </c>
      <c r="P538" s="43">
        <v>14.176470588235293</v>
      </c>
      <c r="Q538" s="112">
        <v>295</v>
      </c>
      <c r="R538" s="43">
        <v>17.5</v>
      </c>
      <c r="S538" s="177">
        <f t="shared" si="53"/>
        <v>5.1624999999999996</v>
      </c>
      <c r="T538" s="168">
        <f>INVENTARIO[[#This Row],[Costo Unitario (USD)]]+INVENTARIO[[#This Row],[Costo Envío (USD)]]</f>
        <v>19.338970588235291</v>
      </c>
      <c r="U538" s="168">
        <f>INVENTARIO[[#This Row],[Costo total]]*1.5</f>
        <v>29.008455882352937</v>
      </c>
      <c r="V538" s="43">
        <v>28</v>
      </c>
      <c r="W538" s="43">
        <f>INVENTARIO[[#This Row],[Precio Final]]-INVENTARIO[[#This Row],[Costo total]]</f>
        <v>8.6610294117647086</v>
      </c>
      <c r="X538" s="172">
        <f>INVENTARIO[[#This Row],[Ganancia Unitaria]]*INVENTARIO[[#This Row],[Salidas]]</f>
        <v>8.6610294117647086</v>
      </c>
      <c r="Y538" s="43" t="s">
        <v>1303</v>
      </c>
      <c r="Z538" s="43"/>
      <c r="AA538" s="43">
        <f>INVENTARIO[[#This Row],[Costo total]]*INVENTARIO[[#This Row],[Entradas]]</f>
        <v>19.338970588235291</v>
      </c>
      <c r="AB538" s="172">
        <f>INVENTARIO[[#This Row],[Stock Actual]]*INVENTARIO[[#This Row],[Costo total]]</f>
        <v>0</v>
      </c>
    </row>
    <row r="539" spans="1:28" ht="55" customHeight="1" x14ac:dyDescent="0.15">
      <c r="A539" s="42" t="s">
        <v>1730</v>
      </c>
      <c r="B539" s="173"/>
      <c r="C539" s="174" t="s">
        <v>12</v>
      </c>
      <c r="D539" s="78" t="s">
        <v>415</v>
      </c>
      <c r="E539" s="78" t="s">
        <v>1330</v>
      </c>
      <c r="F539" s="78" t="s">
        <v>693</v>
      </c>
      <c r="G539" s="78" t="s">
        <v>164</v>
      </c>
      <c r="H539" s="175">
        <f>INVENTARIO[[#This Row],[Precio Final]]</f>
        <v>28</v>
      </c>
      <c r="I539" s="78">
        <f t="shared" si="52"/>
        <v>29.008455882352937</v>
      </c>
      <c r="J539" s="78">
        <v>2</v>
      </c>
      <c r="K539" s="110">
        <f>SUMIFS(VENTAS[Cantidad],VENTAS[Código del producto Vendido],INVENTARIO[[#This Row],[Code]])</f>
        <v>2</v>
      </c>
      <c r="L539" s="120">
        <f>INVENTARIO[[#This Row],[Entradas]]-INVENTARIO[[#This Row],[Salidas]]</f>
        <v>0</v>
      </c>
      <c r="M539" s="175">
        <f>INVENTARIO[[#This Row],[Precio Final]]*10%</f>
        <v>2.8000000000000003</v>
      </c>
      <c r="N539" s="42">
        <v>241</v>
      </c>
      <c r="O539" s="42">
        <v>17</v>
      </c>
      <c r="P539" s="42">
        <v>14.176470588235293</v>
      </c>
      <c r="Q539" s="110">
        <v>295</v>
      </c>
      <c r="R539" s="42">
        <v>17.5</v>
      </c>
      <c r="S539" s="178">
        <f t="shared" si="53"/>
        <v>5.1624999999999996</v>
      </c>
      <c r="T539" s="42">
        <f>INVENTARIO[[#This Row],[Costo Unitario (USD)]]+INVENTARIO[[#This Row],[Costo Envío (USD)]]</f>
        <v>19.338970588235291</v>
      </c>
      <c r="U539" s="42">
        <f>INVENTARIO[[#This Row],[Costo total]]*1.5</f>
        <v>29.008455882352937</v>
      </c>
      <c r="V539" s="42">
        <v>28</v>
      </c>
      <c r="W539" s="42">
        <f>INVENTARIO[[#This Row],[Precio Final]]-INVENTARIO[[#This Row],[Costo total]]</f>
        <v>8.6610294117647086</v>
      </c>
      <c r="X539" s="176">
        <f>INVENTARIO[[#This Row],[Ganancia Unitaria]]*INVENTARIO[[#This Row],[Salidas]]</f>
        <v>17.322058823529417</v>
      </c>
      <c r="Y539" s="42" t="s">
        <v>1303</v>
      </c>
      <c r="Z539" s="20"/>
      <c r="AA539" s="20">
        <f>INVENTARIO[[#This Row],[Costo total]]*INVENTARIO[[#This Row],[Entradas]]</f>
        <v>38.677941176470583</v>
      </c>
      <c r="AB539" s="172">
        <f>INVENTARIO[[#This Row],[Stock Actual]]*INVENTARIO[[#This Row],[Costo total]]</f>
        <v>0</v>
      </c>
    </row>
    <row r="540" spans="1:28" ht="55" customHeight="1" x14ac:dyDescent="0.15">
      <c r="A540" s="43" t="s">
        <v>1731</v>
      </c>
      <c r="B540" s="169"/>
      <c r="C540" s="170" t="s">
        <v>12</v>
      </c>
      <c r="D540" s="83" t="s">
        <v>2849</v>
      </c>
      <c r="E540" s="83" t="s">
        <v>1331</v>
      </c>
      <c r="F540" s="83" t="s">
        <v>1342</v>
      </c>
      <c r="G540" s="83" t="s">
        <v>164</v>
      </c>
      <c r="H540" s="171">
        <f>INVENTARIO[[#This Row],[Precio Final]]</f>
        <v>40</v>
      </c>
      <c r="I540" s="83">
        <f t="shared" si="52"/>
        <v>40.279411764705884</v>
      </c>
      <c r="J540" s="83">
        <v>2</v>
      </c>
      <c r="K540" s="112">
        <f>SUMIFS(VENTAS[Cantidad],VENTAS[Código del producto Vendido],INVENTARIO[[#This Row],[Code]])</f>
        <v>0</v>
      </c>
      <c r="L540" s="121">
        <f>INVENTARIO[[#This Row],[Entradas]]-INVENTARIO[[#This Row],[Salidas]]</f>
        <v>2</v>
      </c>
      <c r="M540" s="171">
        <f>INVENTARIO[[#This Row],[Precio Final]]*10%</f>
        <v>4</v>
      </c>
      <c r="N540" s="43">
        <v>278</v>
      </c>
      <c r="O540" s="43">
        <v>17</v>
      </c>
      <c r="P540" s="43">
        <v>16.352941176470587</v>
      </c>
      <c r="Q540" s="112">
        <v>600</v>
      </c>
      <c r="R540" s="43">
        <v>17.5</v>
      </c>
      <c r="S540" s="177">
        <f t="shared" si="53"/>
        <v>10.5</v>
      </c>
      <c r="T540" s="168">
        <f>INVENTARIO[[#This Row],[Costo Unitario (USD)]]+INVENTARIO[[#This Row],[Costo Envío (USD)]]</f>
        <v>26.852941176470587</v>
      </c>
      <c r="U540" s="168">
        <f>INVENTARIO[[#This Row],[Costo total]]*1.5</f>
        <v>40.279411764705884</v>
      </c>
      <c r="V540" s="43">
        <v>40</v>
      </c>
      <c r="W540" s="43">
        <f>INVENTARIO[[#This Row],[Precio Final]]-INVENTARIO[[#This Row],[Costo total]]</f>
        <v>13.147058823529413</v>
      </c>
      <c r="X540" s="172">
        <f>INVENTARIO[[#This Row],[Ganancia Unitaria]]*INVENTARIO[[#This Row],[Salidas]]</f>
        <v>0</v>
      </c>
      <c r="Y540" s="43"/>
      <c r="Z540" s="43"/>
      <c r="AA540" s="43">
        <f>INVENTARIO[[#This Row],[Costo total]]*INVENTARIO[[#This Row],[Entradas]]</f>
        <v>53.705882352941174</v>
      </c>
      <c r="AB540" s="172">
        <f>INVENTARIO[[#This Row],[Stock Actual]]*INVENTARIO[[#This Row],[Costo total]]</f>
        <v>53.705882352941174</v>
      </c>
    </row>
    <row r="541" spans="1:28" ht="55" customHeight="1" x14ac:dyDescent="0.15">
      <c r="A541" s="42" t="s">
        <v>1732</v>
      </c>
      <c r="B541" s="173"/>
      <c r="C541" s="174" t="s">
        <v>12</v>
      </c>
      <c r="D541" s="78" t="s">
        <v>215</v>
      </c>
      <c r="E541" s="78" t="s">
        <v>1331</v>
      </c>
      <c r="F541" s="78" t="s">
        <v>2328</v>
      </c>
      <c r="G541" s="78" t="s">
        <v>164</v>
      </c>
      <c r="H541" s="175">
        <f>INVENTARIO[[#This Row],[Precio Final]]</f>
        <v>40</v>
      </c>
      <c r="I541" s="78">
        <f t="shared" si="52"/>
        <v>40.279411764705884</v>
      </c>
      <c r="J541" s="78">
        <v>1</v>
      </c>
      <c r="K541" s="110">
        <f>SUMIFS(VENTAS[Cantidad],VENTAS[Código del producto Vendido],INVENTARIO[[#This Row],[Code]])</f>
        <v>1</v>
      </c>
      <c r="L541" s="120">
        <f>INVENTARIO[[#This Row],[Entradas]]-INVENTARIO[[#This Row],[Salidas]]</f>
        <v>0</v>
      </c>
      <c r="M541" s="175">
        <f>INVENTARIO[[#This Row],[Precio Final]]*10%</f>
        <v>4</v>
      </c>
      <c r="N541" s="42">
        <v>278</v>
      </c>
      <c r="O541" s="42">
        <v>17</v>
      </c>
      <c r="P541" s="42">
        <v>16.352941176470587</v>
      </c>
      <c r="Q541" s="110">
        <v>600</v>
      </c>
      <c r="R541" s="42">
        <v>17.5</v>
      </c>
      <c r="S541" s="178">
        <f t="shared" si="53"/>
        <v>10.5</v>
      </c>
      <c r="T541" s="42">
        <f>INVENTARIO[[#This Row],[Costo Unitario (USD)]]+INVENTARIO[[#This Row],[Costo Envío (USD)]]</f>
        <v>26.852941176470587</v>
      </c>
      <c r="U541" s="42">
        <f>INVENTARIO[[#This Row],[Costo total]]*1.5</f>
        <v>40.279411764705884</v>
      </c>
      <c r="V541" s="42">
        <v>40</v>
      </c>
      <c r="W541" s="42">
        <f>INVENTARIO[[#This Row],[Precio Final]]-INVENTARIO[[#This Row],[Costo total]]</f>
        <v>13.147058823529413</v>
      </c>
      <c r="X541" s="176">
        <f>INVENTARIO[[#This Row],[Ganancia Unitaria]]*INVENTARIO[[#This Row],[Salidas]]</f>
        <v>13.147058823529413</v>
      </c>
      <c r="Y541" s="42"/>
      <c r="Z541" s="20"/>
      <c r="AA541" s="20">
        <f>INVENTARIO[[#This Row],[Costo total]]*INVENTARIO[[#This Row],[Entradas]]</f>
        <v>26.852941176470587</v>
      </c>
      <c r="AB541" s="172">
        <f>INVENTARIO[[#This Row],[Stock Actual]]*INVENTARIO[[#This Row],[Costo total]]</f>
        <v>0</v>
      </c>
    </row>
    <row r="542" spans="1:28" ht="55" customHeight="1" x14ac:dyDescent="0.15">
      <c r="A542" s="43" t="s">
        <v>1733</v>
      </c>
      <c r="B542" s="169"/>
      <c r="C542" s="170" t="s">
        <v>12</v>
      </c>
      <c r="D542" s="83" t="s">
        <v>2849</v>
      </c>
      <c r="E542" s="83" t="s">
        <v>1331</v>
      </c>
      <c r="F542" s="83" t="s">
        <v>714</v>
      </c>
      <c r="G542" s="83" t="s">
        <v>164</v>
      </c>
      <c r="H542" s="171">
        <f>INVENTARIO[[#This Row],[Precio Final]]</f>
        <v>40</v>
      </c>
      <c r="I542" s="83">
        <f t="shared" si="52"/>
        <v>40.279411764705884</v>
      </c>
      <c r="J542" s="83">
        <v>2</v>
      </c>
      <c r="K542" s="112">
        <f>SUMIFS(VENTAS[Cantidad],VENTAS[Código del producto Vendido],INVENTARIO[[#This Row],[Code]])</f>
        <v>1</v>
      </c>
      <c r="L542" s="121">
        <f>INVENTARIO[[#This Row],[Entradas]]-INVENTARIO[[#This Row],[Salidas]]</f>
        <v>1</v>
      </c>
      <c r="M542" s="171">
        <f>INVENTARIO[[#This Row],[Precio Final]]*10%</f>
        <v>4</v>
      </c>
      <c r="N542" s="43">
        <v>278</v>
      </c>
      <c r="O542" s="43">
        <v>17</v>
      </c>
      <c r="P542" s="43">
        <v>16.352941176470587</v>
      </c>
      <c r="Q542" s="112">
        <v>600</v>
      </c>
      <c r="R542" s="43">
        <v>17.5</v>
      </c>
      <c r="S542" s="177">
        <f t="shared" si="53"/>
        <v>10.5</v>
      </c>
      <c r="T542" s="168">
        <f>INVENTARIO[[#This Row],[Costo Unitario (USD)]]+INVENTARIO[[#This Row],[Costo Envío (USD)]]</f>
        <v>26.852941176470587</v>
      </c>
      <c r="U542" s="168">
        <f>INVENTARIO[[#This Row],[Costo total]]*1.5</f>
        <v>40.279411764705884</v>
      </c>
      <c r="V542" s="43">
        <v>40</v>
      </c>
      <c r="W542" s="43">
        <f>INVENTARIO[[#This Row],[Precio Final]]-INVENTARIO[[#This Row],[Costo total]]</f>
        <v>13.147058823529413</v>
      </c>
      <c r="X542" s="172">
        <f>INVENTARIO[[#This Row],[Ganancia Unitaria]]*INVENTARIO[[#This Row],[Salidas]]</f>
        <v>13.147058823529413</v>
      </c>
      <c r="Y542" s="43"/>
      <c r="Z542" s="43"/>
      <c r="AA542" s="43">
        <f>INVENTARIO[[#This Row],[Costo total]]*INVENTARIO[[#This Row],[Entradas]]</f>
        <v>53.705882352941174</v>
      </c>
      <c r="AB542" s="172">
        <f>INVENTARIO[[#This Row],[Stock Actual]]*INVENTARIO[[#This Row],[Costo total]]</f>
        <v>26.852941176470587</v>
      </c>
    </row>
    <row r="543" spans="1:28" ht="55" customHeight="1" x14ac:dyDescent="0.15">
      <c r="A543" s="42" t="s">
        <v>1734</v>
      </c>
      <c r="B543" s="173"/>
      <c r="C543" s="174" t="s">
        <v>12</v>
      </c>
      <c r="D543" s="78" t="s">
        <v>1209</v>
      </c>
      <c r="E543" s="78" t="s">
        <v>1334</v>
      </c>
      <c r="F543" s="78" t="s">
        <v>697</v>
      </c>
      <c r="G543" s="78" t="s">
        <v>164</v>
      </c>
      <c r="H543" s="175">
        <f>INVENTARIO[[#This Row],[Precio Final]]</f>
        <v>22</v>
      </c>
      <c r="I543" s="78">
        <f t="shared" si="52"/>
        <v>21.82279411764706</v>
      </c>
      <c r="J543" s="78">
        <v>1</v>
      </c>
      <c r="K543" s="110">
        <f>SUMIFS(VENTAS[Cantidad],VENTAS[Código del producto Vendido],INVENTARIO[[#This Row],[Code]])</f>
        <v>1</v>
      </c>
      <c r="L543" s="120">
        <f>INVENTARIO[[#This Row],[Entradas]]-INVENTARIO[[#This Row],[Salidas]]</f>
        <v>0</v>
      </c>
      <c r="M543" s="175">
        <f>INVENTARIO[[#This Row],[Precio Final]]*10%</f>
        <v>2.2000000000000002</v>
      </c>
      <c r="N543" s="42">
        <v>167</v>
      </c>
      <c r="O543" s="42">
        <v>17</v>
      </c>
      <c r="P543" s="42">
        <v>9.8235294117647065</v>
      </c>
      <c r="Q543" s="110">
        <v>270</v>
      </c>
      <c r="R543" s="42">
        <v>17.5</v>
      </c>
      <c r="S543" s="178">
        <f t="shared" si="53"/>
        <v>4.7249999999999996</v>
      </c>
      <c r="T543" s="42">
        <f>INVENTARIO[[#This Row],[Costo Unitario (USD)]]+INVENTARIO[[#This Row],[Costo Envío (USD)]]</f>
        <v>14.548529411764706</v>
      </c>
      <c r="U543" s="42">
        <f>INVENTARIO[[#This Row],[Costo total]]*1.5</f>
        <v>21.82279411764706</v>
      </c>
      <c r="V543" s="42">
        <v>22</v>
      </c>
      <c r="W543" s="42">
        <f>INVENTARIO[[#This Row],[Precio Final]]-INVENTARIO[[#This Row],[Costo total]]</f>
        <v>7.4514705882352938</v>
      </c>
      <c r="X543" s="176">
        <f>INVENTARIO[[#This Row],[Ganancia Unitaria]]*INVENTARIO[[#This Row],[Salidas]]</f>
        <v>7.4514705882352938</v>
      </c>
      <c r="Y543" s="42" t="s">
        <v>1303</v>
      </c>
      <c r="Z543" s="20"/>
      <c r="AA543" s="20">
        <f>INVENTARIO[[#This Row],[Costo total]]*INVENTARIO[[#This Row],[Entradas]]</f>
        <v>14.548529411764706</v>
      </c>
      <c r="AB543" s="172">
        <f>INVENTARIO[[#This Row],[Stock Actual]]*INVENTARIO[[#This Row],[Costo total]]</f>
        <v>0</v>
      </c>
    </row>
    <row r="544" spans="1:28" ht="55" customHeight="1" x14ac:dyDescent="0.15">
      <c r="A544" s="43" t="s">
        <v>1735</v>
      </c>
      <c r="B544" s="169"/>
      <c r="C544" s="170" t="s">
        <v>12</v>
      </c>
      <c r="D544" s="83" t="s">
        <v>1209</v>
      </c>
      <c r="E544" s="83" t="s">
        <v>1334</v>
      </c>
      <c r="F544" s="83" t="s">
        <v>698</v>
      </c>
      <c r="G544" s="83" t="s">
        <v>164</v>
      </c>
      <c r="H544" s="171">
        <f>INVENTARIO[[#This Row],[Precio Final]]</f>
        <v>25</v>
      </c>
      <c r="I544" s="83">
        <f t="shared" si="52"/>
        <v>21.82279411764706</v>
      </c>
      <c r="J544" s="83">
        <v>2</v>
      </c>
      <c r="K544" s="112">
        <f>SUMIFS(VENTAS[Cantidad],VENTAS[Código del producto Vendido],INVENTARIO[[#This Row],[Code]])</f>
        <v>2</v>
      </c>
      <c r="L544" s="121">
        <f>INVENTARIO[[#This Row],[Entradas]]-INVENTARIO[[#This Row],[Salidas]]</f>
        <v>0</v>
      </c>
      <c r="M544" s="171">
        <f>INVENTARIO[[#This Row],[Precio Final]]*10%</f>
        <v>2.5</v>
      </c>
      <c r="N544" s="43">
        <v>167</v>
      </c>
      <c r="O544" s="43">
        <v>17</v>
      </c>
      <c r="P544" s="43">
        <v>9.8235294117647065</v>
      </c>
      <c r="Q544" s="112">
        <v>270</v>
      </c>
      <c r="R544" s="43">
        <v>17.5</v>
      </c>
      <c r="S544" s="177">
        <f t="shared" si="53"/>
        <v>4.7249999999999996</v>
      </c>
      <c r="T544" s="168">
        <f>INVENTARIO[[#This Row],[Costo Unitario (USD)]]+INVENTARIO[[#This Row],[Costo Envío (USD)]]</f>
        <v>14.548529411764706</v>
      </c>
      <c r="U544" s="168">
        <f>INVENTARIO[[#This Row],[Costo total]]*1.5</f>
        <v>21.82279411764706</v>
      </c>
      <c r="V544" s="43">
        <v>25</v>
      </c>
      <c r="W544" s="43">
        <f>INVENTARIO[[#This Row],[Precio Final]]-INVENTARIO[[#This Row],[Costo total]]</f>
        <v>10.451470588235294</v>
      </c>
      <c r="X544" s="172">
        <f>INVENTARIO[[#This Row],[Ganancia Unitaria]]*INVENTARIO[[#This Row],[Salidas]]</f>
        <v>20.902941176470588</v>
      </c>
      <c r="Y544" s="43" t="s">
        <v>1303</v>
      </c>
      <c r="Z544" s="43"/>
      <c r="AA544" s="43">
        <f>INVENTARIO[[#This Row],[Costo total]]*INVENTARIO[[#This Row],[Entradas]]</f>
        <v>29.097058823529412</v>
      </c>
      <c r="AB544" s="172">
        <f>INVENTARIO[[#This Row],[Stock Actual]]*INVENTARIO[[#This Row],[Costo total]]</f>
        <v>0</v>
      </c>
    </row>
    <row r="545" spans="1:28" ht="55" customHeight="1" x14ac:dyDescent="0.15">
      <c r="A545" s="42" t="s">
        <v>1736</v>
      </c>
      <c r="B545" s="173"/>
      <c r="C545" s="174" t="s">
        <v>12</v>
      </c>
      <c r="D545" s="78" t="s">
        <v>1209</v>
      </c>
      <c r="E545" s="78" t="s">
        <v>1333</v>
      </c>
      <c r="F545" s="78" t="s">
        <v>692</v>
      </c>
      <c r="G545" s="78" t="s">
        <v>164</v>
      </c>
      <c r="H545" s="175">
        <f>INVENTARIO[[#This Row],[Precio Final]]</f>
        <v>28</v>
      </c>
      <c r="I545" s="78">
        <f t="shared" ref="I545:I551" si="54">U545</f>
        <v>27.641911764705885</v>
      </c>
      <c r="J545" s="78">
        <v>1</v>
      </c>
      <c r="K545" s="110">
        <f>SUMIFS(VENTAS[Cantidad],VENTAS[Código del producto Vendido],INVENTARIO[[#This Row],[Code]])</f>
        <v>0</v>
      </c>
      <c r="L545" s="120">
        <f>INVENTARIO[[#This Row],[Entradas]]-INVENTARIO[[#This Row],[Salidas]]</f>
        <v>1</v>
      </c>
      <c r="M545" s="175">
        <f>INVENTARIO[[#This Row],[Precio Final]]*10%</f>
        <v>2.8000000000000003</v>
      </c>
      <c r="N545" s="42">
        <v>227</v>
      </c>
      <c r="O545" s="42">
        <v>17</v>
      </c>
      <c r="P545" s="42">
        <v>13.352941176470589</v>
      </c>
      <c r="Q545" s="110">
        <v>290</v>
      </c>
      <c r="R545" s="42">
        <v>17.5</v>
      </c>
      <c r="S545" s="178">
        <f t="shared" ref="S545:S551" si="55">Q545*R545/1000</f>
        <v>5.0750000000000002</v>
      </c>
      <c r="T545" s="42">
        <f>INVENTARIO[[#This Row],[Costo Unitario (USD)]]+INVENTARIO[[#This Row],[Costo Envío (USD)]]</f>
        <v>18.42794117647059</v>
      </c>
      <c r="U545" s="42">
        <f>INVENTARIO[[#This Row],[Costo total]]*1.5</f>
        <v>27.641911764705885</v>
      </c>
      <c r="V545" s="42">
        <v>28</v>
      </c>
      <c r="W545" s="42">
        <f>INVENTARIO[[#This Row],[Precio Final]]-INVENTARIO[[#This Row],[Costo total]]</f>
        <v>9.5720588235294102</v>
      </c>
      <c r="X545" s="176">
        <f>INVENTARIO[[#This Row],[Ganancia Unitaria]]*INVENTARIO[[#This Row],[Salidas]]</f>
        <v>0</v>
      </c>
      <c r="Y545" s="42"/>
      <c r="Z545" s="20"/>
      <c r="AA545" s="20">
        <f>INVENTARIO[[#This Row],[Costo total]]*INVENTARIO[[#This Row],[Entradas]]</f>
        <v>18.42794117647059</v>
      </c>
      <c r="AB545" s="172">
        <f>INVENTARIO[[#This Row],[Stock Actual]]*INVENTARIO[[#This Row],[Costo total]]</f>
        <v>18.42794117647059</v>
      </c>
    </row>
    <row r="546" spans="1:28" ht="55" customHeight="1" x14ac:dyDescent="0.15">
      <c r="A546" s="43" t="s">
        <v>1737</v>
      </c>
      <c r="B546" s="169"/>
      <c r="C546" s="170" t="s">
        <v>12</v>
      </c>
      <c r="D546" s="83" t="s">
        <v>1209</v>
      </c>
      <c r="E546" s="83" t="s">
        <v>1333</v>
      </c>
      <c r="F546" s="83" t="s">
        <v>697</v>
      </c>
      <c r="G546" s="83" t="s">
        <v>164</v>
      </c>
      <c r="H546" s="171">
        <f>INVENTARIO[[#This Row],[Precio Final]]</f>
        <v>30</v>
      </c>
      <c r="I546" s="83">
        <f t="shared" si="54"/>
        <v>27.641911764705885</v>
      </c>
      <c r="J546" s="83">
        <v>1</v>
      </c>
      <c r="K546" s="112">
        <f>SUMIFS(VENTAS[Cantidad],VENTAS[Código del producto Vendido],INVENTARIO[[#This Row],[Code]])</f>
        <v>1</v>
      </c>
      <c r="L546" s="121">
        <f>INVENTARIO[[#This Row],[Entradas]]-INVENTARIO[[#This Row],[Salidas]]</f>
        <v>0</v>
      </c>
      <c r="M546" s="171">
        <f>INVENTARIO[[#This Row],[Precio Final]]*10%</f>
        <v>3</v>
      </c>
      <c r="N546" s="43">
        <v>227</v>
      </c>
      <c r="O546" s="43">
        <v>17</v>
      </c>
      <c r="P546" s="43">
        <v>13.352941176470589</v>
      </c>
      <c r="Q546" s="112">
        <v>290</v>
      </c>
      <c r="R546" s="43">
        <v>17.5</v>
      </c>
      <c r="S546" s="177">
        <f t="shared" si="55"/>
        <v>5.0750000000000002</v>
      </c>
      <c r="T546" s="168">
        <f>INVENTARIO[[#This Row],[Costo Unitario (USD)]]+INVENTARIO[[#This Row],[Costo Envío (USD)]]</f>
        <v>18.42794117647059</v>
      </c>
      <c r="U546" s="168">
        <f>INVENTARIO[[#This Row],[Costo total]]*1.5</f>
        <v>27.641911764705885</v>
      </c>
      <c r="V546" s="43">
        <v>30</v>
      </c>
      <c r="W546" s="43">
        <f>INVENTARIO[[#This Row],[Precio Final]]-INVENTARIO[[#This Row],[Costo total]]</f>
        <v>11.57205882352941</v>
      </c>
      <c r="X546" s="172">
        <f>INVENTARIO[[#This Row],[Ganancia Unitaria]]*INVENTARIO[[#This Row],[Salidas]]</f>
        <v>11.57205882352941</v>
      </c>
      <c r="Y546" s="43"/>
      <c r="Z546" s="43"/>
      <c r="AA546" s="43">
        <f>INVENTARIO[[#This Row],[Costo total]]*INVENTARIO[[#This Row],[Entradas]]</f>
        <v>18.42794117647059</v>
      </c>
      <c r="AB546" s="172">
        <f>INVENTARIO[[#This Row],[Stock Actual]]*INVENTARIO[[#This Row],[Costo total]]</f>
        <v>0</v>
      </c>
    </row>
    <row r="547" spans="1:28" ht="55" customHeight="1" x14ac:dyDescent="0.15">
      <c r="A547" s="42" t="s">
        <v>1738</v>
      </c>
      <c r="B547" s="173"/>
      <c r="C547" s="174" t="s">
        <v>12</v>
      </c>
      <c r="D547" s="78" t="s">
        <v>1209</v>
      </c>
      <c r="E547" s="78" t="s">
        <v>1333</v>
      </c>
      <c r="F547" s="78" t="s">
        <v>698</v>
      </c>
      <c r="G547" s="78" t="s">
        <v>164</v>
      </c>
      <c r="H547" s="175">
        <f>INVENTARIO[[#This Row],[Precio Final]]</f>
        <v>22</v>
      </c>
      <c r="I547" s="78">
        <f t="shared" si="54"/>
        <v>27.641911764705885</v>
      </c>
      <c r="J547" s="78">
        <v>1</v>
      </c>
      <c r="K547" s="110">
        <f>SUMIFS(VENTAS[Cantidad],VENTAS[Código del producto Vendido],INVENTARIO[[#This Row],[Code]])</f>
        <v>1</v>
      </c>
      <c r="L547" s="120">
        <f>INVENTARIO[[#This Row],[Entradas]]-INVENTARIO[[#This Row],[Salidas]]</f>
        <v>0</v>
      </c>
      <c r="M547" s="175">
        <f>INVENTARIO[[#This Row],[Precio Final]]*10%</f>
        <v>2.2000000000000002</v>
      </c>
      <c r="N547" s="42">
        <v>227</v>
      </c>
      <c r="O547" s="42">
        <v>17</v>
      </c>
      <c r="P547" s="42">
        <v>13.352941176470589</v>
      </c>
      <c r="Q547" s="110">
        <v>290</v>
      </c>
      <c r="R547" s="42">
        <v>17.5</v>
      </c>
      <c r="S547" s="178">
        <f t="shared" si="55"/>
        <v>5.0750000000000002</v>
      </c>
      <c r="T547" s="42">
        <f>INVENTARIO[[#This Row],[Costo Unitario (USD)]]+INVENTARIO[[#This Row],[Costo Envío (USD)]]</f>
        <v>18.42794117647059</v>
      </c>
      <c r="U547" s="42">
        <f>INVENTARIO[[#This Row],[Costo total]]*1.5</f>
        <v>27.641911764705885</v>
      </c>
      <c r="V547" s="42">
        <v>22</v>
      </c>
      <c r="W547" s="42">
        <f>INVENTARIO[[#This Row],[Precio Final]]-INVENTARIO[[#This Row],[Costo total]]</f>
        <v>3.5720588235294102</v>
      </c>
      <c r="X547" s="176">
        <f>INVENTARIO[[#This Row],[Ganancia Unitaria]]*INVENTARIO[[#This Row],[Salidas]]</f>
        <v>3.5720588235294102</v>
      </c>
      <c r="Y547" s="42"/>
      <c r="Z547" s="20"/>
      <c r="AA547" s="20">
        <f>INVENTARIO[[#This Row],[Costo total]]*INVENTARIO[[#This Row],[Entradas]]</f>
        <v>18.42794117647059</v>
      </c>
      <c r="AB547" s="172">
        <f>INVENTARIO[[#This Row],[Stock Actual]]*INVENTARIO[[#This Row],[Costo total]]</f>
        <v>0</v>
      </c>
    </row>
    <row r="548" spans="1:28" ht="55" customHeight="1" x14ac:dyDescent="0.15">
      <c r="A548" s="43" t="s">
        <v>1739</v>
      </c>
      <c r="B548" s="169"/>
      <c r="C548" s="170" t="s">
        <v>12</v>
      </c>
      <c r="D548" s="83" t="s">
        <v>192</v>
      </c>
      <c r="E548" s="83" t="s">
        <v>1335</v>
      </c>
      <c r="F548" s="83" t="s">
        <v>711</v>
      </c>
      <c r="G548" s="83" t="s">
        <v>164</v>
      </c>
      <c r="H548" s="171">
        <f>INVENTARIO[[#This Row],[Precio Final]]</f>
        <v>20</v>
      </c>
      <c r="I548" s="83">
        <f t="shared" si="54"/>
        <v>17.743014705882352</v>
      </c>
      <c r="J548" s="83">
        <v>2</v>
      </c>
      <c r="K548" s="112">
        <f>SUMIFS(VENTAS[Cantidad],VENTAS[Código del producto Vendido],INVENTARIO[[#This Row],[Code]])</f>
        <v>2</v>
      </c>
      <c r="L548" s="121">
        <f>INVENTARIO[[#This Row],[Entradas]]-INVENTARIO[[#This Row],[Salidas]]</f>
        <v>0</v>
      </c>
      <c r="M548" s="171">
        <f>INVENTARIO[[#This Row],[Precio Final]]*10%</f>
        <v>2</v>
      </c>
      <c r="N548" s="43">
        <v>152</v>
      </c>
      <c r="O548" s="43">
        <v>17</v>
      </c>
      <c r="P548" s="43">
        <v>8.9411764705882355</v>
      </c>
      <c r="Q548" s="112">
        <v>165</v>
      </c>
      <c r="R548" s="43">
        <v>17.5</v>
      </c>
      <c r="S548" s="177">
        <f t="shared" si="55"/>
        <v>2.8875000000000002</v>
      </c>
      <c r="T548" s="168">
        <f>INVENTARIO[[#This Row],[Costo Unitario (USD)]]+INVENTARIO[[#This Row],[Costo Envío (USD)]]</f>
        <v>11.828676470588235</v>
      </c>
      <c r="U548" s="168">
        <f>INVENTARIO[[#This Row],[Costo total]]*1.5</f>
        <v>17.743014705882352</v>
      </c>
      <c r="V548" s="43">
        <v>20</v>
      </c>
      <c r="W548" s="43">
        <f>INVENTARIO[[#This Row],[Precio Final]]-INVENTARIO[[#This Row],[Costo total]]</f>
        <v>8.1713235294117652</v>
      </c>
      <c r="X548" s="172">
        <f>INVENTARIO[[#This Row],[Ganancia Unitaria]]*INVENTARIO[[#This Row],[Salidas]]</f>
        <v>16.34264705882353</v>
      </c>
      <c r="Y548" s="43"/>
      <c r="Z548" s="43"/>
      <c r="AA548" s="43">
        <f>INVENTARIO[[#This Row],[Costo total]]*INVENTARIO[[#This Row],[Entradas]]</f>
        <v>23.65735294117647</v>
      </c>
      <c r="AB548" s="172">
        <f>INVENTARIO[[#This Row],[Stock Actual]]*INVENTARIO[[#This Row],[Costo total]]</f>
        <v>0</v>
      </c>
    </row>
    <row r="549" spans="1:28" ht="55" customHeight="1" x14ac:dyDescent="0.15">
      <c r="A549" s="42" t="s">
        <v>1740</v>
      </c>
      <c r="B549" s="173"/>
      <c r="C549" s="174" t="s">
        <v>12</v>
      </c>
      <c r="D549" s="78" t="s">
        <v>2681</v>
      </c>
      <c r="E549" s="78" t="s">
        <v>1337</v>
      </c>
      <c r="F549" s="78" t="s">
        <v>698</v>
      </c>
      <c r="G549" s="78" t="s">
        <v>164</v>
      </c>
      <c r="H549" s="175">
        <f>INVENTARIO[[#This Row],[Precio Final]]</f>
        <v>12</v>
      </c>
      <c r="I549" s="78">
        <f t="shared" si="54"/>
        <v>9.6452205882352935</v>
      </c>
      <c r="J549" s="78">
        <v>1</v>
      </c>
      <c r="K549" s="110">
        <f>SUMIFS(VENTAS[Cantidad],VENTAS[Código del producto Vendido],INVENTARIO[[#This Row],[Code]])</f>
        <v>0</v>
      </c>
      <c r="L549" s="120">
        <f>INVENTARIO[[#This Row],[Entradas]]-INVENTARIO[[#This Row],[Salidas]]</f>
        <v>1</v>
      </c>
      <c r="M549" s="175">
        <f>INVENTARIO[[#This Row],[Precio Final]]*10%</f>
        <v>1.2000000000000002</v>
      </c>
      <c r="N549" s="42">
        <v>87</v>
      </c>
      <c r="O549" s="42">
        <v>17</v>
      </c>
      <c r="P549" s="42">
        <v>5.117647058823529</v>
      </c>
      <c r="Q549" s="110">
        <v>75</v>
      </c>
      <c r="R549" s="42">
        <v>17.5</v>
      </c>
      <c r="S549" s="178">
        <f t="shared" si="55"/>
        <v>1.3125</v>
      </c>
      <c r="T549" s="42">
        <f>INVENTARIO[[#This Row],[Costo Unitario (USD)]]+INVENTARIO[[#This Row],[Costo Envío (USD)]]</f>
        <v>6.430147058823529</v>
      </c>
      <c r="U549" s="42">
        <f>INVENTARIO[[#This Row],[Costo total]]*1.5</f>
        <v>9.6452205882352935</v>
      </c>
      <c r="V549" s="42">
        <v>12</v>
      </c>
      <c r="W549" s="42">
        <f>INVENTARIO[[#This Row],[Precio Final]]-INVENTARIO[[#This Row],[Costo total]]</f>
        <v>5.569852941176471</v>
      </c>
      <c r="X549" s="176">
        <f>INVENTARIO[[#This Row],[Ganancia Unitaria]]*INVENTARIO[[#This Row],[Salidas]]</f>
        <v>0</v>
      </c>
      <c r="Y549" s="42" t="s">
        <v>1303</v>
      </c>
      <c r="Z549" s="20"/>
      <c r="AA549" s="20">
        <f>INVENTARIO[[#This Row],[Costo total]]*INVENTARIO[[#This Row],[Entradas]]</f>
        <v>6.430147058823529</v>
      </c>
      <c r="AB549" s="172">
        <f>INVENTARIO[[#This Row],[Stock Actual]]*INVENTARIO[[#This Row],[Costo total]]</f>
        <v>6.430147058823529</v>
      </c>
    </row>
    <row r="550" spans="1:28" ht="55" customHeight="1" x14ac:dyDescent="0.15">
      <c r="A550" s="43" t="s">
        <v>1741</v>
      </c>
      <c r="B550" s="169"/>
      <c r="C550" s="170" t="s">
        <v>12</v>
      </c>
      <c r="D550" s="83" t="s">
        <v>253</v>
      </c>
      <c r="E550" s="83" t="s">
        <v>1337</v>
      </c>
      <c r="F550" s="83" t="s">
        <v>697</v>
      </c>
      <c r="G550" s="83" t="s">
        <v>164</v>
      </c>
      <c r="H550" s="171">
        <f>INVENTARIO[[#This Row],[Precio Final]]</f>
        <v>12</v>
      </c>
      <c r="I550" s="83">
        <f t="shared" si="54"/>
        <v>9.6452205882352935</v>
      </c>
      <c r="J550" s="83">
        <v>1</v>
      </c>
      <c r="K550" s="112">
        <f>SUMIFS(VENTAS[Cantidad],VENTAS[Código del producto Vendido],INVENTARIO[[#This Row],[Code]])</f>
        <v>0</v>
      </c>
      <c r="L550" s="121">
        <f>INVENTARIO[[#This Row],[Entradas]]-INVENTARIO[[#This Row],[Salidas]]</f>
        <v>1</v>
      </c>
      <c r="M550" s="171">
        <f>INVENTARIO[[#This Row],[Precio Final]]*10%</f>
        <v>1.2000000000000002</v>
      </c>
      <c r="N550" s="43">
        <v>87</v>
      </c>
      <c r="O550" s="43">
        <v>17</v>
      </c>
      <c r="P550" s="43">
        <v>5.117647058823529</v>
      </c>
      <c r="Q550" s="112">
        <v>75</v>
      </c>
      <c r="R550" s="43">
        <v>17.5</v>
      </c>
      <c r="S550" s="177">
        <f t="shared" si="55"/>
        <v>1.3125</v>
      </c>
      <c r="T550" s="168">
        <f>INVENTARIO[[#This Row],[Costo Unitario (USD)]]+INVENTARIO[[#This Row],[Costo Envío (USD)]]</f>
        <v>6.430147058823529</v>
      </c>
      <c r="U550" s="168">
        <f>INVENTARIO[[#This Row],[Costo total]]*1.5</f>
        <v>9.6452205882352935</v>
      </c>
      <c r="V550" s="43">
        <v>12</v>
      </c>
      <c r="W550" s="43">
        <f>INVENTARIO[[#This Row],[Precio Final]]-INVENTARIO[[#This Row],[Costo total]]</f>
        <v>5.569852941176471</v>
      </c>
      <c r="X550" s="172">
        <f>INVENTARIO[[#This Row],[Ganancia Unitaria]]*INVENTARIO[[#This Row],[Salidas]]</f>
        <v>0</v>
      </c>
      <c r="Y550" s="43" t="s">
        <v>1303</v>
      </c>
      <c r="Z550" s="43"/>
      <c r="AA550" s="43">
        <f>INVENTARIO[[#This Row],[Costo total]]*INVENTARIO[[#This Row],[Entradas]]</f>
        <v>6.430147058823529</v>
      </c>
      <c r="AB550" s="172">
        <f>INVENTARIO[[#This Row],[Stock Actual]]*INVENTARIO[[#This Row],[Costo total]]</f>
        <v>6.430147058823529</v>
      </c>
    </row>
    <row r="551" spans="1:28" ht="55" customHeight="1" x14ac:dyDescent="0.15">
      <c r="A551" s="42" t="s">
        <v>1742</v>
      </c>
      <c r="B551" s="173"/>
      <c r="C551" s="174" t="s">
        <v>12</v>
      </c>
      <c r="D551" s="78" t="s">
        <v>253</v>
      </c>
      <c r="E551" s="78" t="s">
        <v>1337</v>
      </c>
      <c r="F551" s="78" t="s">
        <v>695</v>
      </c>
      <c r="G551" s="78" t="s">
        <v>164</v>
      </c>
      <c r="H551" s="175">
        <f>INVENTARIO[[#This Row],[Precio Final]]</f>
        <v>12</v>
      </c>
      <c r="I551" s="78">
        <f t="shared" si="54"/>
        <v>9.6452205882352935</v>
      </c>
      <c r="J551" s="78">
        <v>1</v>
      </c>
      <c r="K551" s="110">
        <f>SUMIFS(VENTAS[Cantidad],VENTAS[Código del producto Vendido],INVENTARIO[[#This Row],[Code]])</f>
        <v>0</v>
      </c>
      <c r="L551" s="120">
        <f>INVENTARIO[[#This Row],[Entradas]]-INVENTARIO[[#This Row],[Salidas]]</f>
        <v>1</v>
      </c>
      <c r="M551" s="175">
        <f>INVENTARIO[[#This Row],[Precio Final]]*10%</f>
        <v>1.2000000000000002</v>
      </c>
      <c r="N551" s="42">
        <v>87</v>
      </c>
      <c r="O551" s="42">
        <v>17</v>
      </c>
      <c r="P551" s="42">
        <v>5.117647058823529</v>
      </c>
      <c r="Q551" s="110">
        <v>75</v>
      </c>
      <c r="R551" s="42">
        <v>17.5</v>
      </c>
      <c r="S551" s="178">
        <f t="shared" si="55"/>
        <v>1.3125</v>
      </c>
      <c r="T551" s="42">
        <f>INVENTARIO[[#This Row],[Costo Unitario (USD)]]+INVENTARIO[[#This Row],[Costo Envío (USD)]]</f>
        <v>6.430147058823529</v>
      </c>
      <c r="U551" s="42">
        <f>INVENTARIO[[#This Row],[Costo total]]*1.5</f>
        <v>9.6452205882352935</v>
      </c>
      <c r="V551" s="42">
        <v>12</v>
      </c>
      <c r="W551" s="42">
        <f>INVENTARIO[[#This Row],[Precio Final]]-INVENTARIO[[#This Row],[Costo total]]</f>
        <v>5.569852941176471</v>
      </c>
      <c r="X551" s="176">
        <f>INVENTARIO[[#This Row],[Ganancia Unitaria]]*INVENTARIO[[#This Row],[Salidas]]</f>
        <v>0</v>
      </c>
      <c r="Y551" s="42" t="s">
        <v>1303</v>
      </c>
      <c r="Z551" s="20"/>
      <c r="AA551" s="20">
        <f>INVENTARIO[[#This Row],[Costo total]]*INVENTARIO[[#This Row],[Entradas]]</f>
        <v>6.430147058823529</v>
      </c>
      <c r="AB551" s="172">
        <f>INVENTARIO[[#This Row],[Stock Actual]]*INVENTARIO[[#This Row],[Costo total]]</f>
        <v>6.430147058823529</v>
      </c>
    </row>
    <row r="552" spans="1:28" ht="55" customHeight="1" x14ac:dyDescent="0.15">
      <c r="A552" s="43" t="s">
        <v>1743</v>
      </c>
      <c r="B552" s="169"/>
      <c r="C552" s="170" t="s">
        <v>12</v>
      </c>
      <c r="D552" s="83" t="s">
        <v>253</v>
      </c>
      <c r="E552" s="83" t="s">
        <v>1338</v>
      </c>
      <c r="F552" s="83" t="s">
        <v>695</v>
      </c>
      <c r="G552" s="83" t="s">
        <v>164</v>
      </c>
      <c r="H552" s="171">
        <f>INVENTARIO[[#This Row],[Precio Final]]</f>
        <v>15</v>
      </c>
      <c r="I552" s="83">
        <f t="shared" ref="I552:I567" si="56">U552</f>
        <v>10.663235294117646</v>
      </c>
      <c r="J552" s="83">
        <v>2</v>
      </c>
      <c r="K552" s="112">
        <f>SUMIFS(VENTAS[Cantidad],VENTAS[Código del producto Vendido],INVENTARIO[[#This Row],[Code]])</f>
        <v>2</v>
      </c>
      <c r="L552" s="121">
        <f>INVENTARIO[[#This Row],[Entradas]]-INVENTARIO[[#This Row],[Salidas]]</f>
        <v>0</v>
      </c>
      <c r="M552" s="171">
        <f>INVENTARIO[[#This Row],[Precio Final]]*10%</f>
        <v>1.5</v>
      </c>
      <c r="N552" s="43">
        <v>103</v>
      </c>
      <c r="O552" s="43">
        <v>17</v>
      </c>
      <c r="P552" s="43">
        <v>6.0588235294117645</v>
      </c>
      <c r="Q552" s="112">
        <v>60</v>
      </c>
      <c r="R552" s="43">
        <v>17.5</v>
      </c>
      <c r="S552" s="177">
        <f t="shared" ref="S552:S567" si="57">Q552*R552/1000</f>
        <v>1.05</v>
      </c>
      <c r="T552" s="168">
        <f>INVENTARIO[[#This Row],[Costo Unitario (USD)]]+INVENTARIO[[#This Row],[Costo Envío (USD)]]</f>
        <v>7.1088235294117643</v>
      </c>
      <c r="U552" s="168">
        <f>INVENTARIO[[#This Row],[Costo total]]*1.5</f>
        <v>10.663235294117646</v>
      </c>
      <c r="V552" s="43">
        <v>15</v>
      </c>
      <c r="W552" s="43">
        <f>INVENTARIO[[#This Row],[Precio Final]]-INVENTARIO[[#This Row],[Costo total]]</f>
        <v>7.8911764705882357</v>
      </c>
      <c r="X552" s="172">
        <f>INVENTARIO[[#This Row],[Ganancia Unitaria]]*INVENTARIO[[#This Row],[Salidas]]</f>
        <v>15.782352941176471</v>
      </c>
      <c r="Y552" s="43" t="s">
        <v>1303</v>
      </c>
      <c r="Z552" s="43"/>
      <c r="AA552" s="43">
        <f>INVENTARIO[[#This Row],[Costo total]]*INVENTARIO[[#This Row],[Entradas]]</f>
        <v>14.217647058823529</v>
      </c>
      <c r="AB552" s="172">
        <f>INVENTARIO[[#This Row],[Stock Actual]]*INVENTARIO[[#This Row],[Costo total]]</f>
        <v>0</v>
      </c>
    </row>
    <row r="553" spans="1:28" ht="55" customHeight="1" x14ac:dyDescent="0.15">
      <c r="A553" s="42" t="s">
        <v>1744</v>
      </c>
      <c r="B553" s="173"/>
      <c r="C553" s="174" t="s">
        <v>12</v>
      </c>
      <c r="D553" s="78" t="s">
        <v>253</v>
      </c>
      <c r="E553" s="78" t="s">
        <v>1338</v>
      </c>
      <c r="F553" s="78" t="s">
        <v>697</v>
      </c>
      <c r="G553" s="78" t="s">
        <v>164</v>
      </c>
      <c r="H553" s="175">
        <f>INVENTARIO[[#This Row],[Precio Final]]</f>
        <v>12</v>
      </c>
      <c r="I553" s="78">
        <f t="shared" si="56"/>
        <v>10.663235294117646</v>
      </c>
      <c r="J553" s="78">
        <v>2</v>
      </c>
      <c r="K553" s="110">
        <f>SUMIFS(VENTAS[Cantidad],VENTAS[Código del producto Vendido],INVENTARIO[[#This Row],[Code]])</f>
        <v>2</v>
      </c>
      <c r="L553" s="120">
        <f>INVENTARIO[[#This Row],[Entradas]]-INVENTARIO[[#This Row],[Salidas]]</f>
        <v>0</v>
      </c>
      <c r="M553" s="175">
        <f>INVENTARIO[[#This Row],[Precio Final]]*10%</f>
        <v>1.2000000000000002</v>
      </c>
      <c r="N553" s="42">
        <v>103</v>
      </c>
      <c r="O553" s="42">
        <v>17</v>
      </c>
      <c r="P553" s="42">
        <v>6.0588235294117645</v>
      </c>
      <c r="Q553" s="110">
        <v>60</v>
      </c>
      <c r="R553" s="42">
        <v>17.5</v>
      </c>
      <c r="S553" s="178">
        <f t="shared" si="57"/>
        <v>1.05</v>
      </c>
      <c r="T553" s="42">
        <f>INVENTARIO[[#This Row],[Costo Unitario (USD)]]+INVENTARIO[[#This Row],[Costo Envío (USD)]]</f>
        <v>7.1088235294117643</v>
      </c>
      <c r="U553" s="42">
        <f>INVENTARIO[[#This Row],[Costo total]]*1.5</f>
        <v>10.663235294117646</v>
      </c>
      <c r="V553" s="42">
        <v>12</v>
      </c>
      <c r="W553" s="42">
        <f>INVENTARIO[[#This Row],[Precio Final]]-INVENTARIO[[#This Row],[Costo total]]</f>
        <v>4.8911764705882357</v>
      </c>
      <c r="X553" s="176">
        <f>INVENTARIO[[#This Row],[Ganancia Unitaria]]*INVENTARIO[[#This Row],[Salidas]]</f>
        <v>9.7823529411764714</v>
      </c>
      <c r="Y553" s="42" t="s">
        <v>1303</v>
      </c>
      <c r="Z553" s="20"/>
      <c r="AA553" s="20">
        <f>INVENTARIO[[#This Row],[Costo total]]*INVENTARIO[[#This Row],[Entradas]]</f>
        <v>14.217647058823529</v>
      </c>
      <c r="AB553" s="172">
        <f>INVENTARIO[[#This Row],[Stock Actual]]*INVENTARIO[[#This Row],[Costo total]]</f>
        <v>0</v>
      </c>
    </row>
    <row r="554" spans="1:28" ht="55" customHeight="1" x14ac:dyDescent="0.15">
      <c r="A554" s="43" t="s">
        <v>1745</v>
      </c>
      <c r="B554" s="169"/>
      <c r="C554" s="170" t="s">
        <v>12</v>
      </c>
      <c r="D554" s="83" t="s">
        <v>2849</v>
      </c>
      <c r="E554" s="83" t="s">
        <v>2410</v>
      </c>
      <c r="F554" s="83" t="s">
        <v>714</v>
      </c>
      <c r="G554" s="83" t="s">
        <v>164</v>
      </c>
      <c r="H554" s="171">
        <f>INVENTARIO[[#This Row],[Precio Final]]</f>
        <v>40</v>
      </c>
      <c r="I554" s="83">
        <f t="shared" si="56"/>
        <v>40.72941176470588</v>
      </c>
      <c r="J554" s="83">
        <v>2</v>
      </c>
      <c r="K554" s="112">
        <f>SUMIFS(VENTAS[Cantidad],VENTAS[Código del producto Vendido],INVENTARIO[[#This Row],[Code]])</f>
        <v>1</v>
      </c>
      <c r="L554" s="121">
        <f>INVENTARIO[[#This Row],[Entradas]]-INVENTARIO[[#This Row],[Salidas]]</f>
        <v>1</v>
      </c>
      <c r="M554" s="171">
        <f>INVENTARIO[[#This Row],[Precio Final]]*10%</f>
        <v>4</v>
      </c>
      <c r="N554" s="43">
        <v>295</v>
      </c>
      <c r="O554" s="43">
        <v>17</v>
      </c>
      <c r="P554" s="43">
        <v>17.352941176470587</v>
      </c>
      <c r="Q554" s="112">
        <v>560</v>
      </c>
      <c r="R554" s="43">
        <v>17.5</v>
      </c>
      <c r="S554" s="177">
        <f t="shared" si="57"/>
        <v>9.8000000000000007</v>
      </c>
      <c r="T554" s="168">
        <f>INVENTARIO[[#This Row],[Costo Unitario (USD)]]+INVENTARIO[[#This Row],[Costo Envío (USD)]]</f>
        <v>27.152941176470588</v>
      </c>
      <c r="U554" s="168">
        <f>INVENTARIO[[#This Row],[Costo total]]*1.5</f>
        <v>40.72941176470588</v>
      </c>
      <c r="V554" s="43">
        <v>40</v>
      </c>
      <c r="W554" s="43">
        <f>INVENTARIO[[#This Row],[Precio Final]]-INVENTARIO[[#This Row],[Costo total]]</f>
        <v>12.847058823529412</v>
      </c>
      <c r="X554" s="172">
        <f>INVENTARIO[[#This Row],[Ganancia Unitaria]]*INVENTARIO[[#This Row],[Salidas]]</f>
        <v>12.847058823529412</v>
      </c>
      <c r="Y554" s="43" t="s">
        <v>1303</v>
      </c>
      <c r="Z554" s="43"/>
      <c r="AA554" s="43">
        <f>INVENTARIO[[#This Row],[Costo total]]*INVENTARIO[[#This Row],[Entradas]]</f>
        <v>54.305882352941175</v>
      </c>
      <c r="AB554" s="172">
        <f>INVENTARIO[[#This Row],[Stock Actual]]*INVENTARIO[[#This Row],[Costo total]]</f>
        <v>27.152941176470588</v>
      </c>
    </row>
    <row r="555" spans="1:28" ht="55" customHeight="1" x14ac:dyDescent="0.15">
      <c r="A555" s="42" t="s">
        <v>1746</v>
      </c>
      <c r="B555" s="173"/>
      <c r="C555" s="174" t="s">
        <v>12</v>
      </c>
      <c r="D555" s="78" t="s">
        <v>2862</v>
      </c>
      <c r="E555" s="78" t="s">
        <v>1341</v>
      </c>
      <c r="F555" s="78" t="s">
        <v>695</v>
      </c>
      <c r="G555" s="78" t="s">
        <v>164</v>
      </c>
      <c r="H555" s="175">
        <f>INVENTARIO[[#This Row],[Precio Final]]</f>
        <v>18</v>
      </c>
      <c r="I555" s="78">
        <f t="shared" si="56"/>
        <v>18.141176470588235</v>
      </c>
      <c r="J555" s="78">
        <v>1</v>
      </c>
      <c r="K555" s="110">
        <f>SUMIFS(VENTAS[Cantidad],VENTAS[Código del producto Vendido],INVENTARIO[[#This Row],[Code]])</f>
        <v>0</v>
      </c>
      <c r="L555" s="120">
        <f>INVENTARIO[[#This Row],[Entradas]]-INVENTARIO[[#This Row],[Salidas]]</f>
        <v>1</v>
      </c>
      <c r="M555" s="175">
        <f>INVENTARIO[[#This Row],[Precio Final]]*10%</f>
        <v>1.8</v>
      </c>
      <c r="N555" s="42">
        <v>158</v>
      </c>
      <c r="O555" s="42">
        <v>17</v>
      </c>
      <c r="P555" s="42">
        <v>9.2941176470588243</v>
      </c>
      <c r="Q555" s="110">
        <v>160</v>
      </c>
      <c r="R555" s="42">
        <v>17.5</v>
      </c>
      <c r="S555" s="178">
        <f t="shared" si="57"/>
        <v>2.8</v>
      </c>
      <c r="T555" s="42">
        <f>INVENTARIO[[#This Row],[Costo Unitario (USD)]]+INVENTARIO[[#This Row],[Costo Envío (USD)]]</f>
        <v>12.094117647058823</v>
      </c>
      <c r="U555" s="42">
        <f>INVENTARIO[[#This Row],[Costo total]]*1.5</f>
        <v>18.141176470588235</v>
      </c>
      <c r="V555" s="42">
        <v>18</v>
      </c>
      <c r="W555" s="42">
        <f>INVENTARIO[[#This Row],[Precio Final]]-INVENTARIO[[#This Row],[Costo total]]</f>
        <v>5.9058823529411768</v>
      </c>
      <c r="X555" s="176">
        <f>INVENTARIO[[#This Row],[Ganancia Unitaria]]*INVENTARIO[[#This Row],[Salidas]]</f>
        <v>0</v>
      </c>
      <c r="Y555" s="42" t="s">
        <v>1303</v>
      </c>
      <c r="Z555" s="20"/>
      <c r="AA555" s="20">
        <f>INVENTARIO[[#This Row],[Costo total]]*INVENTARIO[[#This Row],[Entradas]]</f>
        <v>12.094117647058823</v>
      </c>
      <c r="AB555" s="172">
        <f>INVENTARIO[[#This Row],[Stock Actual]]*INVENTARIO[[#This Row],[Costo total]]</f>
        <v>12.094117647058823</v>
      </c>
    </row>
    <row r="556" spans="1:28" ht="55" customHeight="1" x14ac:dyDescent="0.15">
      <c r="A556" s="43" t="s">
        <v>1747</v>
      </c>
      <c r="B556" s="169"/>
      <c r="C556" s="170" t="s">
        <v>12</v>
      </c>
      <c r="D556" s="78" t="s">
        <v>2862</v>
      </c>
      <c r="E556" s="83" t="s">
        <v>1340</v>
      </c>
      <c r="F556" s="83" t="s">
        <v>695</v>
      </c>
      <c r="G556" s="83" t="s">
        <v>164</v>
      </c>
      <c r="H556" s="171">
        <f>INVENTARIO[[#This Row],[Precio Final]]</f>
        <v>18</v>
      </c>
      <c r="I556" s="83">
        <f t="shared" si="56"/>
        <v>17.964705882352941</v>
      </c>
      <c r="J556" s="83">
        <v>1</v>
      </c>
      <c r="K556" s="112">
        <f>SUMIFS(VENTAS[Cantidad],VENTAS[Código del producto Vendido],INVENTARIO[[#This Row],[Code]])</f>
        <v>1</v>
      </c>
      <c r="L556" s="121">
        <f>INVENTARIO[[#This Row],[Entradas]]-INVENTARIO[[#This Row],[Salidas]]</f>
        <v>0</v>
      </c>
      <c r="M556" s="171">
        <f>INVENTARIO[[#This Row],[Precio Final]]*10%</f>
        <v>1.8</v>
      </c>
      <c r="N556" s="43">
        <v>156</v>
      </c>
      <c r="O556" s="43">
        <v>17</v>
      </c>
      <c r="P556" s="43">
        <v>9.1764705882352935</v>
      </c>
      <c r="Q556" s="112">
        <v>160</v>
      </c>
      <c r="R556" s="43">
        <v>17.5</v>
      </c>
      <c r="S556" s="177">
        <f t="shared" si="57"/>
        <v>2.8</v>
      </c>
      <c r="T556" s="168">
        <f>INVENTARIO[[#This Row],[Costo Unitario (USD)]]+INVENTARIO[[#This Row],[Costo Envío (USD)]]</f>
        <v>11.976470588235294</v>
      </c>
      <c r="U556" s="168">
        <f>INVENTARIO[[#This Row],[Costo total]]*1.5</f>
        <v>17.964705882352941</v>
      </c>
      <c r="V556" s="43">
        <v>18</v>
      </c>
      <c r="W556" s="43">
        <f>INVENTARIO[[#This Row],[Precio Final]]-INVENTARIO[[#This Row],[Costo total]]</f>
        <v>6.0235294117647058</v>
      </c>
      <c r="X556" s="172">
        <f>INVENTARIO[[#This Row],[Ganancia Unitaria]]*INVENTARIO[[#This Row],[Salidas]]</f>
        <v>6.0235294117647058</v>
      </c>
      <c r="Y556" s="43" t="s">
        <v>1303</v>
      </c>
      <c r="Z556" s="43"/>
      <c r="AA556" s="43">
        <f>INVENTARIO[[#This Row],[Costo total]]*INVENTARIO[[#This Row],[Entradas]]</f>
        <v>11.976470588235294</v>
      </c>
      <c r="AB556" s="172">
        <f>INVENTARIO[[#This Row],[Stock Actual]]*INVENTARIO[[#This Row],[Costo total]]</f>
        <v>0</v>
      </c>
    </row>
    <row r="557" spans="1:28" ht="55" customHeight="1" x14ac:dyDescent="0.15">
      <c r="A557" s="42" t="s">
        <v>1748</v>
      </c>
      <c r="B557" s="173"/>
      <c r="C557" s="174" t="s">
        <v>12</v>
      </c>
      <c r="D557" s="78" t="s">
        <v>50</v>
      </c>
      <c r="E557" s="78" t="s">
        <v>2873</v>
      </c>
      <c r="F557" s="78" t="s">
        <v>695</v>
      </c>
      <c r="G557" s="78" t="s">
        <v>164</v>
      </c>
      <c r="H557" s="175">
        <f>INVENTARIO[[#This Row],[Precio Final]]</f>
        <v>35</v>
      </c>
      <c r="I557" s="78">
        <f t="shared" si="56"/>
        <v>35.481617647058826</v>
      </c>
      <c r="J557" s="78">
        <v>2</v>
      </c>
      <c r="K557" s="110">
        <f>SUMIFS(VENTAS[Cantidad],VENTAS[Código del producto Vendido],INVENTARIO[[#This Row],[Code]])</f>
        <v>1</v>
      </c>
      <c r="L557" s="120">
        <f>INVENTARIO[[#This Row],[Entradas]]-INVENTARIO[[#This Row],[Salidas]]</f>
        <v>1</v>
      </c>
      <c r="M557" s="175">
        <f>INVENTARIO[[#This Row],[Precio Final]]*10%</f>
        <v>3.5</v>
      </c>
      <c r="N557" s="42">
        <v>298</v>
      </c>
      <c r="O557" s="42">
        <v>17</v>
      </c>
      <c r="P557" s="42">
        <v>17.529411764705884</v>
      </c>
      <c r="Q557" s="110">
        <v>350</v>
      </c>
      <c r="R557" s="42">
        <v>17.5</v>
      </c>
      <c r="S557" s="178">
        <f t="shared" si="57"/>
        <v>6.125</v>
      </c>
      <c r="T557" s="42">
        <f>INVENTARIO[[#This Row],[Costo Unitario (USD)]]+INVENTARIO[[#This Row],[Costo Envío (USD)]]</f>
        <v>23.654411764705884</v>
      </c>
      <c r="U557" s="42">
        <f>INVENTARIO[[#This Row],[Costo total]]*1.5</f>
        <v>35.481617647058826</v>
      </c>
      <c r="V557" s="42">
        <v>35</v>
      </c>
      <c r="W557" s="42">
        <f>INVENTARIO[[#This Row],[Precio Final]]-INVENTARIO[[#This Row],[Costo total]]</f>
        <v>11.345588235294116</v>
      </c>
      <c r="X557" s="176">
        <f>INVENTARIO[[#This Row],[Ganancia Unitaria]]*INVENTARIO[[#This Row],[Salidas]]</f>
        <v>11.345588235294116</v>
      </c>
      <c r="Y557" s="42"/>
      <c r="Z557" s="20"/>
      <c r="AA557" s="20">
        <f>INVENTARIO[[#This Row],[Costo total]]*INVENTARIO[[#This Row],[Entradas]]</f>
        <v>47.308823529411768</v>
      </c>
      <c r="AB557" s="172">
        <f>INVENTARIO[[#This Row],[Stock Actual]]*INVENTARIO[[#This Row],[Costo total]]</f>
        <v>23.654411764705884</v>
      </c>
    </row>
    <row r="558" spans="1:28" ht="55" customHeight="1" x14ac:dyDescent="0.15">
      <c r="A558" s="43" t="s">
        <v>1749</v>
      </c>
      <c r="B558" s="169"/>
      <c r="C558" s="170" t="s">
        <v>12</v>
      </c>
      <c r="D558" s="83" t="s">
        <v>50</v>
      </c>
      <c r="E558" s="83" t="s">
        <v>1343</v>
      </c>
      <c r="F558" s="83" t="s">
        <v>697</v>
      </c>
      <c r="G558" s="83" t="s">
        <v>164</v>
      </c>
      <c r="H558" s="171">
        <f>INVENTARIO[[#This Row],[Precio Final]]</f>
        <v>35</v>
      </c>
      <c r="I558" s="83">
        <f t="shared" si="56"/>
        <v>35.481617647058826</v>
      </c>
      <c r="J558" s="83">
        <v>1</v>
      </c>
      <c r="K558" s="112">
        <f>SUMIFS(VENTAS[Cantidad],VENTAS[Código del producto Vendido],INVENTARIO[[#This Row],[Code]])</f>
        <v>1</v>
      </c>
      <c r="L558" s="121">
        <f>INVENTARIO[[#This Row],[Entradas]]-INVENTARIO[[#This Row],[Salidas]]</f>
        <v>0</v>
      </c>
      <c r="M558" s="171">
        <f>INVENTARIO[[#This Row],[Precio Final]]*10%</f>
        <v>3.5</v>
      </c>
      <c r="N558" s="43">
        <v>298</v>
      </c>
      <c r="O558" s="43">
        <v>17</v>
      </c>
      <c r="P558" s="43">
        <v>17.529411764705884</v>
      </c>
      <c r="Q558" s="112">
        <v>350</v>
      </c>
      <c r="R558" s="43">
        <v>17.5</v>
      </c>
      <c r="S558" s="177">
        <f t="shared" si="57"/>
        <v>6.125</v>
      </c>
      <c r="T558" s="168">
        <f>INVENTARIO[[#This Row],[Costo Unitario (USD)]]+INVENTARIO[[#This Row],[Costo Envío (USD)]]</f>
        <v>23.654411764705884</v>
      </c>
      <c r="U558" s="168">
        <f>INVENTARIO[[#This Row],[Costo total]]*1.5</f>
        <v>35.481617647058826</v>
      </c>
      <c r="V558" s="43">
        <v>35</v>
      </c>
      <c r="W558" s="43">
        <f>INVENTARIO[[#This Row],[Precio Final]]-INVENTARIO[[#This Row],[Costo total]]</f>
        <v>11.345588235294116</v>
      </c>
      <c r="X558" s="172">
        <f>INVENTARIO[[#This Row],[Ganancia Unitaria]]*INVENTARIO[[#This Row],[Salidas]]</f>
        <v>11.345588235294116</v>
      </c>
      <c r="Y558" s="43"/>
      <c r="Z558" s="43"/>
      <c r="AA558" s="43">
        <f>INVENTARIO[[#This Row],[Costo total]]*INVENTARIO[[#This Row],[Entradas]]</f>
        <v>23.654411764705884</v>
      </c>
      <c r="AB558" s="172">
        <f>INVENTARIO[[#This Row],[Stock Actual]]*INVENTARIO[[#This Row],[Costo total]]</f>
        <v>0</v>
      </c>
    </row>
    <row r="559" spans="1:28" ht="55" customHeight="1" x14ac:dyDescent="0.15">
      <c r="A559" s="42" t="s">
        <v>1750</v>
      </c>
      <c r="B559" s="173"/>
      <c r="C559" s="174" t="s">
        <v>12</v>
      </c>
      <c r="D559" s="78" t="s">
        <v>192</v>
      </c>
      <c r="E559" s="78" t="s">
        <v>1760</v>
      </c>
      <c r="F559" s="78" t="s">
        <v>2325</v>
      </c>
      <c r="G559" s="78" t="s">
        <v>164</v>
      </c>
      <c r="H559" s="175">
        <f>INVENTARIO[[#This Row],[Precio Final]]</f>
        <v>35</v>
      </c>
      <c r="I559" s="78">
        <f t="shared" si="56"/>
        <v>37.919117647058826</v>
      </c>
      <c r="J559" s="78">
        <v>1</v>
      </c>
      <c r="K559" s="110">
        <f>SUMIFS(VENTAS[Cantidad],VENTAS[Código del producto Vendido],INVENTARIO[[#This Row],[Code]])</f>
        <v>0</v>
      </c>
      <c r="L559" s="120">
        <f>INVENTARIO[[#This Row],[Entradas]]-INVENTARIO[[#This Row],[Salidas]]</f>
        <v>1</v>
      </c>
      <c r="M559" s="175">
        <f>INVENTARIO[[#This Row],[Precio Final]]*10%</f>
        <v>3.5</v>
      </c>
      <c r="N559" s="42">
        <v>400</v>
      </c>
      <c r="O559" s="42">
        <v>17</v>
      </c>
      <c r="P559" s="42">
        <v>23.529411764705884</v>
      </c>
      <c r="Q559" s="110">
        <v>100</v>
      </c>
      <c r="R559" s="42">
        <v>17.5</v>
      </c>
      <c r="S559" s="178">
        <f t="shared" si="57"/>
        <v>1.75</v>
      </c>
      <c r="T559" s="42">
        <f>INVENTARIO[[#This Row],[Costo Unitario (USD)]]+INVENTARIO[[#This Row],[Costo Envío (USD)]]</f>
        <v>25.279411764705884</v>
      </c>
      <c r="U559" s="42">
        <f>INVENTARIO[[#This Row],[Costo total]]*1.5</f>
        <v>37.919117647058826</v>
      </c>
      <c r="V559" s="42">
        <v>35</v>
      </c>
      <c r="W559" s="42">
        <f>INVENTARIO[[#This Row],[Precio Final]]-INVENTARIO[[#This Row],[Costo total]]</f>
        <v>9.720588235294116</v>
      </c>
      <c r="X559" s="176">
        <f>INVENTARIO[[#This Row],[Ganancia Unitaria]]*INVENTARIO[[#This Row],[Salidas]]</f>
        <v>0</v>
      </c>
      <c r="Y559" s="42"/>
      <c r="Z559" s="20"/>
      <c r="AA559" s="20">
        <f>INVENTARIO[[#This Row],[Costo total]]*INVENTARIO[[#This Row],[Entradas]]</f>
        <v>25.279411764705884</v>
      </c>
      <c r="AB559" s="172">
        <f>INVENTARIO[[#This Row],[Stock Actual]]*INVENTARIO[[#This Row],[Costo total]]</f>
        <v>25.279411764705884</v>
      </c>
    </row>
    <row r="560" spans="1:28" ht="55" customHeight="1" x14ac:dyDescent="0.15">
      <c r="A560" s="43" t="s">
        <v>1751</v>
      </c>
      <c r="B560" s="169"/>
      <c r="C560" s="170" t="s">
        <v>12</v>
      </c>
      <c r="D560" s="83" t="s">
        <v>50</v>
      </c>
      <c r="E560" s="83" t="s">
        <v>1761</v>
      </c>
      <c r="F560" s="83" t="s">
        <v>692</v>
      </c>
      <c r="G560" s="83" t="s">
        <v>164</v>
      </c>
      <c r="H560" s="171">
        <f>INVENTARIO[[#This Row],[Precio Final]]</f>
        <v>30</v>
      </c>
      <c r="I560" s="83">
        <f t="shared" si="56"/>
        <v>33.022058823529413</v>
      </c>
      <c r="J560" s="83">
        <v>1</v>
      </c>
      <c r="K560" s="112">
        <f>SUMIFS(VENTAS[Cantidad],VENTAS[Código del producto Vendido],INVENTARIO[[#This Row],[Code]])</f>
        <v>1</v>
      </c>
      <c r="L560" s="121">
        <f>INVENTARIO[[#This Row],[Entradas]]-INVENTARIO[[#This Row],[Salidas]]</f>
        <v>0</v>
      </c>
      <c r="M560" s="171">
        <f>INVENTARIO[[#This Row],[Precio Final]]*10%</f>
        <v>3</v>
      </c>
      <c r="N560" s="43">
        <v>285</v>
      </c>
      <c r="O560" s="43">
        <v>17</v>
      </c>
      <c r="P560" s="43">
        <v>16.764705882352942</v>
      </c>
      <c r="Q560" s="112">
        <v>300</v>
      </c>
      <c r="R560" s="43">
        <v>17.5</v>
      </c>
      <c r="S560" s="177">
        <f t="shared" si="57"/>
        <v>5.25</v>
      </c>
      <c r="T560" s="168">
        <f>INVENTARIO[[#This Row],[Costo Unitario (USD)]]+INVENTARIO[[#This Row],[Costo Envío (USD)]]</f>
        <v>22.014705882352942</v>
      </c>
      <c r="U560" s="168">
        <f>INVENTARIO[[#This Row],[Costo total]]*1.5</f>
        <v>33.022058823529413</v>
      </c>
      <c r="V560" s="43">
        <v>30</v>
      </c>
      <c r="W560" s="43">
        <f>INVENTARIO[[#This Row],[Precio Final]]-INVENTARIO[[#This Row],[Costo total]]</f>
        <v>7.985294117647058</v>
      </c>
      <c r="X560" s="172">
        <f>INVENTARIO[[#This Row],[Ganancia Unitaria]]*INVENTARIO[[#This Row],[Salidas]]</f>
        <v>7.985294117647058</v>
      </c>
      <c r="Y560" s="43"/>
      <c r="Z560" s="43"/>
      <c r="AA560" s="43">
        <f>INVENTARIO[[#This Row],[Costo total]]*INVENTARIO[[#This Row],[Entradas]]</f>
        <v>22.014705882352942</v>
      </c>
      <c r="AB560" s="172">
        <f>INVENTARIO[[#This Row],[Stock Actual]]*INVENTARIO[[#This Row],[Costo total]]</f>
        <v>0</v>
      </c>
    </row>
    <row r="561" spans="1:28" ht="55" customHeight="1" x14ac:dyDescent="0.15">
      <c r="A561" s="42" t="s">
        <v>1752</v>
      </c>
      <c r="B561" s="173"/>
      <c r="C561" s="174" t="s">
        <v>12</v>
      </c>
      <c r="D561" s="78" t="s">
        <v>50</v>
      </c>
      <c r="E561" s="78" t="s">
        <v>1764</v>
      </c>
      <c r="F561" s="78"/>
      <c r="G561" s="78" t="s">
        <v>426</v>
      </c>
      <c r="H561" s="175">
        <f>INVENTARIO[[#This Row],[Precio Final]]</f>
        <v>25</v>
      </c>
      <c r="I561" s="78">
        <f t="shared" si="56"/>
        <v>30.363970588235293</v>
      </c>
      <c r="J561" s="78">
        <v>2</v>
      </c>
      <c r="K561" s="110">
        <f>SUMIFS(VENTAS[Cantidad],VENTAS[Código del producto Vendido],INVENTARIO[[#This Row],[Code]])</f>
        <v>2</v>
      </c>
      <c r="L561" s="120">
        <f>INVENTARIO[[#This Row],[Entradas]]-INVENTARIO[[#This Row],[Salidas]]</f>
        <v>0</v>
      </c>
      <c r="M561" s="175">
        <f>INVENTARIO[[#This Row],[Precio Final]]*10%</f>
        <v>2.5</v>
      </c>
      <c r="N561" s="42">
        <v>240</v>
      </c>
      <c r="O561" s="42">
        <v>17</v>
      </c>
      <c r="P561" s="42">
        <v>14.117647058823529</v>
      </c>
      <c r="Q561" s="110">
        <v>350</v>
      </c>
      <c r="R561" s="42">
        <v>17.5</v>
      </c>
      <c r="S561" s="178">
        <f t="shared" si="57"/>
        <v>6.125</v>
      </c>
      <c r="T561" s="42">
        <f>INVENTARIO[[#This Row],[Costo Unitario (USD)]]+INVENTARIO[[#This Row],[Costo Envío (USD)]]</f>
        <v>20.242647058823529</v>
      </c>
      <c r="U561" s="42">
        <f>INVENTARIO[[#This Row],[Costo total]]*1.5</f>
        <v>30.363970588235293</v>
      </c>
      <c r="V561" s="42">
        <v>25</v>
      </c>
      <c r="W561" s="42">
        <f>INVENTARIO[[#This Row],[Precio Final]]-INVENTARIO[[#This Row],[Costo total]]</f>
        <v>4.757352941176471</v>
      </c>
      <c r="X561" s="176">
        <f>INVENTARIO[[#This Row],[Ganancia Unitaria]]*INVENTARIO[[#This Row],[Salidas]]</f>
        <v>9.514705882352942</v>
      </c>
      <c r="Y561" s="42"/>
      <c r="Z561" s="20"/>
      <c r="AA561" s="20">
        <f>INVENTARIO[[#This Row],[Costo total]]*INVENTARIO[[#This Row],[Entradas]]</f>
        <v>40.485294117647058</v>
      </c>
      <c r="AB561" s="172">
        <f>INVENTARIO[[#This Row],[Stock Actual]]*INVENTARIO[[#This Row],[Costo total]]</f>
        <v>0</v>
      </c>
    </row>
    <row r="562" spans="1:28" ht="55" customHeight="1" x14ac:dyDescent="0.15">
      <c r="A562" s="43" t="s">
        <v>1753</v>
      </c>
      <c r="B562" s="169"/>
      <c r="C562" s="170" t="s">
        <v>12</v>
      </c>
      <c r="D562" s="83" t="s">
        <v>253</v>
      </c>
      <c r="E562" s="83" t="s">
        <v>1771</v>
      </c>
      <c r="F562" s="83" t="s">
        <v>695</v>
      </c>
      <c r="G562" s="83" t="s">
        <v>164</v>
      </c>
      <c r="H562" s="171">
        <f>INVENTARIO[[#This Row],[Precio Final]]</f>
        <v>0</v>
      </c>
      <c r="I562" s="83">
        <f t="shared" si="56"/>
        <v>14.369117647058825</v>
      </c>
      <c r="J562" s="83">
        <v>1</v>
      </c>
      <c r="K562" s="112">
        <f>SUMIFS(VENTAS[Cantidad],VENTAS[Código del producto Vendido],INVENTARIO[[#This Row],[Code]])</f>
        <v>1</v>
      </c>
      <c r="L562" s="121">
        <f>INVENTARIO[[#This Row],[Entradas]]-INVENTARIO[[#This Row],[Salidas]]</f>
        <v>0</v>
      </c>
      <c r="M562" s="171">
        <f>INVENTARIO[[#This Row],[Precio Final]]*10%</f>
        <v>0</v>
      </c>
      <c r="N562" s="43">
        <v>145</v>
      </c>
      <c r="O562" s="43">
        <v>17</v>
      </c>
      <c r="P562" s="43">
        <v>8.5294117647058822</v>
      </c>
      <c r="Q562" s="112">
        <v>60</v>
      </c>
      <c r="R562" s="43">
        <v>17.5</v>
      </c>
      <c r="S562" s="177">
        <f t="shared" si="57"/>
        <v>1.05</v>
      </c>
      <c r="T562" s="168">
        <f>INVENTARIO[[#This Row],[Costo Unitario (USD)]]+INVENTARIO[[#This Row],[Costo Envío (USD)]]</f>
        <v>9.579411764705883</v>
      </c>
      <c r="U562" s="168">
        <f>INVENTARIO[[#This Row],[Costo total]]*1.5</f>
        <v>14.369117647058825</v>
      </c>
      <c r="V562" s="43"/>
      <c r="W562" s="43">
        <f>INVENTARIO[[#This Row],[Precio Final]]-INVENTARIO[[#This Row],[Costo total]]</f>
        <v>-9.579411764705883</v>
      </c>
      <c r="X562" s="172">
        <f>INVENTARIO[[#This Row],[Ganancia Unitaria]]*INVENTARIO[[#This Row],[Salidas]]</f>
        <v>-9.579411764705883</v>
      </c>
      <c r="Y562" s="43"/>
      <c r="Z562" s="43"/>
      <c r="AA562" s="43">
        <f>INVENTARIO[[#This Row],[Costo total]]*INVENTARIO[[#This Row],[Entradas]]</f>
        <v>9.579411764705883</v>
      </c>
      <c r="AB562" s="172">
        <f>INVENTARIO[[#This Row],[Stock Actual]]*INVENTARIO[[#This Row],[Costo total]]</f>
        <v>0</v>
      </c>
    </row>
    <row r="563" spans="1:28" ht="55" customHeight="1" x14ac:dyDescent="0.15">
      <c r="A563" s="42" t="s">
        <v>1754</v>
      </c>
      <c r="B563" s="173"/>
      <c r="C563" s="174" t="s">
        <v>12</v>
      </c>
      <c r="D563" s="78" t="s">
        <v>415</v>
      </c>
      <c r="E563" s="78" t="s">
        <v>2514</v>
      </c>
      <c r="F563" s="78" t="s">
        <v>695</v>
      </c>
      <c r="G563" s="78" t="s">
        <v>164</v>
      </c>
      <c r="H563" s="175">
        <f>INVENTARIO[[#This Row],[Precio Final]]</f>
        <v>12</v>
      </c>
      <c r="I563" s="78">
        <f t="shared" si="56"/>
        <v>12.163235294117648</v>
      </c>
      <c r="J563" s="78">
        <v>2</v>
      </c>
      <c r="K563" s="110">
        <v>2</v>
      </c>
      <c r="L563" s="120">
        <f>INVENTARIO[[#This Row],[Entradas]]-INVENTARIO[[#This Row],[Salidas]]</f>
        <v>0</v>
      </c>
      <c r="M563" s="175">
        <f>INVENTARIO[[#This Row],[Precio Final]]*10%</f>
        <v>1.2000000000000002</v>
      </c>
      <c r="N563" s="42">
        <v>120</v>
      </c>
      <c r="O563" s="42">
        <v>17</v>
      </c>
      <c r="P563" s="42">
        <v>7.0588235294117645</v>
      </c>
      <c r="Q563" s="110">
        <v>60</v>
      </c>
      <c r="R563" s="42">
        <v>17.5</v>
      </c>
      <c r="S563" s="178">
        <f t="shared" si="57"/>
        <v>1.05</v>
      </c>
      <c r="T563" s="42">
        <f>INVENTARIO[[#This Row],[Costo Unitario (USD)]]+INVENTARIO[[#This Row],[Costo Envío (USD)]]</f>
        <v>8.1088235294117652</v>
      </c>
      <c r="U563" s="42">
        <f>INVENTARIO[[#This Row],[Costo total]]*1.5</f>
        <v>12.163235294117648</v>
      </c>
      <c r="V563" s="42">
        <v>12</v>
      </c>
      <c r="W563" s="42">
        <f>INVENTARIO[[#This Row],[Precio Final]]-INVENTARIO[[#This Row],[Costo total]]</f>
        <v>3.8911764705882348</v>
      </c>
      <c r="X563" s="176">
        <f>INVENTARIO[[#This Row],[Ganancia Unitaria]]*INVENTARIO[[#This Row],[Salidas]]</f>
        <v>7.7823529411764696</v>
      </c>
      <c r="Y563" s="42"/>
      <c r="Z563" s="20"/>
      <c r="AA563" s="20">
        <f>INVENTARIO[[#This Row],[Costo total]]*INVENTARIO[[#This Row],[Entradas]]</f>
        <v>16.21764705882353</v>
      </c>
      <c r="AB563" s="172">
        <f>INVENTARIO[[#This Row],[Stock Actual]]*INVENTARIO[[#This Row],[Costo total]]</f>
        <v>0</v>
      </c>
    </row>
    <row r="564" spans="1:28" ht="55" customHeight="1" x14ac:dyDescent="0.15">
      <c r="A564" s="43" t="s">
        <v>1755</v>
      </c>
      <c r="B564" s="169"/>
      <c r="C564" s="170" t="s">
        <v>12</v>
      </c>
      <c r="D564" s="83" t="s">
        <v>2592</v>
      </c>
      <c r="E564" s="83" t="s">
        <v>1772</v>
      </c>
      <c r="F564" s="83" t="s">
        <v>697</v>
      </c>
      <c r="G564" s="83" t="s">
        <v>426</v>
      </c>
      <c r="H564" s="171">
        <f>INVENTARIO[[#This Row],[Precio Final]]</f>
        <v>25</v>
      </c>
      <c r="I564" s="83">
        <f t="shared" si="56"/>
        <v>24.405882352941177</v>
      </c>
      <c r="J564" s="83">
        <v>1</v>
      </c>
      <c r="K564" s="112">
        <f>SUMIFS(VENTAS[Cantidad],VENTAS[Código del producto Vendido],INVENTARIO[[#This Row],[Code]])</f>
        <v>1</v>
      </c>
      <c r="L564" s="121">
        <f>INVENTARIO[[#This Row],[Entradas]]-INVENTARIO[[#This Row],[Salidas]]</f>
        <v>0</v>
      </c>
      <c r="M564" s="171">
        <f>INVENTARIO[[#This Row],[Precio Final]]*10%</f>
        <v>2.5</v>
      </c>
      <c r="N564" s="43">
        <v>229</v>
      </c>
      <c r="O564" s="43">
        <v>17</v>
      </c>
      <c r="P564" s="43">
        <v>13.470588235294118</v>
      </c>
      <c r="Q564" s="112">
        <v>160</v>
      </c>
      <c r="R564" s="43">
        <v>17.5</v>
      </c>
      <c r="S564" s="177">
        <f t="shared" si="57"/>
        <v>2.8</v>
      </c>
      <c r="T564" s="168">
        <f>INVENTARIO[[#This Row],[Costo Unitario (USD)]]+INVENTARIO[[#This Row],[Costo Envío (USD)]]</f>
        <v>16.270588235294117</v>
      </c>
      <c r="U564" s="168">
        <f>INVENTARIO[[#This Row],[Costo total]]*1.5</f>
        <v>24.405882352941177</v>
      </c>
      <c r="V564" s="43">
        <v>25</v>
      </c>
      <c r="W564" s="43">
        <f>INVENTARIO[[#This Row],[Precio Final]]-INVENTARIO[[#This Row],[Costo total]]</f>
        <v>8.7294117647058833</v>
      </c>
      <c r="X564" s="172">
        <f>INVENTARIO[[#This Row],[Ganancia Unitaria]]*INVENTARIO[[#This Row],[Salidas]]</f>
        <v>8.7294117647058833</v>
      </c>
      <c r="Y564" s="43"/>
      <c r="Z564" s="43"/>
      <c r="AA564" s="43">
        <f>INVENTARIO[[#This Row],[Costo total]]*INVENTARIO[[#This Row],[Entradas]]</f>
        <v>16.270588235294117</v>
      </c>
      <c r="AB564" s="172">
        <f>INVENTARIO[[#This Row],[Stock Actual]]*INVENTARIO[[#This Row],[Costo total]]</f>
        <v>0</v>
      </c>
    </row>
    <row r="565" spans="1:28" ht="55" customHeight="1" x14ac:dyDescent="0.15">
      <c r="A565" s="42" t="s">
        <v>1756</v>
      </c>
      <c r="B565" s="173"/>
      <c r="C565" s="174" t="s">
        <v>12</v>
      </c>
      <c r="D565" s="78" t="s">
        <v>2592</v>
      </c>
      <c r="E565" s="78" t="s">
        <v>2515</v>
      </c>
      <c r="F565" s="78" t="s">
        <v>697</v>
      </c>
      <c r="G565" s="78" t="s">
        <v>426</v>
      </c>
      <c r="H565" s="175">
        <f>INVENTARIO[[#This Row],[Precio Final]]</f>
        <v>25</v>
      </c>
      <c r="I565" s="78">
        <f t="shared" si="56"/>
        <v>29.962500000000002</v>
      </c>
      <c r="J565" s="78">
        <v>1</v>
      </c>
      <c r="K565" s="110">
        <f>SUMIFS(VENTAS[Cantidad],VENTAS[Código del producto Vendido],INVENTARIO[[#This Row],[Code]])</f>
        <v>0</v>
      </c>
      <c r="L565" s="120">
        <f>INVENTARIO[[#This Row],[Entradas]]-INVENTARIO[[#This Row],[Salidas]]</f>
        <v>1</v>
      </c>
      <c r="M565" s="175">
        <f>INVENTARIO[[#This Row],[Precio Final]]*10%</f>
        <v>2.5</v>
      </c>
      <c r="N565" s="42">
        <v>289</v>
      </c>
      <c r="O565" s="42">
        <v>17</v>
      </c>
      <c r="P565" s="42">
        <v>17</v>
      </c>
      <c r="Q565" s="110">
        <v>170</v>
      </c>
      <c r="R565" s="42">
        <v>17.5</v>
      </c>
      <c r="S565" s="178">
        <f t="shared" si="57"/>
        <v>2.9750000000000001</v>
      </c>
      <c r="T565" s="42">
        <f>INVENTARIO[[#This Row],[Costo Unitario (USD)]]+INVENTARIO[[#This Row],[Costo Envío (USD)]]</f>
        <v>19.975000000000001</v>
      </c>
      <c r="U565" s="42">
        <f>INVENTARIO[[#This Row],[Costo total]]*1.5</f>
        <v>29.962500000000002</v>
      </c>
      <c r="V565" s="42">
        <v>25</v>
      </c>
      <c r="W565" s="42">
        <f>INVENTARIO[[#This Row],[Precio Final]]-INVENTARIO[[#This Row],[Costo total]]</f>
        <v>5.0249999999999986</v>
      </c>
      <c r="X565" s="176">
        <f>INVENTARIO[[#This Row],[Ganancia Unitaria]]*INVENTARIO[[#This Row],[Salidas]]</f>
        <v>0</v>
      </c>
      <c r="Y565" s="42"/>
      <c r="Z565" s="20"/>
      <c r="AA565" s="20">
        <f>INVENTARIO[[#This Row],[Costo total]]*INVENTARIO[[#This Row],[Entradas]]</f>
        <v>19.975000000000001</v>
      </c>
      <c r="AB565" s="172">
        <f>INVENTARIO[[#This Row],[Stock Actual]]*INVENTARIO[[#This Row],[Costo total]]</f>
        <v>19.975000000000001</v>
      </c>
    </row>
    <row r="566" spans="1:28" ht="55" customHeight="1" x14ac:dyDescent="0.15">
      <c r="A566" s="43" t="s">
        <v>1757</v>
      </c>
      <c r="B566" s="169"/>
      <c r="C566" s="170" t="s">
        <v>12</v>
      </c>
      <c r="D566" s="83" t="s">
        <v>2592</v>
      </c>
      <c r="E566" s="83" t="s">
        <v>1773</v>
      </c>
      <c r="F566" s="83" t="s">
        <v>698</v>
      </c>
      <c r="G566" s="83" t="s">
        <v>426</v>
      </c>
      <c r="H566" s="171">
        <f>INVENTARIO[[#This Row],[Precio Final]]</f>
        <v>35</v>
      </c>
      <c r="I566" s="83">
        <f t="shared" si="56"/>
        <v>37.903676470588238</v>
      </c>
      <c r="J566" s="83">
        <v>1</v>
      </c>
      <c r="K566" s="112">
        <f>SUMIFS(VENTAS[Cantidad],VENTAS[Código del producto Vendido],INVENTARIO[[#This Row],[Code]])</f>
        <v>0</v>
      </c>
      <c r="L566" s="121">
        <f>INVENTARIO[[#This Row],[Entradas]]-INVENTARIO[[#This Row],[Salidas]]</f>
        <v>1</v>
      </c>
      <c r="M566" s="171">
        <f>INVENTARIO[[#This Row],[Precio Final]]*10%</f>
        <v>3.5</v>
      </c>
      <c r="N566" s="43">
        <v>379</v>
      </c>
      <c r="O566" s="43">
        <v>17</v>
      </c>
      <c r="P566" s="43">
        <v>22.294117647058822</v>
      </c>
      <c r="Q566" s="112">
        <v>170</v>
      </c>
      <c r="R566" s="43">
        <v>17.5</v>
      </c>
      <c r="S566" s="177">
        <f t="shared" si="57"/>
        <v>2.9750000000000001</v>
      </c>
      <c r="T566" s="168">
        <f>INVENTARIO[[#This Row],[Costo Unitario (USD)]]+INVENTARIO[[#This Row],[Costo Envío (USD)]]</f>
        <v>25.269117647058824</v>
      </c>
      <c r="U566" s="168">
        <f>INVENTARIO[[#This Row],[Costo total]]*1.5</f>
        <v>37.903676470588238</v>
      </c>
      <c r="V566" s="43">
        <v>35</v>
      </c>
      <c r="W566" s="43">
        <f>INVENTARIO[[#This Row],[Precio Final]]-INVENTARIO[[#This Row],[Costo total]]</f>
        <v>9.7308823529411761</v>
      </c>
      <c r="X566" s="172">
        <f>INVENTARIO[[#This Row],[Ganancia Unitaria]]*INVENTARIO[[#This Row],[Salidas]]</f>
        <v>0</v>
      </c>
      <c r="Y566" s="43"/>
      <c r="Z566" s="43"/>
      <c r="AA566" s="43">
        <f>INVENTARIO[[#This Row],[Costo total]]*INVENTARIO[[#This Row],[Entradas]]</f>
        <v>25.269117647058824</v>
      </c>
      <c r="AB566" s="172">
        <f>INVENTARIO[[#This Row],[Stock Actual]]*INVENTARIO[[#This Row],[Costo total]]</f>
        <v>25.269117647058824</v>
      </c>
    </row>
    <row r="567" spans="1:28" ht="55" customHeight="1" x14ac:dyDescent="0.15">
      <c r="A567" s="42" t="s">
        <v>1758</v>
      </c>
      <c r="B567" s="173"/>
      <c r="C567" s="174" t="s">
        <v>12</v>
      </c>
      <c r="D567" s="78" t="s">
        <v>2849</v>
      </c>
      <c r="E567" s="78" t="s">
        <v>1774</v>
      </c>
      <c r="F567" s="78" t="s">
        <v>714</v>
      </c>
      <c r="G567" s="78" t="s">
        <v>164</v>
      </c>
      <c r="H567" s="175">
        <f>INVENTARIO[[#This Row],[Precio Final]]</f>
        <v>40</v>
      </c>
      <c r="I567" s="78">
        <f t="shared" si="56"/>
        <v>48.419117647058826</v>
      </c>
      <c r="J567" s="78">
        <v>1</v>
      </c>
      <c r="K567" s="110">
        <f>SUMIFS(VENTAS[Cantidad],VENTAS[Código del producto Vendido],INVENTARIO[[#This Row],[Code]])</f>
        <v>0</v>
      </c>
      <c r="L567" s="120">
        <f>INVENTARIO[[#This Row],[Entradas]]-INVENTARIO[[#This Row],[Salidas]]</f>
        <v>1</v>
      </c>
      <c r="M567" s="175">
        <f>INVENTARIO[[#This Row],[Precio Final]]*10%</f>
        <v>4</v>
      </c>
      <c r="N567" s="42">
        <v>400</v>
      </c>
      <c r="O567" s="42">
        <v>17</v>
      </c>
      <c r="P567" s="42">
        <v>23.529411764705884</v>
      </c>
      <c r="Q567" s="110">
        <v>500</v>
      </c>
      <c r="R567" s="42">
        <v>17.5</v>
      </c>
      <c r="S567" s="178">
        <f t="shared" si="57"/>
        <v>8.75</v>
      </c>
      <c r="T567" s="42">
        <f>INVENTARIO[[#This Row],[Costo Unitario (USD)]]+INVENTARIO[[#This Row],[Costo Envío (USD)]]</f>
        <v>32.279411764705884</v>
      </c>
      <c r="U567" s="42">
        <f>INVENTARIO[[#This Row],[Costo total]]*1.5</f>
        <v>48.419117647058826</v>
      </c>
      <c r="V567" s="42">
        <v>40</v>
      </c>
      <c r="W567" s="42">
        <f>INVENTARIO[[#This Row],[Precio Final]]-INVENTARIO[[#This Row],[Costo total]]</f>
        <v>7.720588235294116</v>
      </c>
      <c r="X567" s="176">
        <f>INVENTARIO[[#This Row],[Ganancia Unitaria]]*INVENTARIO[[#This Row],[Salidas]]</f>
        <v>0</v>
      </c>
      <c r="Y567" s="42"/>
      <c r="Z567" s="20"/>
      <c r="AA567" s="20">
        <f>INVENTARIO[[#This Row],[Costo total]]*INVENTARIO[[#This Row],[Entradas]]</f>
        <v>32.279411764705884</v>
      </c>
      <c r="AB567" s="172">
        <f>INVENTARIO[[#This Row],[Stock Actual]]*INVENTARIO[[#This Row],[Costo total]]</f>
        <v>32.279411764705884</v>
      </c>
    </row>
    <row r="568" spans="1:28" ht="55" customHeight="1" x14ac:dyDescent="0.15">
      <c r="A568" s="43" t="s">
        <v>1776</v>
      </c>
      <c r="B568" s="169"/>
      <c r="C568" s="170" t="s">
        <v>12</v>
      </c>
      <c r="D568" s="83" t="s">
        <v>215</v>
      </c>
      <c r="E568" s="83" t="s">
        <v>1775</v>
      </c>
      <c r="F568" s="83" t="s">
        <v>714</v>
      </c>
      <c r="G568" s="83" t="s">
        <v>426</v>
      </c>
      <c r="H568" s="171">
        <f>INVENTARIO[[#This Row],[Precio Final]]</f>
        <v>45</v>
      </c>
      <c r="I568" s="83">
        <f>U568</f>
        <v>53.042647058823526</v>
      </c>
      <c r="J568" s="83">
        <v>1</v>
      </c>
      <c r="K568" s="112">
        <f>SUMIFS(VENTAS[Cantidad],VENTAS[Código del producto Vendido],INVENTARIO[[#This Row],[Code]])</f>
        <v>1</v>
      </c>
      <c r="L568" s="121">
        <f>INVENTARIO[[#This Row],[Entradas]]-INVENTARIO[[#This Row],[Salidas]]</f>
        <v>0</v>
      </c>
      <c r="M568" s="171">
        <f>INVENTARIO[[#This Row],[Precio Final]]*10%</f>
        <v>4.5</v>
      </c>
      <c r="N568" s="43">
        <v>500</v>
      </c>
      <c r="O568" s="43">
        <v>17</v>
      </c>
      <c r="P568" s="43">
        <v>29.411764705882351</v>
      </c>
      <c r="Q568" s="112">
        <v>350</v>
      </c>
      <c r="R568" s="43">
        <v>17</v>
      </c>
      <c r="S568" s="177">
        <f>Q568*R568/1000</f>
        <v>5.95</v>
      </c>
      <c r="T568" s="168">
        <f>INVENTARIO[[#This Row],[Costo Unitario (USD)]]+INVENTARIO[[#This Row],[Costo Envío (USD)]]</f>
        <v>35.361764705882351</v>
      </c>
      <c r="U568" s="168">
        <f>INVENTARIO[[#This Row],[Costo total]]*1.5</f>
        <v>53.042647058823526</v>
      </c>
      <c r="V568" s="43">
        <v>45</v>
      </c>
      <c r="W568" s="43">
        <f>INVENTARIO[[#This Row],[Precio Final]]-INVENTARIO[[#This Row],[Costo total]]</f>
        <v>9.6382352941176492</v>
      </c>
      <c r="X568" s="172">
        <f>INVENTARIO[[#This Row],[Ganancia Unitaria]]*INVENTARIO[[#This Row],[Salidas]]</f>
        <v>9.6382352941176492</v>
      </c>
      <c r="Y568" s="43"/>
      <c r="Z568" s="43"/>
      <c r="AA568" s="43">
        <f>INVENTARIO[[#This Row],[Costo total]]*INVENTARIO[[#This Row],[Entradas]]</f>
        <v>35.361764705882351</v>
      </c>
      <c r="AB568" s="172">
        <f>INVENTARIO[[#This Row],[Stock Actual]]*INVENTARIO[[#This Row],[Costo total]]</f>
        <v>0</v>
      </c>
    </row>
    <row r="569" spans="1:28" ht="55" customHeight="1" x14ac:dyDescent="0.15">
      <c r="A569" s="42" t="s">
        <v>1777</v>
      </c>
      <c r="B569" s="173"/>
      <c r="C569" s="174" t="s">
        <v>12</v>
      </c>
      <c r="D569" s="78" t="s">
        <v>2862</v>
      </c>
      <c r="E569" s="78" t="s">
        <v>1791</v>
      </c>
      <c r="F569" s="78" t="s">
        <v>2326</v>
      </c>
      <c r="G569" s="78" t="s">
        <v>426</v>
      </c>
      <c r="H569" s="175">
        <f>INVENTARIO[[#This Row],[Precio Final]]</f>
        <v>10</v>
      </c>
      <c r="I569" s="78">
        <v>1.5</v>
      </c>
      <c r="J569" s="78">
        <v>1</v>
      </c>
      <c r="K569" s="110">
        <f>SUMIFS(VENTAS[Cantidad],VENTAS[Código del producto Vendido],INVENTARIO[[#This Row],[Code]])</f>
        <v>1</v>
      </c>
      <c r="L569" s="120">
        <f>INVENTARIO[[#This Row],[Entradas]]-INVENTARIO[[#This Row],[Salidas]]</f>
        <v>0</v>
      </c>
      <c r="M569" s="175">
        <f>INVENTARIO[[#This Row],[Precio Final]]*10%</f>
        <v>1</v>
      </c>
      <c r="N569" s="42">
        <v>2.68</v>
      </c>
      <c r="O569" s="42">
        <v>0</v>
      </c>
      <c r="P569" s="42">
        <v>6</v>
      </c>
      <c r="Q569" s="110"/>
      <c r="R569" s="42"/>
      <c r="S569" s="178">
        <v>1</v>
      </c>
      <c r="T569" s="42">
        <f>INVENTARIO[[#This Row],[Costo Unitario (USD)]]+INVENTARIO[[#This Row],[Costo Envío (USD)]]</f>
        <v>7</v>
      </c>
      <c r="U569" s="42">
        <f>INVENTARIO[[#This Row],[Costo total]]*1.5</f>
        <v>10.5</v>
      </c>
      <c r="V569" s="42">
        <v>10</v>
      </c>
      <c r="W569" s="42">
        <f>INVENTARIO[[#This Row],[Precio Final]]-INVENTARIO[[#This Row],[Costo total]]</f>
        <v>3</v>
      </c>
      <c r="X569" s="176">
        <f>INVENTARIO[[#This Row],[Ganancia Unitaria]]*INVENTARIO[[#This Row],[Salidas]]</f>
        <v>3</v>
      </c>
      <c r="Y569" s="42"/>
      <c r="Z569" s="20"/>
      <c r="AA569" s="20">
        <f>INVENTARIO[[#This Row],[Costo total]]*INVENTARIO[[#This Row],[Entradas]]</f>
        <v>7</v>
      </c>
      <c r="AB569" s="172">
        <f>INVENTARIO[[#This Row],[Stock Actual]]*INVENTARIO[[#This Row],[Costo total]]</f>
        <v>0</v>
      </c>
    </row>
    <row r="570" spans="1:28" ht="55" customHeight="1" x14ac:dyDescent="0.15">
      <c r="A570" s="43" t="s">
        <v>1778</v>
      </c>
      <c r="B570" s="169"/>
      <c r="C570" s="170" t="s">
        <v>12</v>
      </c>
      <c r="D570" s="78" t="s">
        <v>2862</v>
      </c>
      <c r="E570" s="83" t="s">
        <v>1793</v>
      </c>
      <c r="F570" s="83" t="s">
        <v>697</v>
      </c>
      <c r="G570" s="83" t="s">
        <v>164</v>
      </c>
      <c r="H570" s="171">
        <f>INVENTARIO[[#This Row],[Precio Final]]</f>
        <v>13</v>
      </c>
      <c r="I570" s="83">
        <v>1.7</v>
      </c>
      <c r="J570" s="83">
        <v>1</v>
      </c>
      <c r="K570" s="112">
        <f>SUMIFS(VENTAS[Cantidad],VENTAS[Código del producto Vendido],INVENTARIO[[#This Row],[Code]])</f>
        <v>1</v>
      </c>
      <c r="L570" s="121">
        <f>INVENTARIO[[#This Row],[Entradas]]-INVENTARIO[[#This Row],[Salidas]]</f>
        <v>0</v>
      </c>
      <c r="M570" s="171">
        <f>INVENTARIO[[#This Row],[Precio Final]]*10%</f>
        <v>1.3</v>
      </c>
      <c r="N570" s="43">
        <v>0</v>
      </c>
      <c r="O570" s="43">
        <v>8.25</v>
      </c>
      <c r="P570" s="43">
        <v>6.53</v>
      </c>
      <c r="Q570" s="112"/>
      <c r="R570" s="43"/>
      <c r="S570" s="177">
        <v>2</v>
      </c>
      <c r="T570" s="168">
        <f>INVENTARIO[[#This Row],[Costo Unitario (USD)]]+INVENTARIO[[#This Row],[Costo Envío (USD)]]</f>
        <v>8.5300000000000011</v>
      </c>
      <c r="U570" s="168">
        <f>INVENTARIO[[#This Row],[Costo total]]*1.5</f>
        <v>12.795000000000002</v>
      </c>
      <c r="V570" s="43">
        <v>13</v>
      </c>
      <c r="W570" s="43">
        <f>INVENTARIO[[#This Row],[Precio Final]]-INVENTARIO[[#This Row],[Costo total]]</f>
        <v>4.4699999999999989</v>
      </c>
      <c r="X570" s="172">
        <f>INVENTARIO[[#This Row],[Ganancia Unitaria]]*INVENTARIO[[#This Row],[Salidas]]</f>
        <v>4.4699999999999989</v>
      </c>
      <c r="Y570" s="43" t="s">
        <v>2209</v>
      </c>
      <c r="Z570" s="43"/>
      <c r="AA570" s="43">
        <f>INVENTARIO[[#This Row],[Costo total]]*INVENTARIO[[#This Row],[Entradas]]</f>
        <v>8.5300000000000011</v>
      </c>
      <c r="AB570" s="172">
        <f>INVENTARIO[[#This Row],[Stock Actual]]*INVENTARIO[[#This Row],[Costo total]]</f>
        <v>0</v>
      </c>
    </row>
    <row r="571" spans="1:28" ht="55" customHeight="1" x14ac:dyDescent="0.15">
      <c r="A571" s="42" t="s">
        <v>1794</v>
      </c>
      <c r="B571" s="173"/>
      <c r="C571" s="174" t="s">
        <v>12</v>
      </c>
      <c r="D571" s="78" t="s">
        <v>2862</v>
      </c>
      <c r="E571" s="78" t="s">
        <v>1793</v>
      </c>
      <c r="F571" s="78" t="s">
        <v>695</v>
      </c>
      <c r="G571" s="78" t="s">
        <v>164</v>
      </c>
      <c r="H571" s="175">
        <f>INVENTARIO[[#This Row],[Precio Final]]</f>
        <v>13</v>
      </c>
      <c r="I571" s="78">
        <v>1.7</v>
      </c>
      <c r="J571" s="78">
        <v>1</v>
      </c>
      <c r="K571" s="110">
        <f>SUMIFS(VENTAS[Cantidad],VENTAS[Código del producto Vendido],INVENTARIO[[#This Row],[Code]])</f>
        <v>1</v>
      </c>
      <c r="L571" s="120">
        <f>INVENTARIO[[#This Row],[Entradas]]-INVENTARIO[[#This Row],[Salidas]]</f>
        <v>0</v>
      </c>
      <c r="M571" s="175">
        <f>INVENTARIO[[#This Row],[Precio Final]]*10%</f>
        <v>1.3</v>
      </c>
      <c r="N571" s="42">
        <v>3.75</v>
      </c>
      <c r="O571" s="42">
        <v>0</v>
      </c>
      <c r="P571" s="42">
        <v>6.53</v>
      </c>
      <c r="Q571" s="110"/>
      <c r="R571" s="42"/>
      <c r="S571" s="178">
        <v>2</v>
      </c>
      <c r="T571" s="42">
        <f>INVENTARIO[[#This Row],[Costo Unitario (USD)]]+INVENTARIO[[#This Row],[Costo Envío (USD)]]</f>
        <v>8.5300000000000011</v>
      </c>
      <c r="U571" s="42">
        <f>INVENTARIO[[#This Row],[Costo total]]*1.5</f>
        <v>12.795000000000002</v>
      </c>
      <c r="V571" s="42">
        <v>13</v>
      </c>
      <c r="W571" s="42">
        <f>INVENTARIO[[#This Row],[Precio Final]]-INVENTARIO[[#This Row],[Costo total]]</f>
        <v>4.4699999999999989</v>
      </c>
      <c r="X571" s="176">
        <f>INVENTARIO[[#This Row],[Ganancia Unitaria]]*INVENTARIO[[#This Row],[Salidas]]</f>
        <v>4.4699999999999989</v>
      </c>
      <c r="Y571" s="42" t="s">
        <v>2209</v>
      </c>
      <c r="Z571" s="20"/>
      <c r="AA571" s="20">
        <f>INVENTARIO[[#This Row],[Costo total]]*INVENTARIO[[#This Row],[Entradas]]</f>
        <v>8.5300000000000011</v>
      </c>
      <c r="AB571" s="172">
        <f>INVENTARIO[[#This Row],[Stock Actual]]*INVENTARIO[[#This Row],[Costo total]]</f>
        <v>0</v>
      </c>
    </row>
    <row r="572" spans="1:28" ht="55" customHeight="1" x14ac:dyDescent="0.15">
      <c r="A572" s="43" t="s">
        <v>1795</v>
      </c>
      <c r="B572" s="169"/>
      <c r="C572" s="170" t="s">
        <v>12</v>
      </c>
      <c r="D572" s="83" t="s">
        <v>253</v>
      </c>
      <c r="E572" s="83" t="s">
        <v>1796</v>
      </c>
      <c r="F572" s="83" t="s">
        <v>711</v>
      </c>
      <c r="G572" s="83" t="s">
        <v>164</v>
      </c>
      <c r="H572" s="171">
        <f>INVENTARIO[[#This Row],[Precio Final]]</f>
        <v>5</v>
      </c>
      <c r="I572" s="83">
        <v>6</v>
      </c>
      <c r="J572" s="83">
        <v>11</v>
      </c>
      <c r="K572" s="112">
        <f>SUMIFS(VENTAS[Cantidad],VENTAS[Código del producto Vendido],INVENTARIO[[#This Row],[Code]])</f>
        <v>6</v>
      </c>
      <c r="L572" s="121">
        <f>INVENTARIO[[#This Row],[Entradas]]-INVENTARIO[[#This Row],[Salidas]]</f>
        <v>5</v>
      </c>
      <c r="M572" s="171">
        <f>INVENTARIO[[#This Row],[Precio Final]]*10%</f>
        <v>0.5</v>
      </c>
      <c r="N572" s="43">
        <v>21.29</v>
      </c>
      <c r="O572" s="43">
        <v>12.26</v>
      </c>
      <c r="P572" s="43">
        <v>1.03</v>
      </c>
      <c r="Q572" s="112"/>
      <c r="R572" s="43"/>
      <c r="S572" s="177">
        <v>1</v>
      </c>
      <c r="T572" s="168">
        <f>INVENTARIO[[#This Row],[Costo Unitario (USD)]]+INVENTARIO[[#This Row],[Costo Envío (USD)]]</f>
        <v>2.0300000000000002</v>
      </c>
      <c r="U572" s="168">
        <f>INVENTARIO[[#This Row],[Costo total]]*1.5</f>
        <v>3.0450000000000004</v>
      </c>
      <c r="V572" s="43">
        <v>5</v>
      </c>
      <c r="W572" s="43">
        <f>INVENTARIO[[#This Row],[Precio Final]]-INVENTARIO[[#This Row],[Costo total]]</f>
        <v>2.9699999999999998</v>
      </c>
      <c r="X572" s="172">
        <f>INVENTARIO[[#This Row],[Ganancia Unitaria]]*INVENTARIO[[#This Row],[Salidas]]</f>
        <v>17.82</v>
      </c>
      <c r="Y572" s="43" t="s">
        <v>2209</v>
      </c>
      <c r="Z572" s="43"/>
      <c r="AA572" s="43">
        <f>INVENTARIO[[#This Row],[Costo total]]*INVENTARIO[[#This Row],[Entradas]]</f>
        <v>22.330000000000002</v>
      </c>
      <c r="AB572" s="172">
        <f>INVENTARIO[[#This Row],[Stock Actual]]*INVENTARIO[[#This Row],[Costo total]]</f>
        <v>10.150000000000002</v>
      </c>
    </row>
    <row r="573" spans="1:28" ht="55" customHeight="1" x14ac:dyDescent="0.15">
      <c r="A573" s="42" t="s">
        <v>1797</v>
      </c>
      <c r="B573" s="173"/>
      <c r="C573" s="174" t="s">
        <v>12</v>
      </c>
      <c r="D573" s="78" t="s">
        <v>2330</v>
      </c>
      <c r="E573" s="78" t="s">
        <v>1798</v>
      </c>
      <c r="F573" s="78" t="s">
        <v>698</v>
      </c>
      <c r="G573" s="78" t="s">
        <v>164</v>
      </c>
      <c r="H573" s="175">
        <f>INVENTARIO[[#This Row],[Precio Final]]</f>
        <v>22</v>
      </c>
      <c r="I573" s="78">
        <v>5.19</v>
      </c>
      <c r="J573" s="78">
        <v>2</v>
      </c>
      <c r="K573" s="110">
        <f>SUMIFS(VENTAS[Cantidad],VENTAS[Código del producto Vendido],INVENTARIO[[#This Row],[Code]])</f>
        <v>2</v>
      </c>
      <c r="L573" s="120">
        <f>INVENTARIO[[#This Row],[Entradas]]-INVENTARIO[[#This Row],[Salidas]]</f>
        <v>0</v>
      </c>
      <c r="M573" s="175">
        <f>INVENTARIO[[#This Row],[Precio Final]]*10%</f>
        <v>2.2000000000000002</v>
      </c>
      <c r="N573" s="42">
        <v>9.02</v>
      </c>
      <c r="O573" s="42">
        <v>0</v>
      </c>
      <c r="P573" s="42">
        <v>12.29</v>
      </c>
      <c r="Q573" s="110"/>
      <c r="R573" s="42"/>
      <c r="S573" s="178">
        <v>2</v>
      </c>
      <c r="T573" s="42">
        <f>INVENTARIO[[#This Row],[Costo Unitario (USD)]]+INVENTARIO[[#This Row],[Costo Envío (USD)]]</f>
        <v>14.29</v>
      </c>
      <c r="U573" s="42">
        <f>INVENTARIO[[#This Row],[Costo total]]*1.5</f>
        <v>21.434999999999999</v>
      </c>
      <c r="V573" s="42">
        <v>22</v>
      </c>
      <c r="W573" s="42">
        <f>INVENTARIO[[#This Row],[Precio Final]]-INVENTARIO[[#This Row],[Costo total]]</f>
        <v>7.7100000000000009</v>
      </c>
      <c r="X573" s="176">
        <f>INVENTARIO[[#This Row],[Ganancia Unitaria]]*INVENTARIO[[#This Row],[Salidas]]</f>
        <v>15.420000000000002</v>
      </c>
      <c r="Y573" s="42" t="s">
        <v>2209</v>
      </c>
      <c r="Z573" s="20"/>
      <c r="AA573" s="20">
        <f>INVENTARIO[[#This Row],[Costo total]]*INVENTARIO[[#This Row],[Entradas]]</f>
        <v>28.58</v>
      </c>
      <c r="AB573" s="172">
        <f>INVENTARIO[[#This Row],[Stock Actual]]*INVENTARIO[[#This Row],[Costo total]]</f>
        <v>0</v>
      </c>
    </row>
    <row r="574" spans="1:28" ht="55" customHeight="1" x14ac:dyDescent="0.15">
      <c r="A574" s="43" t="s">
        <v>1799</v>
      </c>
      <c r="B574" s="169"/>
      <c r="C574" s="170" t="s">
        <v>12</v>
      </c>
      <c r="D574" s="83" t="s">
        <v>2330</v>
      </c>
      <c r="E574" s="83" t="s">
        <v>2516</v>
      </c>
      <c r="F574" s="83" t="s">
        <v>2660</v>
      </c>
      <c r="G574" s="83" t="s">
        <v>164</v>
      </c>
      <c r="H574" s="171">
        <f>INVENTARIO[[#This Row],[Precio Final]]</f>
        <v>22</v>
      </c>
      <c r="I574" s="83">
        <v>5.19</v>
      </c>
      <c r="J574" s="83">
        <v>1</v>
      </c>
      <c r="K574" s="112">
        <f>SUMIFS(VENTAS[Cantidad],VENTAS[Código del producto Vendido],INVENTARIO[[#This Row],[Code]])</f>
        <v>0</v>
      </c>
      <c r="L574" s="121">
        <f>INVENTARIO[[#This Row],[Entradas]]-INVENTARIO[[#This Row],[Salidas]]</f>
        <v>1</v>
      </c>
      <c r="M574" s="171">
        <f>INVENTARIO[[#This Row],[Precio Final]]*10%</f>
        <v>2.2000000000000002</v>
      </c>
      <c r="N574" s="43">
        <v>0</v>
      </c>
      <c r="O574" s="43">
        <v>17.489999999999998</v>
      </c>
      <c r="P574" s="43">
        <v>12.29</v>
      </c>
      <c r="Q574" s="112"/>
      <c r="R574" s="43"/>
      <c r="S574" s="177">
        <v>2</v>
      </c>
      <c r="T574" s="168">
        <f>INVENTARIO[[#This Row],[Costo Unitario (USD)]]+INVENTARIO[[#This Row],[Costo Envío (USD)]]</f>
        <v>14.29</v>
      </c>
      <c r="U574" s="168">
        <f>INVENTARIO[[#This Row],[Costo total]]*1.5</f>
        <v>21.434999999999999</v>
      </c>
      <c r="V574" s="43">
        <v>22</v>
      </c>
      <c r="W574" s="43">
        <f>INVENTARIO[[#This Row],[Precio Final]]-INVENTARIO[[#This Row],[Costo total]]</f>
        <v>7.7100000000000009</v>
      </c>
      <c r="X574" s="172">
        <f>INVENTARIO[[#This Row],[Ganancia Unitaria]]*INVENTARIO[[#This Row],[Salidas]]</f>
        <v>0</v>
      </c>
      <c r="Y574" s="43" t="s">
        <v>2209</v>
      </c>
      <c r="Z574" s="43"/>
      <c r="AA574" s="43">
        <f>INVENTARIO[[#This Row],[Costo total]]*INVENTARIO[[#This Row],[Entradas]]</f>
        <v>14.29</v>
      </c>
      <c r="AB574" s="172">
        <f>INVENTARIO[[#This Row],[Stock Actual]]*INVENTARIO[[#This Row],[Costo total]]</f>
        <v>14.29</v>
      </c>
    </row>
    <row r="575" spans="1:28" ht="55" customHeight="1" x14ac:dyDescent="0.15">
      <c r="A575" s="42" t="s">
        <v>1800</v>
      </c>
      <c r="B575" s="173"/>
      <c r="C575" s="174" t="s">
        <v>12</v>
      </c>
      <c r="D575" s="78" t="s">
        <v>2330</v>
      </c>
      <c r="E575" s="78" t="s">
        <v>2516</v>
      </c>
      <c r="F575" s="78" t="s">
        <v>2517</v>
      </c>
      <c r="G575" s="78" t="s">
        <v>164</v>
      </c>
      <c r="H575" s="175">
        <f>INVENTARIO[[#This Row],[Precio Final]]</f>
        <v>22</v>
      </c>
      <c r="I575" s="78">
        <v>5.19</v>
      </c>
      <c r="J575" s="78">
        <v>1</v>
      </c>
      <c r="K575" s="110">
        <f>SUMIFS(VENTAS[Cantidad],VENTAS[Código del producto Vendido],INVENTARIO[[#This Row],[Code]])</f>
        <v>0</v>
      </c>
      <c r="L575" s="120">
        <f>INVENTARIO[[#This Row],[Entradas]]-INVENTARIO[[#This Row],[Salidas]]</f>
        <v>1</v>
      </c>
      <c r="M575" s="175">
        <f>INVENTARIO[[#This Row],[Precio Final]]*10%</f>
        <v>2.2000000000000002</v>
      </c>
      <c r="N575" s="42">
        <v>0</v>
      </c>
      <c r="O575" s="42">
        <v>17.489999999999998</v>
      </c>
      <c r="P575" s="42">
        <v>12.29</v>
      </c>
      <c r="Q575" s="110"/>
      <c r="R575" s="42"/>
      <c r="S575" s="178">
        <v>2</v>
      </c>
      <c r="T575" s="42">
        <f>INVENTARIO[[#This Row],[Costo Unitario (USD)]]+INVENTARIO[[#This Row],[Costo Envío (USD)]]</f>
        <v>14.29</v>
      </c>
      <c r="U575" s="42">
        <f>INVENTARIO[[#This Row],[Costo total]]*1.5</f>
        <v>21.434999999999999</v>
      </c>
      <c r="V575" s="42">
        <v>22</v>
      </c>
      <c r="W575" s="42">
        <f>INVENTARIO[[#This Row],[Precio Final]]-INVENTARIO[[#This Row],[Costo total]]</f>
        <v>7.7100000000000009</v>
      </c>
      <c r="X575" s="176">
        <f>INVENTARIO[[#This Row],[Ganancia Unitaria]]*INVENTARIO[[#This Row],[Salidas]]</f>
        <v>0</v>
      </c>
      <c r="Y575" s="42" t="s">
        <v>2209</v>
      </c>
      <c r="Z575" s="20"/>
      <c r="AA575" s="20">
        <f>INVENTARIO[[#This Row],[Costo total]]*INVENTARIO[[#This Row],[Entradas]]</f>
        <v>14.29</v>
      </c>
      <c r="AB575" s="172">
        <f>INVENTARIO[[#This Row],[Stock Actual]]*INVENTARIO[[#This Row],[Costo total]]</f>
        <v>14.29</v>
      </c>
    </row>
    <row r="576" spans="1:28" ht="55" customHeight="1" x14ac:dyDescent="0.15">
      <c r="A576" s="43" t="s">
        <v>1801</v>
      </c>
      <c r="B576" s="169"/>
      <c r="C576" s="170" t="s">
        <v>12</v>
      </c>
      <c r="D576" s="78" t="s">
        <v>2862</v>
      </c>
      <c r="E576" s="83" t="s">
        <v>1802</v>
      </c>
      <c r="F576" s="83" t="s">
        <v>695</v>
      </c>
      <c r="G576" s="83" t="s">
        <v>164</v>
      </c>
      <c r="H576" s="171">
        <f>INVENTARIO[[#This Row],[Precio Final]]</f>
        <v>13</v>
      </c>
      <c r="I576" s="83">
        <v>1.7</v>
      </c>
      <c r="J576" s="83">
        <v>0</v>
      </c>
      <c r="K576" s="112">
        <f>SUMIFS(VENTAS[Cantidad],VENTAS[Código del producto Vendido],INVENTARIO[[#This Row],[Code]])</f>
        <v>0</v>
      </c>
      <c r="L576" s="121">
        <f>INVENTARIO[[#This Row],[Entradas]]-INVENTARIO[[#This Row],[Salidas]]</f>
        <v>0</v>
      </c>
      <c r="M576" s="171">
        <f>INVENTARIO[[#This Row],[Precio Final]]*10%</f>
        <v>1.3</v>
      </c>
      <c r="N576" s="43">
        <v>0</v>
      </c>
      <c r="O576" s="43">
        <v>0</v>
      </c>
      <c r="P576" s="43">
        <v>7.61</v>
      </c>
      <c r="Q576" s="112"/>
      <c r="R576" s="43"/>
      <c r="S576" s="177">
        <v>1</v>
      </c>
      <c r="T576" s="168">
        <f>INVENTARIO[[#This Row],[Costo Unitario (USD)]]+INVENTARIO[[#This Row],[Costo Envío (USD)]]</f>
        <v>8.61</v>
      </c>
      <c r="U576" s="168">
        <f>INVENTARIO[[#This Row],[Costo total]]*1.5</f>
        <v>12.914999999999999</v>
      </c>
      <c r="V576" s="43">
        <v>13</v>
      </c>
      <c r="W576" s="43">
        <f>INVENTARIO[[#This Row],[Precio Final]]-INVENTARIO[[#This Row],[Costo total]]</f>
        <v>4.3900000000000006</v>
      </c>
      <c r="X576" s="172">
        <f>INVENTARIO[[#This Row],[Ganancia Unitaria]]*INVENTARIO[[#This Row],[Salidas]]</f>
        <v>0</v>
      </c>
      <c r="Y576" s="43" t="s">
        <v>2209</v>
      </c>
      <c r="Z576" s="43"/>
      <c r="AA576" s="43">
        <f>INVENTARIO[[#This Row],[Costo total]]*INVENTARIO[[#This Row],[Entradas]]</f>
        <v>0</v>
      </c>
      <c r="AB576" s="172">
        <f>INVENTARIO[[#This Row],[Stock Actual]]*INVENTARIO[[#This Row],[Costo total]]</f>
        <v>0</v>
      </c>
    </row>
    <row r="577" spans="1:28" ht="55" customHeight="1" x14ac:dyDescent="0.15">
      <c r="A577" s="42" t="s">
        <v>1803</v>
      </c>
      <c r="B577" s="173"/>
      <c r="C577" s="174" t="s">
        <v>12</v>
      </c>
      <c r="D577" s="78" t="s">
        <v>2862</v>
      </c>
      <c r="E577" s="78" t="s">
        <v>1802</v>
      </c>
      <c r="F577" s="78" t="s">
        <v>697</v>
      </c>
      <c r="G577" s="78" t="s">
        <v>164</v>
      </c>
      <c r="H577" s="175">
        <f>INVENTARIO[[#This Row],[Precio Final]]</f>
        <v>13</v>
      </c>
      <c r="I577" s="78">
        <v>1.7</v>
      </c>
      <c r="J577" s="78">
        <v>1</v>
      </c>
      <c r="K577" s="110">
        <f>SUMIFS(VENTAS[Cantidad],VENTAS[Código del producto Vendido],INVENTARIO[[#This Row],[Code]])</f>
        <v>1</v>
      </c>
      <c r="L577" s="120">
        <f>INVENTARIO[[#This Row],[Entradas]]-INVENTARIO[[#This Row],[Salidas]]</f>
        <v>0</v>
      </c>
      <c r="M577" s="175">
        <f>INVENTARIO[[#This Row],[Precio Final]]*10%</f>
        <v>1.3</v>
      </c>
      <c r="N577" s="42">
        <v>4.72</v>
      </c>
      <c r="O577" s="42">
        <v>0</v>
      </c>
      <c r="P577" s="42">
        <v>7.61</v>
      </c>
      <c r="Q577" s="110"/>
      <c r="R577" s="42"/>
      <c r="S577" s="178">
        <v>1</v>
      </c>
      <c r="T577" s="42">
        <f>INVENTARIO[[#This Row],[Costo Unitario (USD)]]+INVENTARIO[[#This Row],[Costo Envío (USD)]]</f>
        <v>8.61</v>
      </c>
      <c r="U577" s="42">
        <f>INVENTARIO[[#This Row],[Costo total]]*1.5</f>
        <v>12.914999999999999</v>
      </c>
      <c r="V577" s="42">
        <v>13</v>
      </c>
      <c r="W577" s="42">
        <f>INVENTARIO[[#This Row],[Precio Final]]-INVENTARIO[[#This Row],[Costo total]]</f>
        <v>4.3900000000000006</v>
      </c>
      <c r="X577" s="176">
        <f>INVENTARIO[[#This Row],[Ganancia Unitaria]]*INVENTARIO[[#This Row],[Salidas]]</f>
        <v>4.3900000000000006</v>
      </c>
      <c r="Y577" s="42" t="s">
        <v>2209</v>
      </c>
      <c r="Z577" s="20"/>
      <c r="AA577" s="20">
        <f>INVENTARIO[[#This Row],[Costo total]]*INVENTARIO[[#This Row],[Entradas]]</f>
        <v>8.61</v>
      </c>
      <c r="AB577" s="172">
        <f>INVENTARIO[[#This Row],[Stock Actual]]*INVENTARIO[[#This Row],[Costo total]]</f>
        <v>0</v>
      </c>
    </row>
    <row r="578" spans="1:28" ht="55" customHeight="1" x14ac:dyDescent="0.15">
      <c r="A578" s="43" t="s">
        <v>1804</v>
      </c>
      <c r="B578" s="169"/>
      <c r="C578" s="170" t="s">
        <v>12</v>
      </c>
      <c r="D578" s="83" t="s">
        <v>50</v>
      </c>
      <c r="E578" s="83" t="s">
        <v>2072</v>
      </c>
      <c r="F578" s="83" t="s">
        <v>695</v>
      </c>
      <c r="G578" s="83" t="s">
        <v>164</v>
      </c>
      <c r="H578" s="171">
        <f>INVENTARIO[[#This Row],[Precio Final]]</f>
        <v>0</v>
      </c>
      <c r="I578" s="83">
        <v>0</v>
      </c>
      <c r="J578" s="83">
        <v>0</v>
      </c>
      <c r="K578" s="112">
        <f>SUMIFS(VENTAS[Cantidad],VENTAS[Código del producto Vendido],INVENTARIO[[#This Row],[Code]])</f>
        <v>0</v>
      </c>
      <c r="L578" s="121">
        <f>INVENTARIO[[#This Row],[Entradas]]-INVENTARIO[[#This Row],[Salidas]]</f>
        <v>0</v>
      </c>
      <c r="M578" s="171">
        <f>INVENTARIO[[#This Row],[Precio Final]]*10%</f>
        <v>0</v>
      </c>
      <c r="N578" s="43">
        <v>0</v>
      </c>
      <c r="O578" s="43">
        <v>0</v>
      </c>
      <c r="P578" s="43">
        <v>17.649999999999999</v>
      </c>
      <c r="Q578" s="112"/>
      <c r="R578" s="43"/>
      <c r="S578" s="177">
        <v>0</v>
      </c>
      <c r="T578" s="168">
        <f>INVENTARIO[[#This Row],[Costo Unitario (USD)]]+INVENTARIO[[#This Row],[Costo Envío (USD)]]</f>
        <v>17.649999999999999</v>
      </c>
      <c r="U578" s="168">
        <f>INVENTARIO[[#This Row],[Costo total]]*1.5</f>
        <v>26.474999999999998</v>
      </c>
      <c r="V578" s="43"/>
      <c r="W578" s="43">
        <f>INVENTARIO[[#This Row],[Precio Final]]-INVENTARIO[[#This Row],[Costo total]]</f>
        <v>-17.649999999999999</v>
      </c>
      <c r="X578" s="172">
        <f>INVENTARIO[[#This Row],[Ganancia Unitaria]]*INVENTARIO[[#This Row],[Salidas]]</f>
        <v>0</v>
      </c>
      <c r="Y578" s="43" t="s">
        <v>2209</v>
      </c>
      <c r="Z578" s="43"/>
      <c r="AA578" s="43">
        <f>INVENTARIO[[#This Row],[Costo total]]*INVENTARIO[[#This Row],[Entradas]]</f>
        <v>0</v>
      </c>
      <c r="AB578" s="172">
        <f>INVENTARIO[[#This Row],[Stock Actual]]*INVENTARIO[[#This Row],[Costo total]]</f>
        <v>0</v>
      </c>
    </row>
    <row r="579" spans="1:28" ht="55" customHeight="1" x14ac:dyDescent="0.15">
      <c r="A579" s="42" t="s">
        <v>1805</v>
      </c>
      <c r="B579" s="173"/>
      <c r="C579" s="174" t="s">
        <v>12</v>
      </c>
      <c r="D579" s="78" t="s">
        <v>50</v>
      </c>
      <c r="E579" s="78" t="s">
        <v>2072</v>
      </c>
      <c r="F579" s="78" t="s">
        <v>697</v>
      </c>
      <c r="G579" s="78" t="s">
        <v>164</v>
      </c>
      <c r="H579" s="175">
        <f>INVENTARIO[[#This Row],[Precio Final]]</f>
        <v>0</v>
      </c>
      <c r="I579" s="78">
        <v>0</v>
      </c>
      <c r="J579" s="78">
        <v>0</v>
      </c>
      <c r="K579" s="110">
        <f>SUMIFS(VENTAS[Cantidad],VENTAS[Código del producto Vendido],INVENTARIO[[#This Row],[Code]])</f>
        <v>0</v>
      </c>
      <c r="L579" s="120">
        <f>INVENTARIO[[#This Row],[Entradas]]-INVENTARIO[[#This Row],[Salidas]]</f>
        <v>0</v>
      </c>
      <c r="M579" s="175">
        <f>INVENTARIO[[#This Row],[Precio Final]]*10%</f>
        <v>0</v>
      </c>
      <c r="N579" s="42">
        <v>0</v>
      </c>
      <c r="O579" s="42">
        <v>0</v>
      </c>
      <c r="P579" s="42">
        <v>17.649999999999999</v>
      </c>
      <c r="Q579" s="110"/>
      <c r="R579" s="42"/>
      <c r="S579" s="178">
        <v>0</v>
      </c>
      <c r="T579" s="42">
        <f>INVENTARIO[[#This Row],[Costo Unitario (USD)]]+INVENTARIO[[#This Row],[Costo Envío (USD)]]</f>
        <v>17.649999999999999</v>
      </c>
      <c r="U579" s="42">
        <f>INVENTARIO[[#This Row],[Costo total]]*1.5</f>
        <v>26.474999999999998</v>
      </c>
      <c r="V579" s="42"/>
      <c r="W579" s="42">
        <f>INVENTARIO[[#This Row],[Precio Final]]-INVENTARIO[[#This Row],[Costo total]]</f>
        <v>-17.649999999999999</v>
      </c>
      <c r="X579" s="176">
        <f>INVENTARIO[[#This Row],[Ganancia Unitaria]]*INVENTARIO[[#This Row],[Salidas]]</f>
        <v>0</v>
      </c>
      <c r="Y579" s="42" t="s">
        <v>2209</v>
      </c>
      <c r="Z579" s="20"/>
      <c r="AA579" s="20">
        <f>INVENTARIO[[#This Row],[Costo total]]*INVENTARIO[[#This Row],[Entradas]]</f>
        <v>0</v>
      </c>
      <c r="AB579" s="172">
        <f>INVENTARIO[[#This Row],[Stock Actual]]*INVENTARIO[[#This Row],[Costo total]]</f>
        <v>0</v>
      </c>
    </row>
    <row r="580" spans="1:28" ht="55" customHeight="1" x14ac:dyDescent="0.15">
      <c r="A580" s="43" t="s">
        <v>1806</v>
      </c>
      <c r="B580" s="169"/>
      <c r="C580" s="170" t="s">
        <v>12</v>
      </c>
      <c r="D580" s="83" t="s">
        <v>50</v>
      </c>
      <c r="E580" s="83" t="s">
        <v>2072</v>
      </c>
      <c r="F580" s="83" t="s">
        <v>698</v>
      </c>
      <c r="G580" s="83" t="s">
        <v>164</v>
      </c>
      <c r="H580" s="171">
        <f>INVENTARIO[[#This Row],[Precio Final]]</f>
        <v>0</v>
      </c>
      <c r="I580" s="83">
        <v>0</v>
      </c>
      <c r="J580" s="83">
        <v>0</v>
      </c>
      <c r="K580" s="112">
        <f>SUMIFS(VENTAS[Cantidad],VENTAS[Código del producto Vendido],INVENTARIO[[#This Row],[Code]])</f>
        <v>0</v>
      </c>
      <c r="L580" s="121">
        <f>INVENTARIO[[#This Row],[Entradas]]-INVENTARIO[[#This Row],[Salidas]]</f>
        <v>0</v>
      </c>
      <c r="M580" s="171">
        <f>INVENTARIO[[#This Row],[Precio Final]]*10%</f>
        <v>0</v>
      </c>
      <c r="N580" s="43">
        <v>0</v>
      </c>
      <c r="O580" s="43">
        <v>0</v>
      </c>
      <c r="P580" s="43">
        <v>17.649999999999999</v>
      </c>
      <c r="Q580" s="112"/>
      <c r="R580" s="43"/>
      <c r="S580" s="177">
        <v>0</v>
      </c>
      <c r="T580" s="168">
        <f>INVENTARIO[[#This Row],[Costo Unitario (USD)]]+INVENTARIO[[#This Row],[Costo Envío (USD)]]</f>
        <v>17.649999999999999</v>
      </c>
      <c r="U580" s="168">
        <f>INVENTARIO[[#This Row],[Costo total]]*1.5</f>
        <v>26.474999999999998</v>
      </c>
      <c r="V580" s="43"/>
      <c r="W580" s="43">
        <f>INVENTARIO[[#This Row],[Precio Final]]-INVENTARIO[[#This Row],[Costo total]]</f>
        <v>-17.649999999999999</v>
      </c>
      <c r="X580" s="172">
        <f>INVENTARIO[[#This Row],[Ganancia Unitaria]]*INVENTARIO[[#This Row],[Salidas]]</f>
        <v>0</v>
      </c>
      <c r="Y580" s="43" t="s">
        <v>2209</v>
      </c>
      <c r="Z580" s="43"/>
      <c r="AA580" s="43">
        <f>INVENTARIO[[#This Row],[Costo total]]*INVENTARIO[[#This Row],[Entradas]]</f>
        <v>0</v>
      </c>
      <c r="AB580" s="172">
        <f>INVENTARIO[[#This Row],[Stock Actual]]*INVENTARIO[[#This Row],[Costo total]]</f>
        <v>0</v>
      </c>
    </row>
    <row r="581" spans="1:28" ht="55" customHeight="1" x14ac:dyDescent="0.15">
      <c r="A581" s="42" t="s">
        <v>1807</v>
      </c>
      <c r="B581" s="173"/>
      <c r="C581" s="174" t="s">
        <v>12</v>
      </c>
      <c r="D581" s="78" t="s">
        <v>50</v>
      </c>
      <c r="E581" s="78" t="s">
        <v>1808</v>
      </c>
      <c r="F581" s="78"/>
      <c r="G581" s="78" t="s">
        <v>164</v>
      </c>
      <c r="H581" s="175">
        <f>INVENTARIO[[#This Row],[Precio Final]]</f>
        <v>0</v>
      </c>
      <c r="I581" s="78">
        <v>1.7</v>
      </c>
      <c r="J581" s="78">
        <v>0</v>
      </c>
      <c r="K581" s="110">
        <f>SUMIFS(VENTAS[Cantidad],VENTAS[Código del producto Vendido],INVENTARIO[[#This Row],[Code]])</f>
        <v>0</v>
      </c>
      <c r="L581" s="120">
        <f>INVENTARIO[[#This Row],[Entradas]]-INVENTARIO[[#This Row],[Salidas]]</f>
        <v>0</v>
      </c>
      <c r="M581" s="175">
        <f>INVENTARIO[[#This Row],[Precio Final]]*10%</f>
        <v>0</v>
      </c>
      <c r="N581" s="42">
        <v>0</v>
      </c>
      <c r="O581" s="42">
        <v>0</v>
      </c>
      <c r="P581" s="42">
        <v>9.19</v>
      </c>
      <c r="Q581" s="110"/>
      <c r="R581" s="42"/>
      <c r="S581" s="178">
        <v>0</v>
      </c>
      <c r="T581" s="42">
        <f>INVENTARIO[[#This Row],[Costo Unitario (USD)]]+INVENTARIO[[#This Row],[Costo Envío (USD)]]</f>
        <v>9.19</v>
      </c>
      <c r="U581" s="42">
        <f>INVENTARIO[[#This Row],[Costo total]]*1.5</f>
        <v>13.785</v>
      </c>
      <c r="V581" s="42"/>
      <c r="W581" s="42">
        <f>INVENTARIO[[#This Row],[Precio Final]]-INVENTARIO[[#This Row],[Costo total]]</f>
        <v>-9.19</v>
      </c>
      <c r="X581" s="176">
        <f>INVENTARIO[[#This Row],[Ganancia Unitaria]]*INVENTARIO[[#This Row],[Salidas]]</f>
        <v>0</v>
      </c>
      <c r="Y581" s="42" t="s">
        <v>2209</v>
      </c>
      <c r="Z581" s="20"/>
      <c r="AA581" s="20">
        <f>INVENTARIO[[#This Row],[Costo total]]*INVENTARIO[[#This Row],[Entradas]]</f>
        <v>0</v>
      </c>
      <c r="AB581" s="172">
        <f>INVENTARIO[[#This Row],[Stock Actual]]*INVENTARIO[[#This Row],[Costo total]]</f>
        <v>0</v>
      </c>
    </row>
    <row r="582" spans="1:28" ht="55" customHeight="1" x14ac:dyDescent="0.15">
      <c r="A582" s="43" t="s">
        <v>1809</v>
      </c>
      <c r="B582" s="169"/>
      <c r="C582" s="170" t="s">
        <v>12</v>
      </c>
      <c r="D582" s="83" t="s">
        <v>50</v>
      </c>
      <c r="E582" s="83" t="s">
        <v>1808</v>
      </c>
      <c r="F582" s="83"/>
      <c r="G582" s="83" t="s">
        <v>164</v>
      </c>
      <c r="H582" s="171">
        <f>INVENTARIO[[#This Row],[Precio Final]]</f>
        <v>0</v>
      </c>
      <c r="I582" s="83">
        <v>1.7</v>
      </c>
      <c r="J582" s="83">
        <v>0</v>
      </c>
      <c r="K582" s="112">
        <f>SUMIFS(VENTAS[Cantidad],VENTAS[Código del producto Vendido],INVENTARIO[[#This Row],[Code]])</f>
        <v>0</v>
      </c>
      <c r="L582" s="121">
        <f>INVENTARIO[[#This Row],[Entradas]]-INVENTARIO[[#This Row],[Salidas]]</f>
        <v>0</v>
      </c>
      <c r="M582" s="171">
        <f>INVENTARIO[[#This Row],[Precio Final]]*10%</f>
        <v>0</v>
      </c>
      <c r="N582" s="43">
        <v>0</v>
      </c>
      <c r="O582" s="43">
        <v>0</v>
      </c>
      <c r="P582" s="43">
        <v>7.53</v>
      </c>
      <c r="Q582" s="112"/>
      <c r="R582" s="43"/>
      <c r="S582" s="177">
        <v>0</v>
      </c>
      <c r="T582" s="168">
        <f>INVENTARIO[[#This Row],[Costo Unitario (USD)]]+INVENTARIO[[#This Row],[Costo Envío (USD)]]</f>
        <v>7.53</v>
      </c>
      <c r="U582" s="168">
        <f>INVENTARIO[[#This Row],[Costo total]]*1.5</f>
        <v>11.295</v>
      </c>
      <c r="V582" s="43"/>
      <c r="W582" s="43">
        <f>INVENTARIO[[#This Row],[Precio Final]]-INVENTARIO[[#This Row],[Costo total]]</f>
        <v>-7.53</v>
      </c>
      <c r="X582" s="172">
        <f>INVENTARIO[[#This Row],[Ganancia Unitaria]]*INVENTARIO[[#This Row],[Salidas]]</f>
        <v>0</v>
      </c>
      <c r="Y582" s="43" t="s">
        <v>2209</v>
      </c>
      <c r="Z582" s="43"/>
      <c r="AA582" s="43">
        <f>INVENTARIO[[#This Row],[Costo total]]*INVENTARIO[[#This Row],[Entradas]]</f>
        <v>0</v>
      </c>
      <c r="AB582" s="172">
        <f>INVENTARIO[[#This Row],[Stock Actual]]*INVENTARIO[[#This Row],[Costo total]]</f>
        <v>0</v>
      </c>
    </row>
    <row r="583" spans="1:28" ht="55" customHeight="1" x14ac:dyDescent="0.15">
      <c r="A583" s="42" t="s">
        <v>1810</v>
      </c>
      <c r="B583" s="173"/>
      <c r="C583" s="174" t="s">
        <v>12</v>
      </c>
      <c r="D583" s="78" t="s">
        <v>50</v>
      </c>
      <c r="E583" s="78" t="s">
        <v>1811</v>
      </c>
      <c r="F583" s="78"/>
      <c r="G583" s="78" t="s">
        <v>164</v>
      </c>
      <c r="H583" s="175">
        <f>INVENTARIO[[#This Row],[Precio Final]]</f>
        <v>12</v>
      </c>
      <c r="I583" s="78">
        <v>5.0999999999999996</v>
      </c>
      <c r="J583" s="78">
        <v>0</v>
      </c>
      <c r="K583" s="110">
        <f>SUMIFS(VENTAS[Cantidad],VENTAS[Código del producto Vendido],INVENTARIO[[#This Row],[Code]])</f>
        <v>0</v>
      </c>
      <c r="L583" s="120">
        <f>INVENTARIO[[#This Row],[Entradas]]-INVENTARIO[[#This Row],[Salidas]]</f>
        <v>0</v>
      </c>
      <c r="M583" s="175">
        <f>INVENTARIO[[#This Row],[Precio Final]]*10%</f>
        <v>1.2000000000000002</v>
      </c>
      <c r="N583" s="42">
        <v>0</v>
      </c>
      <c r="O583" s="42">
        <v>0</v>
      </c>
      <c r="P583" s="42">
        <v>9.39</v>
      </c>
      <c r="Q583" s="110"/>
      <c r="R583" s="42"/>
      <c r="S583" s="178">
        <v>0</v>
      </c>
      <c r="T583" s="42">
        <f>INVENTARIO[[#This Row],[Costo Unitario (USD)]]+INVENTARIO[[#This Row],[Costo Envío (USD)]]</f>
        <v>9.39</v>
      </c>
      <c r="U583" s="42">
        <f>INVENTARIO[[#This Row],[Costo total]]*1.5</f>
        <v>14.085000000000001</v>
      </c>
      <c r="V583" s="42">
        <v>12</v>
      </c>
      <c r="W583" s="42">
        <f>INVENTARIO[[#This Row],[Precio Final]]-INVENTARIO[[#This Row],[Costo total]]</f>
        <v>2.6099999999999994</v>
      </c>
      <c r="X583" s="176">
        <f>INVENTARIO[[#This Row],[Ganancia Unitaria]]*INVENTARIO[[#This Row],[Salidas]]</f>
        <v>0</v>
      </c>
      <c r="Y583" s="42" t="s">
        <v>2209</v>
      </c>
      <c r="Z583" s="20"/>
      <c r="AA583" s="20">
        <f>INVENTARIO[[#This Row],[Costo total]]*INVENTARIO[[#This Row],[Entradas]]</f>
        <v>0</v>
      </c>
      <c r="AB583" s="172">
        <f>INVENTARIO[[#This Row],[Stock Actual]]*INVENTARIO[[#This Row],[Costo total]]</f>
        <v>0</v>
      </c>
    </row>
    <row r="584" spans="1:28" ht="55" customHeight="1" x14ac:dyDescent="0.15">
      <c r="A584" s="43" t="s">
        <v>1812</v>
      </c>
      <c r="B584" s="169"/>
      <c r="C584" s="170" t="s">
        <v>12</v>
      </c>
      <c r="D584" s="83" t="s">
        <v>2330</v>
      </c>
      <c r="E584" s="83" t="s">
        <v>1813</v>
      </c>
      <c r="F584" s="83" t="s">
        <v>697</v>
      </c>
      <c r="G584" s="83" t="s">
        <v>164</v>
      </c>
      <c r="H584" s="171">
        <f>INVENTARIO[[#This Row],[Precio Final]]</f>
        <v>0</v>
      </c>
      <c r="I584" s="83">
        <v>5.19</v>
      </c>
      <c r="J584" s="83">
        <v>1</v>
      </c>
      <c r="K584" s="112">
        <f>SUMIFS(VENTAS[Cantidad],VENTAS[Código del producto Vendido],INVENTARIO[[#This Row],[Code]])</f>
        <v>1</v>
      </c>
      <c r="L584" s="121">
        <f>INVENTARIO[[#This Row],[Entradas]]-INVENTARIO[[#This Row],[Salidas]]</f>
        <v>0</v>
      </c>
      <c r="M584" s="171">
        <f>INVENTARIO[[#This Row],[Precio Final]]*10%</f>
        <v>0</v>
      </c>
      <c r="N584" s="43">
        <v>-17.37</v>
      </c>
      <c r="O584" s="43">
        <v>0</v>
      </c>
      <c r="P584" s="43">
        <v>12.29</v>
      </c>
      <c r="Q584" s="112"/>
      <c r="R584" s="43"/>
      <c r="S584" s="177">
        <v>2</v>
      </c>
      <c r="T584" s="168">
        <f>INVENTARIO[[#This Row],[Costo Unitario (USD)]]+INVENTARIO[[#This Row],[Costo Envío (USD)]]</f>
        <v>14.29</v>
      </c>
      <c r="U584" s="168">
        <f>INVENTARIO[[#This Row],[Costo total]]*1.5</f>
        <v>21.434999999999999</v>
      </c>
      <c r="V584" s="43"/>
      <c r="W584" s="43">
        <f>INVENTARIO[[#This Row],[Precio Final]]-INVENTARIO[[#This Row],[Costo total]]</f>
        <v>-14.29</v>
      </c>
      <c r="X584" s="172">
        <f>INVENTARIO[[#This Row],[Ganancia Unitaria]]*INVENTARIO[[#This Row],[Salidas]]</f>
        <v>-14.29</v>
      </c>
      <c r="Y584" s="43" t="s">
        <v>2209</v>
      </c>
      <c r="Z584" s="43"/>
      <c r="AA584" s="43">
        <f>INVENTARIO[[#This Row],[Costo total]]*INVENTARIO[[#This Row],[Entradas]]</f>
        <v>14.29</v>
      </c>
      <c r="AB584" s="172">
        <f>INVENTARIO[[#This Row],[Stock Actual]]*INVENTARIO[[#This Row],[Costo total]]</f>
        <v>0</v>
      </c>
    </row>
    <row r="585" spans="1:28" ht="55" customHeight="1" x14ac:dyDescent="0.15">
      <c r="A585" s="42" t="s">
        <v>1814</v>
      </c>
      <c r="B585" s="173"/>
      <c r="C585" s="174" t="s">
        <v>12</v>
      </c>
      <c r="D585" s="78" t="s">
        <v>2330</v>
      </c>
      <c r="E585" s="78" t="s">
        <v>1813</v>
      </c>
      <c r="F585" s="78" t="s">
        <v>695</v>
      </c>
      <c r="G585" s="78" t="s">
        <v>164</v>
      </c>
      <c r="H585" s="175">
        <f>INVENTARIO[[#This Row],[Precio Final]]</f>
        <v>0</v>
      </c>
      <c r="I585" s="78">
        <v>5.19</v>
      </c>
      <c r="J585" s="78">
        <v>1</v>
      </c>
      <c r="K585" s="110">
        <f>SUMIFS(VENTAS[Cantidad],VENTAS[Código del producto Vendido],INVENTARIO[[#This Row],[Code]])</f>
        <v>1</v>
      </c>
      <c r="L585" s="120">
        <f>INVENTARIO[[#This Row],[Entradas]]-INVENTARIO[[#This Row],[Salidas]]</f>
        <v>0</v>
      </c>
      <c r="M585" s="175">
        <f>INVENTARIO[[#This Row],[Precio Final]]*10%</f>
        <v>0</v>
      </c>
      <c r="N585" s="42">
        <v>-17.37</v>
      </c>
      <c r="O585" s="42">
        <v>0</v>
      </c>
      <c r="P585" s="42">
        <v>12.29</v>
      </c>
      <c r="Q585" s="110"/>
      <c r="R585" s="42"/>
      <c r="S585" s="178">
        <v>2</v>
      </c>
      <c r="T585" s="42">
        <f>INVENTARIO[[#This Row],[Costo Unitario (USD)]]+INVENTARIO[[#This Row],[Costo Envío (USD)]]</f>
        <v>14.29</v>
      </c>
      <c r="U585" s="42">
        <f>INVENTARIO[[#This Row],[Costo total]]*1.5</f>
        <v>21.434999999999999</v>
      </c>
      <c r="V585" s="42"/>
      <c r="W585" s="42">
        <f>INVENTARIO[[#This Row],[Precio Final]]-INVENTARIO[[#This Row],[Costo total]]</f>
        <v>-14.29</v>
      </c>
      <c r="X585" s="176">
        <f>INVENTARIO[[#This Row],[Ganancia Unitaria]]*INVENTARIO[[#This Row],[Salidas]]</f>
        <v>-14.29</v>
      </c>
      <c r="Y585" s="42" t="s">
        <v>2209</v>
      </c>
      <c r="Z585" s="20"/>
      <c r="AA585" s="20">
        <f>INVENTARIO[[#This Row],[Costo total]]*INVENTARIO[[#This Row],[Entradas]]</f>
        <v>14.29</v>
      </c>
      <c r="AB585" s="172">
        <f>INVENTARIO[[#This Row],[Stock Actual]]*INVENTARIO[[#This Row],[Costo total]]</f>
        <v>0</v>
      </c>
    </row>
    <row r="586" spans="1:28" ht="55" customHeight="1" x14ac:dyDescent="0.15">
      <c r="A586" s="43" t="s">
        <v>1815</v>
      </c>
      <c r="B586" s="169"/>
      <c r="C586" s="170" t="s">
        <v>12</v>
      </c>
      <c r="D586" s="83" t="s">
        <v>1194</v>
      </c>
      <c r="E586" s="83" t="s">
        <v>1816</v>
      </c>
      <c r="F586" s="83"/>
      <c r="G586" s="83" t="s">
        <v>164</v>
      </c>
      <c r="H586" s="171">
        <f>INVENTARIO[[#This Row],[Precio Final]]</f>
        <v>12</v>
      </c>
      <c r="I586" s="83">
        <v>1.7</v>
      </c>
      <c r="J586" s="83">
        <v>0</v>
      </c>
      <c r="K586" s="112">
        <f>SUMIFS(VENTAS[Cantidad],VENTAS[Código del producto Vendido],INVENTARIO[[#This Row],[Code]])</f>
        <v>0</v>
      </c>
      <c r="L586" s="121">
        <f>INVENTARIO[[#This Row],[Entradas]]-INVENTARIO[[#This Row],[Salidas]]</f>
        <v>0</v>
      </c>
      <c r="M586" s="171">
        <f>INVENTARIO[[#This Row],[Precio Final]]*10%</f>
        <v>1.2000000000000002</v>
      </c>
      <c r="N586" s="43">
        <v>0</v>
      </c>
      <c r="O586" s="43">
        <v>0</v>
      </c>
      <c r="P586" s="43">
        <v>6.43</v>
      </c>
      <c r="Q586" s="112"/>
      <c r="R586" s="43"/>
      <c r="S586" s="177">
        <v>0</v>
      </c>
      <c r="T586" s="168">
        <f>INVENTARIO[[#This Row],[Costo Unitario (USD)]]+INVENTARIO[[#This Row],[Costo Envío (USD)]]</f>
        <v>6.43</v>
      </c>
      <c r="U586" s="168">
        <f>INVENTARIO[[#This Row],[Costo total]]*1.5</f>
        <v>9.6449999999999996</v>
      </c>
      <c r="V586" s="43">
        <v>12</v>
      </c>
      <c r="W586" s="43">
        <f>INVENTARIO[[#This Row],[Precio Final]]-INVENTARIO[[#This Row],[Costo total]]</f>
        <v>5.57</v>
      </c>
      <c r="X586" s="172">
        <f>INVENTARIO[[#This Row],[Ganancia Unitaria]]*INVENTARIO[[#This Row],[Salidas]]</f>
        <v>0</v>
      </c>
      <c r="Y586" s="43" t="s">
        <v>2209</v>
      </c>
      <c r="Z586" s="43"/>
      <c r="AA586" s="43">
        <f>INVENTARIO[[#This Row],[Costo total]]*INVENTARIO[[#This Row],[Entradas]]</f>
        <v>0</v>
      </c>
      <c r="AB586" s="172">
        <f>INVENTARIO[[#This Row],[Stock Actual]]*INVENTARIO[[#This Row],[Costo total]]</f>
        <v>0</v>
      </c>
    </row>
    <row r="587" spans="1:28" ht="55" customHeight="1" x14ac:dyDescent="0.15">
      <c r="A587" s="42" t="s">
        <v>1817</v>
      </c>
      <c r="B587" s="173"/>
      <c r="C587" s="174" t="s">
        <v>12</v>
      </c>
      <c r="D587" s="78" t="s">
        <v>2862</v>
      </c>
      <c r="E587" s="78" t="s">
        <v>1818</v>
      </c>
      <c r="F587" s="78" t="s">
        <v>697</v>
      </c>
      <c r="G587" s="78" t="s">
        <v>164</v>
      </c>
      <c r="H587" s="175">
        <f>INVENTARIO[[#This Row],[Precio Final]]</f>
        <v>18</v>
      </c>
      <c r="I587" s="78">
        <v>2.64</v>
      </c>
      <c r="J587" s="78">
        <v>1</v>
      </c>
      <c r="K587" s="110">
        <f>SUMIFS(VENTAS[Cantidad],VENTAS[Código del producto Vendido],INVENTARIO[[#This Row],[Code]])</f>
        <v>1</v>
      </c>
      <c r="L587" s="120">
        <f>INVENTARIO[[#This Row],[Entradas]]-INVENTARIO[[#This Row],[Salidas]]</f>
        <v>0</v>
      </c>
      <c r="M587" s="175">
        <f>INVENTARIO[[#This Row],[Precio Final]]*10%</f>
        <v>1.8</v>
      </c>
      <c r="N587" s="42">
        <v>3.61</v>
      </c>
      <c r="O587" s="42">
        <v>0</v>
      </c>
      <c r="P587" s="42">
        <v>11.75</v>
      </c>
      <c r="Q587" s="110"/>
      <c r="R587" s="42"/>
      <c r="S587" s="178">
        <v>1</v>
      </c>
      <c r="T587" s="42">
        <f>INVENTARIO[[#This Row],[Costo Unitario (USD)]]+INVENTARIO[[#This Row],[Costo Envío (USD)]]</f>
        <v>12.75</v>
      </c>
      <c r="U587" s="42">
        <f>INVENTARIO[[#This Row],[Costo total]]*1.5</f>
        <v>19.125</v>
      </c>
      <c r="V587" s="42">
        <v>18</v>
      </c>
      <c r="W587" s="42">
        <f>INVENTARIO[[#This Row],[Precio Final]]-INVENTARIO[[#This Row],[Costo total]]</f>
        <v>5.25</v>
      </c>
      <c r="X587" s="176">
        <f>INVENTARIO[[#This Row],[Ganancia Unitaria]]*INVENTARIO[[#This Row],[Salidas]]</f>
        <v>5.25</v>
      </c>
      <c r="Y587" s="42" t="s">
        <v>2209</v>
      </c>
      <c r="Z587" s="20"/>
      <c r="AA587" s="20">
        <f>INVENTARIO[[#This Row],[Costo total]]*INVENTARIO[[#This Row],[Entradas]]</f>
        <v>12.75</v>
      </c>
      <c r="AB587" s="172">
        <f>INVENTARIO[[#This Row],[Stock Actual]]*INVENTARIO[[#This Row],[Costo total]]</f>
        <v>0</v>
      </c>
    </row>
    <row r="588" spans="1:28" ht="55" customHeight="1" x14ac:dyDescent="0.15">
      <c r="A588" s="43" t="s">
        <v>1819</v>
      </c>
      <c r="B588" s="169"/>
      <c r="C588" s="170" t="s">
        <v>12</v>
      </c>
      <c r="D588" s="78" t="s">
        <v>2862</v>
      </c>
      <c r="E588" s="83" t="s">
        <v>2073</v>
      </c>
      <c r="F588" s="83" t="s">
        <v>695</v>
      </c>
      <c r="G588" s="83" t="s">
        <v>164</v>
      </c>
      <c r="H588" s="171">
        <f>INVENTARIO[[#This Row],[Precio Final]]</f>
        <v>0</v>
      </c>
      <c r="I588" s="83">
        <v>1.36</v>
      </c>
      <c r="J588" s="83">
        <v>0</v>
      </c>
      <c r="K588" s="112">
        <f>SUMIFS(VENTAS[Cantidad],VENTAS[Código del producto Vendido],INVENTARIO[[#This Row],[Code]])</f>
        <v>0</v>
      </c>
      <c r="L588" s="121">
        <f>INVENTARIO[[#This Row],[Entradas]]-INVENTARIO[[#This Row],[Salidas]]</f>
        <v>0</v>
      </c>
      <c r="M588" s="171">
        <f>INVENTARIO[[#This Row],[Precio Final]]*10%</f>
        <v>0</v>
      </c>
      <c r="N588" s="43">
        <v>0</v>
      </c>
      <c r="O588" s="43">
        <v>0</v>
      </c>
      <c r="P588" s="43"/>
      <c r="Q588" s="112"/>
      <c r="R588" s="43"/>
      <c r="S588" s="177">
        <v>1</v>
      </c>
      <c r="T588" s="168">
        <f>INVENTARIO[[#This Row],[Costo Unitario (USD)]]+INVENTARIO[[#This Row],[Costo Envío (USD)]]</f>
        <v>1</v>
      </c>
      <c r="U588" s="168">
        <f>INVENTARIO[[#This Row],[Costo total]]*1.5</f>
        <v>1.5</v>
      </c>
      <c r="V588" s="43"/>
      <c r="W588" s="43">
        <f>INVENTARIO[[#This Row],[Precio Final]]-INVENTARIO[[#This Row],[Costo total]]</f>
        <v>-1</v>
      </c>
      <c r="X588" s="172">
        <f>INVENTARIO[[#This Row],[Ganancia Unitaria]]*INVENTARIO[[#This Row],[Salidas]]</f>
        <v>0</v>
      </c>
      <c r="Y588" s="43" t="s">
        <v>2209</v>
      </c>
      <c r="Z588" s="43"/>
      <c r="AA588" s="43">
        <f>INVENTARIO[[#This Row],[Costo total]]*INVENTARIO[[#This Row],[Entradas]]</f>
        <v>0</v>
      </c>
      <c r="AB588" s="172">
        <f>INVENTARIO[[#This Row],[Stock Actual]]*INVENTARIO[[#This Row],[Costo total]]</f>
        <v>0</v>
      </c>
    </row>
    <row r="589" spans="1:28" ht="55" customHeight="1" x14ac:dyDescent="0.15">
      <c r="A589" s="42" t="s">
        <v>1820</v>
      </c>
      <c r="B589" s="173"/>
      <c r="C589" s="174" t="s">
        <v>12</v>
      </c>
      <c r="D589" s="78" t="s">
        <v>50</v>
      </c>
      <c r="E589" s="78" t="s">
        <v>2518</v>
      </c>
      <c r="F589" s="78" t="s">
        <v>695</v>
      </c>
      <c r="G589" s="78" t="s">
        <v>164</v>
      </c>
      <c r="H589" s="175">
        <f>INVENTARIO[[#This Row],[Precio Final]]</f>
        <v>25</v>
      </c>
      <c r="I589" s="78">
        <v>3.4</v>
      </c>
      <c r="J589" s="78">
        <v>1</v>
      </c>
      <c r="K589" s="110">
        <f>SUMIFS(VENTAS[Cantidad],VENTAS[Código del producto Vendido],INVENTARIO[[#This Row],[Code]])</f>
        <v>0</v>
      </c>
      <c r="L589" s="120">
        <f>INVENTARIO[[#This Row],[Entradas]]-INVENTARIO[[#This Row],[Salidas]]</f>
        <v>1</v>
      </c>
      <c r="M589" s="175">
        <f>INVENTARIO[[#This Row],[Precio Final]]*10%</f>
        <v>2.5</v>
      </c>
      <c r="N589" s="42">
        <v>0</v>
      </c>
      <c r="O589" s="42">
        <v>0</v>
      </c>
      <c r="P589" s="42">
        <v>13.91</v>
      </c>
      <c r="Q589" s="110"/>
      <c r="R589" s="42"/>
      <c r="S589" s="178">
        <v>1</v>
      </c>
      <c r="T589" s="42">
        <f>INVENTARIO[[#This Row],[Costo Unitario (USD)]]+INVENTARIO[[#This Row],[Costo Envío (USD)]]</f>
        <v>14.91</v>
      </c>
      <c r="U589" s="42">
        <f>INVENTARIO[[#This Row],[Costo total]]*1.5</f>
        <v>22.365000000000002</v>
      </c>
      <c r="V589" s="42">
        <v>25</v>
      </c>
      <c r="W589" s="42">
        <f>INVENTARIO[[#This Row],[Precio Final]]-INVENTARIO[[#This Row],[Costo total]]</f>
        <v>10.09</v>
      </c>
      <c r="X589" s="176">
        <f>INVENTARIO[[#This Row],[Ganancia Unitaria]]*INVENTARIO[[#This Row],[Salidas]]</f>
        <v>0</v>
      </c>
      <c r="Y589" s="42" t="s">
        <v>2209</v>
      </c>
      <c r="Z589" s="20"/>
      <c r="AA589" s="20">
        <f>INVENTARIO[[#This Row],[Costo total]]*INVENTARIO[[#This Row],[Entradas]]</f>
        <v>14.91</v>
      </c>
      <c r="AB589" s="172">
        <f>INVENTARIO[[#This Row],[Stock Actual]]*INVENTARIO[[#This Row],[Costo total]]</f>
        <v>14.91</v>
      </c>
    </row>
    <row r="590" spans="1:28" ht="55" customHeight="1" x14ac:dyDescent="0.15">
      <c r="A590" s="43" t="s">
        <v>1821</v>
      </c>
      <c r="B590" s="169"/>
      <c r="C590" s="170" t="s">
        <v>12</v>
      </c>
      <c r="D590" s="83" t="s">
        <v>1194</v>
      </c>
      <c r="E590" s="83" t="s">
        <v>1808</v>
      </c>
      <c r="F590" s="83"/>
      <c r="G590" s="83" t="s">
        <v>164</v>
      </c>
      <c r="H590" s="171">
        <f>INVENTARIO[[#This Row],[Precio Final]]</f>
        <v>12</v>
      </c>
      <c r="I590" s="83">
        <v>1.7</v>
      </c>
      <c r="J590" s="83">
        <v>0</v>
      </c>
      <c r="K590" s="112">
        <f>SUMIFS(VENTAS[Cantidad],VENTAS[Código del producto Vendido],INVENTARIO[[#This Row],[Code]])</f>
        <v>0</v>
      </c>
      <c r="L590" s="121">
        <f>INVENTARIO[[#This Row],[Entradas]]-INVENTARIO[[#This Row],[Salidas]]</f>
        <v>0</v>
      </c>
      <c r="M590" s="171">
        <f>INVENTARIO[[#This Row],[Precio Final]]*10%</f>
        <v>1.2000000000000002</v>
      </c>
      <c r="N590" s="43">
        <v>0</v>
      </c>
      <c r="O590" s="43">
        <v>0</v>
      </c>
      <c r="P590" s="43">
        <v>9.39</v>
      </c>
      <c r="Q590" s="112"/>
      <c r="R590" s="43"/>
      <c r="S590" s="177">
        <v>1</v>
      </c>
      <c r="T590" s="168">
        <f>INVENTARIO[[#This Row],[Costo Unitario (USD)]]+INVENTARIO[[#This Row],[Costo Envío (USD)]]</f>
        <v>10.39</v>
      </c>
      <c r="U590" s="168">
        <f>INVENTARIO[[#This Row],[Costo total]]*1.5</f>
        <v>15.585000000000001</v>
      </c>
      <c r="V590" s="43">
        <v>12</v>
      </c>
      <c r="W590" s="43">
        <f>INVENTARIO[[#This Row],[Precio Final]]-INVENTARIO[[#This Row],[Costo total]]</f>
        <v>1.6099999999999994</v>
      </c>
      <c r="X590" s="172">
        <f>INVENTARIO[[#This Row],[Ganancia Unitaria]]*INVENTARIO[[#This Row],[Salidas]]</f>
        <v>0</v>
      </c>
      <c r="Y590" s="43" t="s">
        <v>2209</v>
      </c>
      <c r="Z590" s="43"/>
      <c r="AA590" s="43">
        <f>INVENTARIO[[#This Row],[Costo total]]*INVENTARIO[[#This Row],[Entradas]]</f>
        <v>0</v>
      </c>
      <c r="AB590" s="172">
        <f>INVENTARIO[[#This Row],[Stock Actual]]*INVENTARIO[[#This Row],[Costo total]]</f>
        <v>0</v>
      </c>
    </row>
    <row r="591" spans="1:28" ht="55" customHeight="1" x14ac:dyDescent="0.15">
      <c r="A591" s="42" t="s">
        <v>1822</v>
      </c>
      <c r="B591" s="173"/>
      <c r="C591" s="174" t="s">
        <v>12</v>
      </c>
      <c r="D591" s="78" t="s">
        <v>1194</v>
      </c>
      <c r="E591" s="78" t="s">
        <v>1808</v>
      </c>
      <c r="F591" s="78"/>
      <c r="G591" s="78" t="s">
        <v>164</v>
      </c>
      <c r="H591" s="175">
        <f>INVENTARIO[[#This Row],[Precio Final]]</f>
        <v>12</v>
      </c>
      <c r="I591" s="78">
        <v>1.7</v>
      </c>
      <c r="J591" s="78">
        <v>0</v>
      </c>
      <c r="K591" s="110">
        <f>SUMIFS(VENTAS[Cantidad],VENTAS[Código del producto Vendido],INVENTARIO[[#This Row],[Code]])</f>
        <v>0</v>
      </c>
      <c r="L591" s="120">
        <f>INVENTARIO[[#This Row],[Entradas]]-INVENTARIO[[#This Row],[Salidas]]</f>
        <v>0</v>
      </c>
      <c r="M591" s="175">
        <f>INVENTARIO[[#This Row],[Precio Final]]*10%</f>
        <v>1.2000000000000002</v>
      </c>
      <c r="N591" s="42">
        <v>0</v>
      </c>
      <c r="O591" s="42">
        <v>0</v>
      </c>
      <c r="P591" s="42">
        <v>6.53</v>
      </c>
      <c r="Q591" s="110"/>
      <c r="R591" s="42"/>
      <c r="S591" s="178">
        <v>1</v>
      </c>
      <c r="T591" s="42">
        <f>INVENTARIO[[#This Row],[Costo Unitario (USD)]]+INVENTARIO[[#This Row],[Costo Envío (USD)]]</f>
        <v>7.53</v>
      </c>
      <c r="U591" s="42">
        <f>INVENTARIO[[#This Row],[Costo total]]*1.5</f>
        <v>11.295</v>
      </c>
      <c r="V591" s="42">
        <v>12</v>
      </c>
      <c r="W591" s="42">
        <f>INVENTARIO[[#This Row],[Precio Final]]-INVENTARIO[[#This Row],[Costo total]]</f>
        <v>4.47</v>
      </c>
      <c r="X591" s="176">
        <f>INVENTARIO[[#This Row],[Ganancia Unitaria]]*INVENTARIO[[#This Row],[Salidas]]</f>
        <v>0</v>
      </c>
      <c r="Y591" s="42" t="s">
        <v>2209</v>
      </c>
      <c r="Z591" s="20"/>
      <c r="AA591" s="20">
        <f>INVENTARIO[[#This Row],[Costo total]]*INVENTARIO[[#This Row],[Entradas]]</f>
        <v>0</v>
      </c>
      <c r="AB591" s="172">
        <f>INVENTARIO[[#This Row],[Stock Actual]]*INVENTARIO[[#This Row],[Costo total]]</f>
        <v>0</v>
      </c>
    </row>
    <row r="592" spans="1:28" ht="55" customHeight="1" x14ac:dyDescent="0.15">
      <c r="A592" s="43" t="s">
        <v>1823</v>
      </c>
      <c r="B592" s="169"/>
      <c r="C592" s="170" t="s">
        <v>12</v>
      </c>
      <c r="D592" s="83" t="s">
        <v>53</v>
      </c>
      <c r="E592" s="83" t="s">
        <v>2661</v>
      </c>
      <c r="F592" s="83" t="s">
        <v>695</v>
      </c>
      <c r="G592" s="83" t="s">
        <v>164</v>
      </c>
      <c r="H592" s="171">
        <f>INVENTARIO[[#This Row],[Precio Final]]</f>
        <v>40</v>
      </c>
      <c r="I592" s="83">
        <v>7.23</v>
      </c>
      <c r="J592" s="83">
        <v>2</v>
      </c>
      <c r="K592" s="112">
        <f>SUMIFS(VENTAS[Cantidad],VENTAS[Código del producto Vendido],INVENTARIO[[#This Row],[Code]])</f>
        <v>2</v>
      </c>
      <c r="L592" s="121">
        <f>INVENTARIO[[#This Row],[Entradas]]-INVENTARIO[[#This Row],[Salidas]]</f>
        <v>0</v>
      </c>
      <c r="M592" s="171">
        <f>INVENTARIO[[#This Row],[Precio Final]]*10%</f>
        <v>4</v>
      </c>
      <c r="N592" s="43">
        <v>-30.07</v>
      </c>
      <c r="O592" s="43">
        <v>30.07</v>
      </c>
      <c r="P592" s="43">
        <v>22.82</v>
      </c>
      <c r="Q592" s="112"/>
      <c r="R592" s="43"/>
      <c r="S592" s="177">
        <v>5</v>
      </c>
      <c r="T592" s="168">
        <f>INVENTARIO[[#This Row],[Costo Unitario (USD)]]+INVENTARIO[[#This Row],[Costo Envío (USD)]]</f>
        <v>27.82</v>
      </c>
      <c r="U592" s="168">
        <f>INVENTARIO[[#This Row],[Costo total]]*1.5</f>
        <v>41.730000000000004</v>
      </c>
      <c r="V592" s="43">
        <v>40</v>
      </c>
      <c r="W592" s="43">
        <f>INVENTARIO[[#This Row],[Precio Final]]-INVENTARIO[[#This Row],[Costo total]]</f>
        <v>12.18</v>
      </c>
      <c r="X592" s="172">
        <f>INVENTARIO[[#This Row],[Ganancia Unitaria]]*INVENTARIO[[#This Row],[Salidas]]</f>
        <v>24.36</v>
      </c>
      <c r="Y592" s="43" t="s">
        <v>2209</v>
      </c>
      <c r="Z592" s="43"/>
      <c r="AA592" s="43">
        <f>INVENTARIO[[#This Row],[Costo total]]*INVENTARIO[[#This Row],[Entradas]]</f>
        <v>55.64</v>
      </c>
      <c r="AB592" s="172">
        <f>INVENTARIO[[#This Row],[Stock Actual]]*INVENTARIO[[#This Row],[Costo total]]</f>
        <v>0</v>
      </c>
    </row>
    <row r="593" spans="1:28" ht="55" customHeight="1" x14ac:dyDescent="0.15">
      <c r="A593" s="42" t="s">
        <v>1825</v>
      </c>
      <c r="B593" s="173"/>
      <c r="C593" s="174" t="s">
        <v>12</v>
      </c>
      <c r="D593" s="78" t="s">
        <v>53</v>
      </c>
      <c r="E593" s="78" t="s">
        <v>1824</v>
      </c>
      <c r="F593" s="78" t="s">
        <v>697</v>
      </c>
      <c r="G593" s="78" t="s">
        <v>164</v>
      </c>
      <c r="H593" s="175">
        <f>INVENTARIO[[#This Row],[Precio Final]]</f>
        <v>0</v>
      </c>
      <c r="I593" s="78">
        <v>7.23</v>
      </c>
      <c r="J593" s="78">
        <v>1</v>
      </c>
      <c r="K593" s="110">
        <f>SUMIFS(VENTAS[Cantidad],VENTAS[Código del producto Vendido],INVENTARIO[[#This Row],[Code]])</f>
        <v>1</v>
      </c>
      <c r="L593" s="120">
        <f>INVENTARIO[[#This Row],[Entradas]]-INVENTARIO[[#This Row],[Salidas]]</f>
        <v>0</v>
      </c>
      <c r="M593" s="175">
        <f>INVENTARIO[[#This Row],[Precio Final]]*10%</f>
        <v>0</v>
      </c>
      <c r="N593" s="42">
        <v>-30.07</v>
      </c>
      <c r="O593" s="42">
        <v>0</v>
      </c>
      <c r="P593" s="42">
        <v>22.82</v>
      </c>
      <c r="Q593" s="110"/>
      <c r="R593" s="42"/>
      <c r="S593" s="178">
        <v>5</v>
      </c>
      <c r="T593" s="42">
        <f>INVENTARIO[[#This Row],[Costo Unitario (USD)]]+INVENTARIO[[#This Row],[Costo Envío (USD)]]</f>
        <v>27.82</v>
      </c>
      <c r="U593" s="42">
        <f>INVENTARIO[[#This Row],[Costo total]]*1.5</f>
        <v>41.730000000000004</v>
      </c>
      <c r="V593" s="42"/>
      <c r="W593" s="42">
        <f>INVENTARIO[[#This Row],[Precio Final]]-INVENTARIO[[#This Row],[Costo total]]</f>
        <v>-27.82</v>
      </c>
      <c r="X593" s="176">
        <f>INVENTARIO[[#This Row],[Ganancia Unitaria]]*INVENTARIO[[#This Row],[Salidas]]</f>
        <v>-27.82</v>
      </c>
      <c r="Y593" s="42" t="s">
        <v>2209</v>
      </c>
      <c r="Z593" s="20"/>
      <c r="AA593" s="20">
        <f>INVENTARIO[[#This Row],[Costo total]]*INVENTARIO[[#This Row],[Entradas]]</f>
        <v>27.82</v>
      </c>
      <c r="AB593" s="172">
        <f>INVENTARIO[[#This Row],[Stock Actual]]*INVENTARIO[[#This Row],[Costo total]]</f>
        <v>0</v>
      </c>
    </row>
    <row r="594" spans="1:28" ht="55" customHeight="1" x14ac:dyDescent="0.15">
      <c r="A594" s="43" t="s">
        <v>1826</v>
      </c>
      <c r="B594" s="169"/>
      <c r="C594" s="170" t="s">
        <v>12</v>
      </c>
      <c r="D594" s="83" t="s">
        <v>253</v>
      </c>
      <c r="E594" s="83" t="s">
        <v>1827</v>
      </c>
      <c r="F594" s="83" t="s">
        <v>695</v>
      </c>
      <c r="G594" s="83" t="s">
        <v>164</v>
      </c>
      <c r="H594" s="171">
        <f>INVENTARIO[[#This Row],[Precio Final]]</f>
        <v>12</v>
      </c>
      <c r="I594" s="83">
        <v>0.85</v>
      </c>
      <c r="J594" s="83">
        <v>2</v>
      </c>
      <c r="K594" s="112">
        <f>SUMIFS(VENTAS[Cantidad],VENTAS[Código del producto Vendido],INVENTARIO[[#This Row],[Code]])</f>
        <v>2</v>
      </c>
      <c r="L594" s="121">
        <f>INVENTARIO[[#This Row],[Entradas]]-INVENTARIO[[#This Row],[Salidas]]</f>
        <v>0</v>
      </c>
      <c r="M594" s="171">
        <f>INVENTARIO[[#This Row],[Precio Final]]*10%</f>
        <v>1.2000000000000002</v>
      </c>
      <c r="N594" s="43">
        <v>-6.24</v>
      </c>
      <c r="O594" s="43">
        <v>6.24</v>
      </c>
      <c r="P594" s="43">
        <v>5.37</v>
      </c>
      <c r="Q594" s="112"/>
      <c r="R594" s="43"/>
      <c r="S594" s="177">
        <v>0.5</v>
      </c>
      <c r="T594" s="168">
        <f>INVENTARIO[[#This Row],[Costo Unitario (USD)]]+INVENTARIO[[#This Row],[Costo Envío (USD)]]</f>
        <v>5.87</v>
      </c>
      <c r="U594" s="168">
        <f>INVENTARIO[[#This Row],[Costo total]]*1.5</f>
        <v>8.8049999999999997</v>
      </c>
      <c r="V594" s="43">
        <v>12</v>
      </c>
      <c r="W594" s="43">
        <f>INVENTARIO[[#This Row],[Precio Final]]-INVENTARIO[[#This Row],[Costo total]]</f>
        <v>6.13</v>
      </c>
      <c r="X594" s="172">
        <f>INVENTARIO[[#This Row],[Ganancia Unitaria]]*INVENTARIO[[#This Row],[Salidas]]</f>
        <v>12.26</v>
      </c>
      <c r="Y594" s="43" t="s">
        <v>2209</v>
      </c>
      <c r="Z594" s="43"/>
      <c r="AA594" s="43">
        <f>INVENTARIO[[#This Row],[Costo total]]*INVENTARIO[[#This Row],[Entradas]]</f>
        <v>11.74</v>
      </c>
      <c r="AB594" s="172">
        <f>INVENTARIO[[#This Row],[Stock Actual]]*INVENTARIO[[#This Row],[Costo total]]</f>
        <v>0</v>
      </c>
    </row>
    <row r="595" spans="1:28" ht="55" customHeight="1" x14ac:dyDescent="0.15">
      <c r="A595" s="42" t="s">
        <v>1828</v>
      </c>
      <c r="B595" s="173"/>
      <c r="C595" s="174" t="s">
        <v>12</v>
      </c>
      <c r="D595" s="78" t="s">
        <v>2862</v>
      </c>
      <c r="E595" s="78" t="s">
        <v>1829</v>
      </c>
      <c r="F595" s="78" t="s">
        <v>697</v>
      </c>
      <c r="G595" s="78" t="s">
        <v>164</v>
      </c>
      <c r="H595" s="175">
        <f>INVENTARIO[[#This Row],[Precio Final]]</f>
        <v>25</v>
      </c>
      <c r="I595" s="78">
        <v>3.32</v>
      </c>
      <c r="J595" s="78">
        <v>1</v>
      </c>
      <c r="K595" s="110">
        <f>SUMIFS(VENTAS[Cantidad],VENTAS[Código del producto Vendido],INVENTARIO[[#This Row],[Code]])</f>
        <v>1</v>
      </c>
      <c r="L595" s="120">
        <f>INVENTARIO[[#This Row],[Entradas]]-INVENTARIO[[#This Row],[Salidas]]</f>
        <v>0</v>
      </c>
      <c r="M595" s="175">
        <f>INVENTARIO[[#This Row],[Precio Final]]*10%</f>
        <v>2.5</v>
      </c>
      <c r="N595" s="42">
        <v>-14.22</v>
      </c>
      <c r="O595" s="42">
        <v>0</v>
      </c>
      <c r="P595" s="42">
        <v>10.9</v>
      </c>
      <c r="Q595" s="110"/>
      <c r="R595" s="42"/>
      <c r="S595" s="178">
        <v>2</v>
      </c>
      <c r="T595" s="42">
        <f>INVENTARIO[[#This Row],[Costo Unitario (USD)]]+INVENTARIO[[#This Row],[Costo Envío (USD)]]</f>
        <v>12.9</v>
      </c>
      <c r="U595" s="42">
        <f>INVENTARIO[[#This Row],[Costo total]]*1.5</f>
        <v>19.350000000000001</v>
      </c>
      <c r="V595" s="42">
        <v>25</v>
      </c>
      <c r="W595" s="42">
        <f>INVENTARIO[[#This Row],[Precio Final]]-INVENTARIO[[#This Row],[Costo total]]</f>
        <v>12.1</v>
      </c>
      <c r="X595" s="176">
        <f>INVENTARIO[[#This Row],[Ganancia Unitaria]]*INVENTARIO[[#This Row],[Salidas]]</f>
        <v>12.1</v>
      </c>
      <c r="Y595" s="42" t="s">
        <v>2209</v>
      </c>
      <c r="Z595" s="20"/>
      <c r="AA595" s="20">
        <f>INVENTARIO[[#This Row],[Costo total]]*INVENTARIO[[#This Row],[Entradas]]</f>
        <v>12.9</v>
      </c>
      <c r="AB595" s="172">
        <f>INVENTARIO[[#This Row],[Stock Actual]]*INVENTARIO[[#This Row],[Costo total]]</f>
        <v>0</v>
      </c>
    </row>
    <row r="596" spans="1:28" ht="55" customHeight="1" x14ac:dyDescent="0.15">
      <c r="A596" s="43" t="s">
        <v>1830</v>
      </c>
      <c r="B596" s="169"/>
      <c r="C596" s="170" t="s">
        <v>12</v>
      </c>
      <c r="D596" s="78" t="s">
        <v>2862</v>
      </c>
      <c r="E596" s="83" t="s">
        <v>1829</v>
      </c>
      <c r="F596" s="83" t="s">
        <v>698</v>
      </c>
      <c r="G596" s="83" t="s">
        <v>164</v>
      </c>
      <c r="H596" s="171">
        <f>INVENTARIO[[#This Row],[Precio Final]]</f>
        <v>25</v>
      </c>
      <c r="I596" s="83">
        <v>3.32</v>
      </c>
      <c r="J596" s="83">
        <v>2</v>
      </c>
      <c r="K596" s="112">
        <f>SUMIFS(VENTAS[Cantidad],VENTAS[Código del producto Vendido],INVENTARIO[[#This Row],[Code]])</f>
        <v>2</v>
      </c>
      <c r="L596" s="121">
        <f>INVENTARIO[[#This Row],[Entradas]]-INVENTARIO[[#This Row],[Salidas]]</f>
        <v>0</v>
      </c>
      <c r="M596" s="171">
        <f>INVENTARIO[[#This Row],[Precio Final]]*10%</f>
        <v>2.5</v>
      </c>
      <c r="N596" s="43">
        <v>-28.45</v>
      </c>
      <c r="O596" s="43">
        <v>0</v>
      </c>
      <c r="P596" s="43">
        <v>10.9</v>
      </c>
      <c r="Q596" s="112"/>
      <c r="R596" s="43"/>
      <c r="S596" s="177">
        <v>2</v>
      </c>
      <c r="T596" s="168">
        <f>INVENTARIO[[#This Row],[Costo Unitario (USD)]]+INVENTARIO[[#This Row],[Costo Envío (USD)]]</f>
        <v>12.9</v>
      </c>
      <c r="U596" s="168">
        <f>INVENTARIO[[#This Row],[Costo total]]*1.5</f>
        <v>19.350000000000001</v>
      </c>
      <c r="V596" s="43">
        <v>25</v>
      </c>
      <c r="W596" s="43">
        <f>INVENTARIO[[#This Row],[Precio Final]]-INVENTARIO[[#This Row],[Costo total]]</f>
        <v>12.1</v>
      </c>
      <c r="X596" s="172">
        <f>INVENTARIO[[#This Row],[Ganancia Unitaria]]*INVENTARIO[[#This Row],[Salidas]]</f>
        <v>24.2</v>
      </c>
      <c r="Y596" s="43" t="s">
        <v>2209</v>
      </c>
      <c r="Z596" s="43"/>
      <c r="AA596" s="43">
        <f>INVENTARIO[[#This Row],[Costo total]]*INVENTARIO[[#This Row],[Entradas]]</f>
        <v>25.8</v>
      </c>
      <c r="AB596" s="172">
        <f>INVENTARIO[[#This Row],[Stock Actual]]*INVENTARIO[[#This Row],[Costo total]]</f>
        <v>0</v>
      </c>
    </row>
    <row r="597" spans="1:28" ht="55" customHeight="1" x14ac:dyDescent="0.15">
      <c r="A597" s="42" t="s">
        <v>1831</v>
      </c>
      <c r="B597" s="173"/>
      <c r="C597" s="174" t="s">
        <v>12</v>
      </c>
      <c r="D597" s="78" t="s">
        <v>2862</v>
      </c>
      <c r="E597" s="78" t="s">
        <v>1829</v>
      </c>
      <c r="F597" s="78"/>
      <c r="G597" s="78" t="s">
        <v>164</v>
      </c>
      <c r="H597" s="175">
        <f>INVENTARIO[[#This Row],[Precio Final]]</f>
        <v>25</v>
      </c>
      <c r="I597" s="78">
        <v>3.32</v>
      </c>
      <c r="J597" s="78">
        <v>1</v>
      </c>
      <c r="K597" s="110">
        <f>SUMIFS(VENTAS[Cantidad],VENTAS[Código del producto Vendido],INVENTARIO[[#This Row],[Code]])</f>
        <v>1</v>
      </c>
      <c r="L597" s="120">
        <f>INVENTARIO[[#This Row],[Entradas]]-INVENTARIO[[#This Row],[Salidas]]</f>
        <v>0</v>
      </c>
      <c r="M597" s="175">
        <f>INVENTARIO[[#This Row],[Precio Final]]*10%</f>
        <v>2.5</v>
      </c>
      <c r="N597" s="42">
        <v>-14.22</v>
      </c>
      <c r="O597" s="42">
        <v>0</v>
      </c>
      <c r="P597" s="42">
        <v>10.9</v>
      </c>
      <c r="Q597" s="110"/>
      <c r="R597" s="42"/>
      <c r="S597" s="178">
        <v>2</v>
      </c>
      <c r="T597" s="42">
        <f>INVENTARIO[[#This Row],[Costo Unitario (USD)]]+INVENTARIO[[#This Row],[Costo Envío (USD)]]</f>
        <v>12.9</v>
      </c>
      <c r="U597" s="42">
        <f>INVENTARIO[[#This Row],[Costo total]]*1.5</f>
        <v>19.350000000000001</v>
      </c>
      <c r="V597" s="42">
        <v>25</v>
      </c>
      <c r="W597" s="42">
        <f>INVENTARIO[[#This Row],[Precio Final]]-INVENTARIO[[#This Row],[Costo total]]</f>
        <v>12.1</v>
      </c>
      <c r="X597" s="176">
        <f>INVENTARIO[[#This Row],[Ganancia Unitaria]]*INVENTARIO[[#This Row],[Salidas]]</f>
        <v>12.1</v>
      </c>
      <c r="Y597" s="42" t="s">
        <v>2209</v>
      </c>
      <c r="Z597" s="20"/>
      <c r="AA597" s="20">
        <f>INVENTARIO[[#This Row],[Costo total]]*INVENTARIO[[#This Row],[Entradas]]</f>
        <v>12.9</v>
      </c>
      <c r="AB597" s="172">
        <f>INVENTARIO[[#This Row],[Stock Actual]]*INVENTARIO[[#This Row],[Costo total]]</f>
        <v>0</v>
      </c>
    </row>
    <row r="598" spans="1:28" ht="55" customHeight="1" x14ac:dyDescent="0.15">
      <c r="A598" s="43" t="s">
        <v>1832</v>
      </c>
      <c r="B598" s="169"/>
      <c r="C598" s="170" t="s">
        <v>12</v>
      </c>
      <c r="D598" s="83" t="s">
        <v>1194</v>
      </c>
      <c r="E598" s="83" t="s">
        <v>1808</v>
      </c>
      <c r="F598" s="83"/>
      <c r="G598" s="83" t="s">
        <v>164</v>
      </c>
      <c r="H598" s="171">
        <f>INVENTARIO[[#This Row],[Precio Final]]</f>
        <v>12</v>
      </c>
      <c r="I598" s="83">
        <v>1.7</v>
      </c>
      <c r="J598" s="83">
        <v>0</v>
      </c>
      <c r="K598" s="112">
        <f>SUMIFS(VENTAS[Cantidad],VENTAS[Código del producto Vendido],INVENTARIO[[#This Row],[Code]])</f>
        <v>0</v>
      </c>
      <c r="L598" s="121">
        <f>INVENTARIO[[#This Row],[Entradas]]-INVENTARIO[[#This Row],[Salidas]]</f>
        <v>0</v>
      </c>
      <c r="M598" s="171">
        <f>INVENTARIO[[#This Row],[Precio Final]]*10%</f>
        <v>1.2000000000000002</v>
      </c>
      <c r="N598" s="43">
        <v>0</v>
      </c>
      <c r="O598" s="43">
        <v>0</v>
      </c>
      <c r="P598" s="43">
        <v>7.26</v>
      </c>
      <c r="Q598" s="112"/>
      <c r="R598" s="43"/>
      <c r="S598" s="177">
        <v>2</v>
      </c>
      <c r="T598" s="168">
        <f>INVENTARIO[[#This Row],[Costo Unitario (USD)]]+INVENTARIO[[#This Row],[Costo Envío (USD)]]</f>
        <v>9.26</v>
      </c>
      <c r="U598" s="168">
        <f>INVENTARIO[[#This Row],[Costo total]]*1.5</f>
        <v>13.89</v>
      </c>
      <c r="V598" s="43">
        <v>12</v>
      </c>
      <c r="W598" s="43">
        <f>INVENTARIO[[#This Row],[Precio Final]]-INVENTARIO[[#This Row],[Costo total]]</f>
        <v>2.74</v>
      </c>
      <c r="X598" s="172">
        <f>INVENTARIO[[#This Row],[Ganancia Unitaria]]*INVENTARIO[[#This Row],[Salidas]]</f>
        <v>0</v>
      </c>
      <c r="Y598" s="43" t="s">
        <v>2209</v>
      </c>
      <c r="Z598" s="43"/>
      <c r="AA598" s="43">
        <f>INVENTARIO[[#This Row],[Costo total]]*INVENTARIO[[#This Row],[Entradas]]</f>
        <v>0</v>
      </c>
      <c r="AB598" s="172">
        <f>INVENTARIO[[#This Row],[Stock Actual]]*INVENTARIO[[#This Row],[Costo total]]</f>
        <v>0</v>
      </c>
    </row>
    <row r="599" spans="1:28" ht="55" customHeight="1" x14ac:dyDescent="0.15">
      <c r="A599" s="42" t="s">
        <v>1833</v>
      </c>
      <c r="B599" s="173"/>
      <c r="C599" s="174" t="s">
        <v>12</v>
      </c>
      <c r="D599" s="78" t="s">
        <v>1194</v>
      </c>
      <c r="E599" s="78" t="s">
        <v>2074</v>
      </c>
      <c r="F599" s="78"/>
      <c r="G599" s="78" t="s">
        <v>164</v>
      </c>
      <c r="H599" s="175">
        <f>INVENTARIO[[#This Row],[Precio Final]]</f>
        <v>12</v>
      </c>
      <c r="I599" s="78">
        <v>3.4</v>
      </c>
      <c r="J599" s="78">
        <v>0</v>
      </c>
      <c r="K599" s="110">
        <f>SUMIFS(VENTAS[Cantidad],VENTAS[Código del producto Vendido],INVENTARIO[[#This Row],[Code]])</f>
        <v>0</v>
      </c>
      <c r="L599" s="120">
        <f>INVENTARIO[[#This Row],[Entradas]]-INVENTARIO[[#This Row],[Salidas]]</f>
        <v>0</v>
      </c>
      <c r="M599" s="175">
        <f>INVENTARIO[[#This Row],[Precio Final]]*10%</f>
        <v>1.2000000000000002</v>
      </c>
      <c r="N599" s="42">
        <v>0</v>
      </c>
      <c r="O599" s="42">
        <v>0</v>
      </c>
      <c r="P599" s="42">
        <v>7.26</v>
      </c>
      <c r="Q599" s="110"/>
      <c r="R599" s="42"/>
      <c r="S599" s="178">
        <v>2</v>
      </c>
      <c r="T599" s="42">
        <f>INVENTARIO[[#This Row],[Costo Unitario (USD)]]+INVENTARIO[[#This Row],[Costo Envío (USD)]]</f>
        <v>9.26</v>
      </c>
      <c r="U599" s="42">
        <f>INVENTARIO[[#This Row],[Costo total]]*1.5</f>
        <v>13.89</v>
      </c>
      <c r="V599" s="42">
        <v>12</v>
      </c>
      <c r="W599" s="42">
        <f>INVENTARIO[[#This Row],[Precio Final]]-INVENTARIO[[#This Row],[Costo total]]</f>
        <v>2.74</v>
      </c>
      <c r="X599" s="176">
        <f>INVENTARIO[[#This Row],[Ganancia Unitaria]]*INVENTARIO[[#This Row],[Salidas]]</f>
        <v>0</v>
      </c>
      <c r="Y599" s="42" t="s">
        <v>2209</v>
      </c>
      <c r="Z599" s="20"/>
      <c r="AA599" s="20">
        <f>INVENTARIO[[#This Row],[Costo total]]*INVENTARIO[[#This Row],[Entradas]]</f>
        <v>0</v>
      </c>
      <c r="AB599" s="172">
        <f>INVENTARIO[[#This Row],[Stock Actual]]*INVENTARIO[[#This Row],[Costo total]]</f>
        <v>0</v>
      </c>
    </row>
    <row r="600" spans="1:28" ht="55" customHeight="1" x14ac:dyDescent="0.15">
      <c r="A600" s="43" t="s">
        <v>1834</v>
      </c>
      <c r="B600" s="169"/>
      <c r="C600" s="170" t="s">
        <v>12</v>
      </c>
      <c r="D600" s="83" t="s">
        <v>1194</v>
      </c>
      <c r="E600" s="83" t="s">
        <v>1808</v>
      </c>
      <c r="F600" s="83" t="s">
        <v>1208</v>
      </c>
      <c r="G600" s="83" t="s">
        <v>164</v>
      </c>
      <c r="H600" s="171">
        <f>INVENTARIO[[#This Row],[Precio Final]]</f>
        <v>12</v>
      </c>
      <c r="I600" s="83">
        <v>1.7</v>
      </c>
      <c r="J600" s="83">
        <v>0</v>
      </c>
      <c r="K600" s="112">
        <f>SUMIFS(VENTAS[Cantidad],VENTAS[Código del producto Vendido],INVENTARIO[[#This Row],[Code]])</f>
        <v>0</v>
      </c>
      <c r="L600" s="121">
        <f>INVENTARIO[[#This Row],[Entradas]]-INVENTARIO[[#This Row],[Salidas]]</f>
        <v>0</v>
      </c>
      <c r="M600" s="171">
        <f>INVENTARIO[[#This Row],[Precio Final]]*10%</f>
        <v>1.2000000000000002</v>
      </c>
      <c r="N600" s="43">
        <v>0</v>
      </c>
      <c r="O600" s="43">
        <v>0</v>
      </c>
      <c r="P600" s="43">
        <v>9.35</v>
      </c>
      <c r="Q600" s="112"/>
      <c r="R600" s="43"/>
      <c r="S600" s="177">
        <v>2</v>
      </c>
      <c r="T600" s="168">
        <f>INVENTARIO[[#This Row],[Costo Unitario (USD)]]+INVENTARIO[[#This Row],[Costo Envío (USD)]]</f>
        <v>11.35</v>
      </c>
      <c r="U600" s="168">
        <f>INVENTARIO[[#This Row],[Costo total]]*1.5</f>
        <v>17.024999999999999</v>
      </c>
      <c r="V600" s="43">
        <v>12</v>
      </c>
      <c r="W600" s="43">
        <f>INVENTARIO[[#This Row],[Precio Final]]-INVENTARIO[[#This Row],[Costo total]]</f>
        <v>0.65000000000000036</v>
      </c>
      <c r="X600" s="172">
        <f>INVENTARIO[[#This Row],[Ganancia Unitaria]]*INVENTARIO[[#This Row],[Salidas]]</f>
        <v>0</v>
      </c>
      <c r="Y600" s="43" t="s">
        <v>2209</v>
      </c>
      <c r="Z600" s="43"/>
      <c r="AA600" s="43">
        <f>INVENTARIO[[#This Row],[Costo total]]*INVENTARIO[[#This Row],[Entradas]]</f>
        <v>0</v>
      </c>
      <c r="AB600" s="172">
        <f>INVENTARIO[[#This Row],[Stock Actual]]*INVENTARIO[[#This Row],[Costo total]]</f>
        <v>0</v>
      </c>
    </row>
    <row r="601" spans="1:28" ht="55" customHeight="1" x14ac:dyDescent="0.15">
      <c r="A601" s="42" t="s">
        <v>1835</v>
      </c>
      <c r="B601" s="173"/>
      <c r="C601" s="174" t="s">
        <v>12</v>
      </c>
      <c r="D601" s="78" t="s">
        <v>2330</v>
      </c>
      <c r="E601" s="78" t="s">
        <v>2519</v>
      </c>
      <c r="F601" s="78" t="s">
        <v>692</v>
      </c>
      <c r="G601" s="78" t="s">
        <v>164</v>
      </c>
      <c r="H601" s="175">
        <f>INVENTARIO[[#This Row],[Precio Final]]</f>
        <v>20</v>
      </c>
      <c r="I601" s="78">
        <v>1.7</v>
      </c>
      <c r="J601" s="78">
        <v>1</v>
      </c>
      <c r="K601" s="110">
        <f>SUMIFS(VENTAS[Cantidad],VENTAS[Código del producto Vendido],INVENTARIO[[#This Row],[Code]])</f>
        <v>0</v>
      </c>
      <c r="L601" s="120">
        <f>INVENTARIO[[#This Row],[Entradas]]-INVENTARIO[[#This Row],[Salidas]]</f>
        <v>1</v>
      </c>
      <c r="M601" s="175">
        <f>INVENTARIO[[#This Row],[Precio Final]]*10%</f>
        <v>2</v>
      </c>
      <c r="N601" s="42">
        <v>0</v>
      </c>
      <c r="O601" s="42">
        <v>12.06</v>
      </c>
      <c r="P601" s="42">
        <v>10.36</v>
      </c>
      <c r="Q601" s="110"/>
      <c r="R601" s="42"/>
      <c r="S601" s="178">
        <v>3</v>
      </c>
      <c r="T601" s="42">
        <f>INVENTARIO[[#This Row],[Costo Unitario (USD)]]+INVENTARIO[[#This Row],[Costo Envío (USD)]]</f>
        <v>13.36</v>
      </c>
      <c r="U601" s="42">
        <f>INVENTARIO[[#This Row],[Costo total]]*1.5</f>
        <v>20.04</v>
      </c>
      <c r="V601" s="42">
        <v>20</v>
      </c>
      <c r="W601" s="42">
        <f>INVENTARIO[[#This Row],[Precio Final]]-INVENTARIO[[#This Row],[Costo total]]</f>
        <v>6.6400000000000006</v>
      </c>
      <c r="X601" s="176">
        <f>INVENTARIO[[#This Row],[Ganancia Unitaria]]*INVENTARIO[[#This Row],[Salidas]]</f>
        <v>0</v>
      </c>
      <c r="Y601" s="42" t="s">
        <v>2209</v>
      </c>
      <c r="Z601" s="20"/>
      <c r="AA601" s="20">
        <f>INVENTARIO[[#This Row],[Costo total]]*INVENTARIO[[#This Row],[Entradas]]</f>
        <v>13.36</v>
      </c>
      <c r="AB601" s="172">
        <f>INVENTARIO[[#This Row],[Stock Actual]]*INVENTARIO[[#This Row],[Costo total]]</f>
        <v>13.36</v>
      </c>
    </row>
    <row r="602" spans="1:28" ht="55" customHeight="1" x14ac:dyDescent="0.15">
      <c r="A602" s="43" t="s">
        <v>1837</v>
      </c>
      <c r="B602" s="169"/>
      <c r="C602" s="170" t="s">
        <v>12</v>
      </c>
      <c r="D602" s="83" t="s">
        <v>2330</v>
      </c>
      <c r="E602" s="83" t="s">
        <v>1836</v>
      </c>
      <c r="F602" s="83" t="s">
        <v>695</v>
      </c>
      <c r="G602" s="83" t="s">
        <v>164</v>
      </c>
      <c r="H602" s="171">
        <f>INVENTARIO[[#This Row],[Precio Final]]</f>
        <v>20</v>
      </c>
      <c r="I602" s="83">
        <v>1.7</v>
      </c>
      <c r="J602" s="83">
        <v>1</v>
      </c>
      <c r="K602" s="112">
        <f>SUMIFS(VENTAS[Cantidad],VENTAS[Código del producto Vendido],INVENTARIO[[#This Row],[Code]])</f>
        <v>1</v>
      </c>
      <c r="L602" s="121">
        <f>INVENTARIO[[#This Row],[Entradas]]-INVENTARIO[[#This Row],[Salidas]]</f>
        <v>0</v>
      </c>
      <c r="M602" s="171">
        <f>INVENTARIO[[#This Row],[Precio Final]]*10%</f>
        <v>2</v>
      </c>
      <c r="N602" s="43">
        <v>-12.06</v>
      </c>
      <c r="O602" s="43">
        <v>0</v>
      </c>
      <c r="P602" s="43">
        <v>10.36</v>
      </c>
      <c r="Q602" s="112"/>
      <c r="R602" s="43"/>
      <c r="S602" s="177">
        <v>3</v>
      </c>
      <c r="T602" s="168">
        <f>INVENTARIO[[#This Row],[Costo Unitario (USD)]]+INVENTARIO[[#This Row],[Costo Envío (USD)]]</f>
        <v>13.36</v>
      </c>
      <c r="U602" s="168">
        <f>INVENTARIO[[#This Row],[Costo total]]*1.5</f>
        <v>20.04</v>
      </c>
      <c r="V602" s="43">
        <v>20</v>
      </c>
      <c r="W602" s="43">
        <f>INVENTARIO[[#This Row],[Precio Final]]-INVENTARIO[[#This Row],[Costo total]]</f>
        <v>6.6400000000000006</v>
      </c>
      <c r="X602" s="172">
        <f>INVENTARIO[[#This Row],[Ganancia Unitaria]]*INVENTARIO[[#This Row],[Salidas]]</f>
        <v>6.6400000000000006</v>
      </c>
      <c r="Y602" s="43" t="s">
        <v>2209</v>
      </c>
      <c r="Z602" s="43"/>
      <c r="AA602" s="43">
        <f>INVENTARIO[[#This Row],[Costo total]]*INVENTARIO[[#This Row],[Entradas]]</f>
        <v>13.36</v>
      </c>
      <c r="AB602" s="172">
        <f>INVENTARIO[[#This Row],[Stock Actual]]*INVENTARIO[[#This Row],[Costo total]]</f>
        <v>0</v>
      </c>
    </row>
    <row r="603" spans="1:28" ht="55" customHeight="1" x14ac:dyDescent="0.15">
      <c r="A603" s="42" t="s">
        <v>1838</v>
      </c>
      <c r="B603" s="173"/>
      <c r="C603" s="174" t="s">
        <v>12</v>
      </c>
      <c r="D603" s="78" t="s">
        <v>2330</v>
      </c>
      <c r="E603" s="78" t="s">
        <v>1836</v>
      </c>
      <c r="F603" s="78" t="s">
        <v>695</v>
      </c>
      <c r="G603" s="78" t="s">
        <v>164</v>
      </c>
      <c r="H603" s="175">
        <f>INVENTARIO[[#This Row],[Precio Final]]</f>
        <v>20</v>
      </c>
      <c r="I603" s="78">
        <v>1.7</v>
      </c>
      <c r="J603" s="78">
        <v>1</v>
      </c>
      <c r="K603" s="110">
        <f>SUMIFS(VENTAS[Cantidad],VENTAS[Código del producto Vendido],INVENTARIO[[#This Row],[Code]])</f>
        <v>1</v>
      </c>
      <c r="L603" s="120">
        <f>INVENTARIO[[#This Row],[Entradas]]-INVENTARIO[[#This Row],[Salidas]]</f>
        <v>0</v>
      </c>
      <c r="M603" s="175">
        <f>INVENTARIO[[#This Row],[Precio Final]]*10%</f>
        <v>2</v>
      </c>
      <c r="N603" s="42">
        <v>-12.06</v>
      </c>
      <c r="O603" s="42">
        <v>0</v>
      </c>
      <c r="P603" s="42">
        <v>10.36</v>
      </c>
      <c r="Q603" s="110"/>
      <c r="R603" s="42"/>
      <c r="S603" s="178">
        <v>3</v>
      </c>
      <c r="T603" s="42">
        <f>INVENTARIO[[#This Row],[Costo Unitario (USD)]]+INVENTARIO[[#This Row],[Costo Envío (USD)]]</f>
        <v>13.36</v>
      </c>
      <c r="U603" s="42">
        <f>INVENTARIO[[#This Row],[Costo total]]*1.5</f>
        <v>20.04</v>
      </c>
      <c r="V603" s="42">
        <v>20</v>
      </c>
      <c r="W603" s="42">
        <f>INVENTARIO[[#This Row],[Precio Final]]-INVENTARIO[[#This Row],[Costo total]]</f>
        <v>6.6400000000000006</v>
      </c>
      <c r="X603" s="176">
        <f>INVENTARIO[[#This Row],[Ganancia Unitaria]]*INVENTARIO[[#This Row],[Salidas]]</f>
        <v>6.6400000000000006</v>
      </c>
      <c r="Y603" s="42" t="s">
        <v>2209</v>
      </c>
      <c r="Z603" s="20"/>
      <c r="AA603" s="20">
        <f>INVENTARIO[[#This Row],[Costo total]]*INVENTARIO[[#This Row],[Entradas]]</f>
        <v>13.36</v>
      </c>
      <c r="AB603" s="172">
        <f>INVENTARIO[[#This Row],[Stock Actual]]*INVENTARIO[[#This Row],[Costo total]]</f>
        <v>0</v>
      </c>
    </row>
    <row r="604" spans="1:28" ht="55" customHeight="1" x14ac:dyDescent="0.15">
      <c r="A604" s="43" t="s">
        <v>1839</v>
      </c>
      <c r="B604" s="169"/>
      <c r="C604" s="170" t="s">
        <v>12</v>
      </c>
      <c r="D604" s="83" t="s">
        <v>2330</v>
      </c>
      <c r="E604" s="83" t="s">
        <v>1840</v>
      </c>
      <c r="F604" s="83" t="s">
        <v>697</v>
      </c>
      <c r="G604" s="83" t="s">
        <v>164</v>
      </c>
      <c r="H604" s="171">
        <f>INVENTARIO[[#This Row],[Precio Final]]</f>
        <v>20</v>
      </c>
      <c r="I604" s="83">
        <v>1.7</v>
      </c>
      <c r="J604" s="83">
        <v>1</v>
      </c>
      <c r="K604" s="112">
        <f>SUMIFS(VENTAS[Cantidad],VENTAS[Código del producto Vendido],INVENTARIO[[#This Row],[Code]])</f>
        <v>1</v>
      </c>
      <c r="L604" s="121">
        <f>INVENTARIO[[#This Row],[Entradas]]-INVENTARIO[[#This Row],[Salidas]]</f>
        <v>0</v>
      </c>
      <c r="M604" s="171">
        <f>INVENTARIO[[#This Row],[Precio Final]]*10%</f>
        <v>2</v>
      </c>
      <c r="N604" s="43">
        <v>0</v>
      </c>
      <c r="O604" s="43">
        <v>9.52</v>
      </c>
      <c r="P604" s="43">
        <v>7.77</v>
      </c>
      <c r="Q604" s="112"/>
      <c r="R604" s="43"/>
      <c r="S604" s="177">
        <v>3</v>
      </c>
      <c r="T604" s="168">
        <f>INVENTARIO[[#This Row],[Costo Unitario (USD)]]+INVENTARIO[[#This Row],[Costo Envío (USD)]]</f>
        <v>10.77</v>
      </c>
      <c r="U604" s="168">
        <f>INVENTARIO[[#This Row],[Costo total]]*1.5</f>
        <v>16.155000000000001</v>
      </c>
      <c r="V604" s="43">
        <v>20</v>
      </c>
      <c r="W604" s="43">
        <f>INVENTARIO[[#This Row],[Precio Final]]-INVENTARIO[[#This Row],[Costo total]]</f>
        <v>9.23</v>
      </c>
      <c r="X604" s="172">
        <f>INVENTARIO[[#This Row],[Ganancia Unitaria]]*INVENTARIO[[#This Row],[Salidas]]</f>
        <v>9.23</v>
      </c>
      <c r="Y604" s="43" t="s">
        <v>2209</v>
      </c>
      <c r="Z604" s="43"/>
      <c r="AA604" s="43">
        <f>INVENTARIO[[#This Row],[Costo total]]*INVENTARIO[[#This Row],[Entradas]]</f>
        <v>10.77</v>
      </c>
      <c r="AB604" s="172">
        <f>INVENTARIO[[#This Row],[Stock Actual]]*INVENTARIO[[#This Row],[Costo total]]</f>
        <v>0</v>
      </c>
    </row>
    <row r="605" spans="1:28" ht="55" customHeight="1" x14ac:dyDescent="0.15">
      <c r="A605" s="42" t="s">
        <v>1841</v>
      </c>
      <c r="B605" s="173"/>
      <c r="C605" s="174" t="s">
        <v>12</v>
      </c>
      <c r="D605" s="78" t="s">
        <v>2330</v>
      </c>
      <c r="E605" s="78" t="s">
        <v>1840</v>
      </c>
      <c r="F605" s="78" t="s">
        <v>695</v>
      </c>
      <c r="G605" s="78" t="s">
        <v>164</v>
      </c>
      <c r="H605" s="175">
        <f>INVENTARIO[[#This Row],[Precio Final]]</f>
        <v>20</v>
      </c>
      <c r="I605" s="78">
        <v>1.7</v>
      </c>
      <c r="J605" s="78">
        <v>0</v>
      </c>
      <c r="K605" s="110">
        <f>SUMIFS(VENTAS[Cantidad],VENTAS[Código del producto Vendido],INVENTARIO[[#This Row],[Code]])</f>
        <v>0</v>
      </c>
      <c r="L605" s="120">
        <f>INVENTARIO[[#This Row],[Entradas]]-INVENTARIO[[#This Row],[Salidas]]</f>
        <v>0</v>
      </c>
      <c r="M605" s="175">
        <f>INVENTARIO[[#This Row],[Precio Final]]*10%</f>
        <v>2</v>
      </c>
      <c r="N605" s="42">
        <v>0</v>
      </c>
      <c r="O605" s="42">
        <v>19.04</v>
      </c>
      <c r="P605" s="42">
        <v>7.77</v>
      </c>
      <c r="Q605" s="110"/>
      <c r="R605" s="42"/>
      <c r="S605" s="178">
        <v>3</v>
      </c>
      <c r="T605" s="42">
        <f>INVENTARIO[[#This Row],[Costo Unitario (USD)]]+INVENTARIO[[#This Row],[Costo Envío (USD)]]</f>
        <v>10.77</v>
      </c>
      <c r="U605" s="42">
        <f>INVENTARIO[[#This Row],[Costo total]]*1.5</f>
        <v>16.155000000000001</v>
      </c>
      <c r="V605" s="42">
        <v>20</v>
      </c>
      <c r="W605" s="42">
        <f>INVENTARIO[[#This Row],[Precio Final]]-INVENTARIO[[#This Row],[Costo total]]</f>
        <v>9.23</v>
      </c>
      <c r="X605" s="176">
        <f>INVENTARIO[[#This Row],[Ganancia Unitaria]]*INVENTARIO[[#This Row],[Salidas]]</f>
        <v>0</v>
      </c>
      <c r="Y605" s="42" t="s">
        <v>2209</v>
      </c>
      <c r="Z605" s="20"/>
      <c r="AA605" s="20">
        <f>INVENTARIO[[#This Row],[Costo total]]*INVENTARIO[[#This Row],[Entradas]]</f>
        <v>0</v>
      </c>
      <c r="AB605" s="172">
        <f>INVENTARIO[[#This Row],[Stock Actual]]*INVENTARIO[[#This Row],[Costo total]]</f>
        <v>0</v>
      </c>
    </row>
    <row r="606" spans="1:28" ht="55" customHeight="1" x14ac:dyDescent="0.15">
      <c r="A606" s="43" t="s">
        <v>1842</v>
      </c>
      <c r="B606" s="169"/>
      <c r="C606" s="170" t="s">
        <v>12</v>
      </c>
      <c r="D606" s="83" t="s">
        <v>1194</v>
      </c>
      <c r="E606" s="83" t="s">
        <v>1808</v>
      </c>
      <c r="F606" s="83" t="s">
        <v>2390</v>
      </c>
      <c r="G606" s="83" t="s">
        <v>164</v>
      </c>
      <c r="H606" s="171">
        <f>INVENTARIO[[#This Row],[Precio Final]]</f>
        <v>12</v>
      </c>
      <c r="I606" s="83">
        <v>1.7</v>
      </c>
      <c r="J606" s="83">
        <v>0</v>
      </c>
      <c r="K606" s="112">
        <f>SUMIFS(VENTAS[Cantidad],VENTAS[Código del producto Vendido],INVENTARIO[[#This Row],[Code]])</f>
        <v>0</v>
      </c>
      <c r="L606" s="121">
        <f>INVENTARIO[[#This Row],[Entradas]]-INVENTARIO[[#This Row],[Salidas]]</f>
        <v>0</v>
      </c>
      <c r="M606" s="171">
        <f>INVENTARIO[[#This Row],[Precio Final]]*10%</f>
        <v>1.2000000000000002</v>
      </c>
      <c r="N606" s="43">
        <v>0</v>
      </c>
      <c r="O606" s="43">
        <v>0</v>
      </c>
      <c r="P606" s="43">
        <v>7.11</v>
      </c>
      <c r="Q606" s="112"/>
      <c r="R606" s="43"/>
      <c r="S606" s="177">
        <v>3</v>
      </c>
      <c r="T606" s="168">
        <f>INVENTARIO[[#This Row],[Costo Unitario (USD)]]+INVENTARIO[[#This Row],[Costo Envío (USD)]]</f>
        <v>10.11</v>
      </c>
      <c r="U606" s="168">
        <f>INVENTARIO[[#This Row],[Costo total]]*1.5</f>
        <v>15.164999999999999</v>
      </c>
      <c r="V606" s="43">
        <v>12</v>
      </c>
      <c r="W606" s="43">
        <f>INVENTARIO[[#This Row],[Precio Final]]-INVENTARIO[[#This Row],[Costo total]]</f>
        <v>1.8900000000000006</v>
      </c>
      <c r="X606" s="172">
        <f>INVENTARIO[[#This Row],[Ganancia Unitaria]]*INVENTARIO[[#This Row],[Salidas]]</f>
        <v>0</v>
      </c>
      <c r="Y606" s="43" t="s">
        <v>2209</v>
      </c>
      <c r="Z606" s="43"/>
      <c r="AA606" s="43">
        <f>INVENTARIO[[#This Row],[Costo total]]*INVENTARIO[[#This Row],[Entradas]]</f>
        <v>0</v>
      </c>
      <c r="AB606" s="172">
        <f>INVENTARIO[[#This Row],[Stock Actual]]*INVENTARIO[[#This Row],[Costo total]]</f>
        <v>0</v>
      </c>
    </row>
    <row r="607" spans="1:28" ht="55" customHeight="1" x14ac:dyDescent="0.15">
      <c r="A607" s="42" t="s">
        <v>1843</v>
      </c>
      <c r="B607" s="173"/>
      <c r="C607" s="174" t="s">
        <v>12</v>
      </c>
      <c r="D607" s="78" t="s">
        <v>1194</v>
      </c>
      <c r="E607" s="78" t="s">
        <v>1808</v>
      </c>
      <c r="F607" s="78" t="s">
        <v>698</v>
      </c>
      <c r="G607" s="78" t="s">
        <v>164</v>
      </c>
      <c r="H607" s="175">
        <f>INVENTARIO[[#This Row],[Precio Final]]</f>
        <v>12</v>
      </c>
      <c r="I607" s="78">
        <v>1.7</v>
      </c>
      <c r="J607" s="78">
        <v>0</v>
      </c>
      <c r="K607" s="110">
        <f>SUMIFS(VENTAS[Cantidad],VENTAS[Código del producto Vendido],INVENTARIO[[#This Row],[Code]])</f>
        <v>0</v>
      </c>
      <c r="L607" s="120">
        <f>INVENTARIO[[#This Row],[Entradas]]-INVENTARIO[[#This Row],[Salidas]]</f>
        <v>0</v>
      </c>
      <c r="M607" s="175">
        <f>INVENTARIO[[#This Row],[Precio Final]]*10%</f>
        <v>1.2000000000000002</v>
      </c>
      <c r="N607" s="42">
        <v>0</v>
      </c>
      <c r="O607" s="42">
        <v>0</v>
      </c>
      <c r="P607" s="42">
        <v>7.35</v>
      </c>
      <c r="Q607" s="110"/>
      <c r="R607" s="42"/>
      <c r="S607" s="178">
        <v>3</v>
      </c>
      <c r="T607" s="42">
        <f>INVENTARIO[[#This Row],[Costo Unitario (USD)]]+INVENTARIO[[#This Row],[Costo Envío (USD)]]</f>
        <v>10.35</v>
      </c>
      <c r="U607" s="42">
        <f>INVENTARIO[[#This Row],[Costo total]]*1.5</f>
        <v>15.524999999999999</v>
      </c>
      <c r="V607" s="42">
        <v>12</v>
      </c>
      <c r="W607" s="42">
        <f>INVENTARIO[[#This Row],[Precio Final]]-INVENTARIO[[#This Row],[Costo total]]</f>
        <v>1.6500000000000004</v>
      </c>
      <c r="X607" s="176">
        <f>INVENTARIO[[#This Row],[Ganancia Unitaria]]*INVENTARIO[[#This Row],[Salidas]]</f>
        <v>0</v>
      </c>
      <c r="Y607" s="42" t="s">
        <v>2209</v>
      </c>
      <c r="Z607" s="20"/>
      <c r="AA607" s="20">
        <f>INVENTARIO[[#This Row],[Costo total]]*INVENTARIO[[#This Row],[Entradas]]</f>
        <v>0</v>
      </c>
      <c r="AB607" s="172">
        <f>INVENTARIO[[#This Row],[Stock Actual]]*INVENTARIO[[#This Row],[Costo total]]</f>
        <v>0</v>
      </c>
    </row>
    <row r="608" spans="1:28" ht="55" customHeight="1" x14ac:dyDescent="0.15">
      <c r="A608" s="43" t="s">
        <v>1844</v>
      </c>
      <c r="B608" s="169"/>
      <c r="C608" s="170" t="s">
        <v>12</v>
      </c>
      <c r="D608" s="78" t="s">
        <v>2862</v>
      </c>
      <c r="E608" s="83" t="s">
        <v>1793</v>
      </c>
      <c r="F608" s="83"/>
      <c r="G608" s="83" t="s">
        <v>164</v>
      </c>
      <c r="H608" s="171">
        <f>INVENTARIO[[#This Row],[Precio Final]]</f>
        <v>13</v>
      </c>
      <c r="I608" s="83">
        <v>1.7</v>
      </c>
      <c r="J608" s="83">
        <v>1</v>
      </c>
      <c r="K608" s="112">
        <f>SUMIFS(VENTAS[Cantidad],VENTAS[Código del producto Vendido],INVENTARIO[[#This Row],[Code]])</f>
        <v>1</v>
      </c>
      <c r="L608" s="121">
        <f>INVENTARIO[[#This Row],[Entradas]]-INVENTARIO[[#This Row],[Salidas]]</f>
        <v>0</v>
      </c>
      <c r="M608" s="171">
        <f>INVENTARIO[[#This Row],[Precio Final]]*10%</f>
        <v>1.3</v>
      </c>
      <c r="N608" s="43">
        <v>5.75</v>
      </c>
      <c r="O608" s="43">
        <v>0</v>
      </c>
      <c r="P608" s="43">
        <v>6.53</v>
      </c>
      <c r="Q608" s="112"/>
      <c r="R608" s="43"/>
      <c r="S608" s="177">
        <v>2</v>
      </c>
      <c r="T608" s="168">
        <f>INVENTARIO[[#This Row],[Costo Unitario (USD)]]+INVENTARIO[[#This Row],[Costo Envío (USD)]]</f>
        <v>8.5300000000000011</v>
      </c>
      <c r="U608" s="168">
        <f>INVENTARIO[[#This Row],[Costo total]]*1.5</f>
        <v>12.795000000000002</v>
      </c>
      <c r="V608" s="43">
        <v>13</v>
      </c>
      <c r="W608" s="43">
        <f>INVENTARIO[[#This Row],[Precio Final]]-INVENTARIO[[#This Row],[Costo total]]</f>
        <v>4.4699999999999989</v>
      </c>
      <c r="X608" s="172">
        <f>INVENTARIO[[#This Row],[Ganancia Unitaria]]*INVENTARIO[[#This Row],[Salidas]]</f>
        <v>4.4699999999999989</v>
      </c>
      <c r="Y608" s="43" t="s">
        <v>2209</v>
      </c>
      <c r="Z608" s="43"/>
      <c r="AA608" s="43">
        <f>INVENTARIO[[#This Row],[Costo total]]*INVENTARIO[[#This Row],[Entradas]]</f>
        <v>8.5300000000000011</v>
      </c>
      <c r="AB608" s="172">
        <f>INVENTARIO[[#This Row],[Stock Actual]]*INVENTARIO[[#This Row],[Costo total]]</f>
        <v>0</v>
      </c>
    </row>
    <row r="609" spans="1:28" ht="55" customHeight="1" x14ac:dyDescent="0.15">
      <c r="A609" s="42" t="s">
        <v>1845</v>
      </c>
      <c r="B609" s="173"/>
      <c r="C609" s="174" t="s">
        <v>12</v>
      </c>
      <c r="D609" s="78" t="s">
        <v>1194</v>
      </c>
      <c r="E609" s="78" t="s">
        <v>1857</v>
      </c>
      <c r="F609" s="78"/>
      <c r="G609" s="78" t="s">
        <v>164</v>
      </c>
      <c r="H609" s="175">
        <f>INVENTARIO[[#This Row],[Precio Final]]</f>
        <v>13</v>
      </c>
      <c r="I609" s="78">
        <v>0.85</v>
      </c>
      <c r="J609" s="78">
        <v>0</v>
      </c>
      <c r="K609" s="110">
        <f>SUMIFS(VENTAS[Cantidad],VENTAS[Código del producto Vendido],INVENTARIO[[#This Row],[Code]])</f>
        <v>0</v>
      </c>
      <c r="L609" s="120">
        <f>INVENTARIO[[#This Row],[Entradas]]-INVENTARIO[[#This Row],[Salidas]]</f>
        <v>0</v>
      </c>
      <c r="M609" s="175">
        <f>INVENTARIO[[#This Row],[Precio Final]]*10%</f>
        <v>1.3</v>
      </c>
      <c r="N609" s="42">
        <v>0</v>
      </c>
      <c r="O609" s="42">
        <v>0</v>
      </c>
      <c r="P609" s="42">
        <v>6.53</v>
      </c>
      <c r="Q609" s="110"/>
      <c r="R609" s="42"/>
      <c r="S609" s="178">
        <v>2</v>
      </c>
      <c r="T609" s="42">
        <f>INVENTARIO[[#This Row],[Costo Unitario (USD)]]+INVENTARIO[[#This Row],[Costo Envío (USD)]]</f>
        <v>8.5300000000000011</v>
      </c>
      <c r="U609" s="42">
        <f>INVENTARIO[[#This Row],[Costo total]]*1.5</f>
        <v>12.795000000000002</v>
      </c>
      <c r="V609" s="42">
        <v>13</v>
      </c>
      <c r="W609" s="42">
        <f>INVENTARIO[[#This Row],[Precio Final]]-INVENTARIO[[#This Row],[Costo total]]</f>
        <v>4.4699999999999989</v>
      </c>
      <c r="X609" s="176">
        <f>INVENTARIO[[#This Row],[Ganancia Unitaria]]*INVENTARIO[[#This Row],[Salidas]]</f>
        <v>0</v>
      </c>
      <c r="Y609" s="42" t="s">
        <v>2209</v>
      </c>
      <c r="Z609" s="20"/>
      <c r="AA609" s="20">
        <f>INVENTARIO[[#This Row],[Costo total]]*INVENTARIO[[#This Row],[Entradas]]</f>
        <v>0</v>
      </c>
      <c r="AB609" s="172">
        <f>INVENTARIO[[#This Row],[Stock Actual]]*INVENTARIO[[#This Row],[Costo total]]</f>
        <v>0</v>
      </c>
    </row>
    <row r="610" spans="1:28" ht="55" customHeight="1" x14ac:dyDescent="0.15">
      <c r="A610" s="43" t="s">
        <v>1846</v>
      </c>
      <c r="B610" s="169"/>
      <c r="C610" s="170" t="s">
        <v>12</v>
      </c>
      <c r="D610" s="83" t="s">
        <v>1194</v>
      </c>
      <c r="E610" s="83" t="s">
        <v>1861</v>
      </c>
      <c r="F610" s="83"/>
      <c r="G610" s="83" t="s">
        <v>164</v>
      </c>
      <c r="H610" s="171">
        <f>INVENTARIO[[#This Row],[Precio Final]]</f>
        <v>0</v>
      </c>
      <c r="I610" s="83">
        <v>0.85</v>
      </c>
      <c r="J610" s="83">
        <v>0</v>
      </c>
      <c r="K610" s="112">
        <f>SUMIFS(VENTAS[Cantidad],VENTAS[Código del producto Vendido],INVENTARIO[[#This Row],[Code]])</f>
        <v>0</v>
      </c>
      <c r="L610" s="121">
        <f>INVENTARIO[[#This Row],[Entradas]]-INVENTARIO[[#This Row],[Salidas]]</f>
        <v>0</v>
      </c>
      <c r="M610" s="171">
        <f>INVENTARIO[[#This Row],[Precio Final]]*10%</f>
        <v>0</v>
      </c>
      <c r="N610" s="43">
        <v>0</v>
      </c>
      <c r="O610" s="43">
        <v>0</v>
      </c>
      <c r="P610" s="43">
        <v>0</v>
      </c>
      <c r="Q610" s="112"/>
      <c r="R610" s="43"/>
      <c r="S610" s="177">
        <v>0</v>
      </c>
      <c r="T610" s="168">
        <f>INVENTARIO[[#This Row],[Costo Unitario (USD)]]+INVENTARIO[[#This Row],[Costo Envío (USD)]]</f>
        <v>0</v>
      </c>
      <c r="U610" s="168">
        <f>INVENTARIO[[#This Row],[Costo total]]*1.5</f>
        <v>0</v>
      </c>
      <c r="V610" s="43">
        <v>0</v>
      </c>
      <c r="W610" s="43">
        <f>INVENTARIO[[#This Row],[Precio Final]]-INVENTARIO[[#This Row],[Costo total]]</f>
        <v>0</v>
      </c>
      <c r="X610" s="172">
        <f>INVENTARIO[[#This Row],[Ganancia Unitaria]]*INVENTARIO[[#This Row],[Salidas]]</f>
        <v>0</v>
      </c>
      <c r="Y610" s="43" t="s">
        <v>2209</v>
      </c>
      <c r="Z610" s="43"/>
      <c r="AA610" s="43">
        <f>INVENTARIO[[#This Row],[Costo total]]*INVENTARIO[[#This Row],[Entradas]]</f>
        <v>0</v>
      </c>
      <c r="AB610" s="172">
        <f>INVENTARIO[[#This Row],[Stock Actual]]*INVENTARIO[[#This Row],[Costo total]]</f>
        <v>0</v>
      </c>
    </row>
    <row r="611" spans="1:28" ht="55" customHeight="1" x14ac:dyDescent="0.15">
      <c r="A611" s="42" t="s">
        <v>1847</v>
      </c>
      <c r="B611" s="173"/>
      <c r="C611" s="174" t="s">
        <v>12</v>
      </c>
      <c r="D611" s="78" t="s">
        <v>1194</v>
      </c>
      <c r="E611" s="78" t="s">
        <v>1860</v>
      </c>
      <c r="F611" s="78"/>
      <c r="G611" s="78" t="s">
        <v>164</v>
      </c>
      <c r="H611" s="175">
        <f>INVENTARIO[[#This Row],[Precio Final]]</f>
        <v>0</v>
      </c>
      <c r="I611" s="78">
        <v>0.85</v>
      </c>
      <c r="J611" s="78">
        <v>0</v>
      </c>
      <c r="K611" s="110">
        <f>SUMIFS(VENTAS[Cantidad],VENTAS[Código del producto Vendido],INVENTARIO[[#This Row],[Code]])</f>
        <v>0</v>
      </c>
      <c r="L611" s="120">
        <f>INVENTARIO[[#This Row],[Entradas]]-INVENTARIO[[#This Row],[Salidas]]</f>
        <v>0</v>
      </c>
      <c r="M611" s="175">
        <f>INVENTARIO[[#This Row],[Precio Final]]*10%</f>
        <v>0</v>
      </c>
      <c r="N611" s="42">
        <v>0</v>
      </c>
      <c r="O611" s="42">
        <v>0</v>
      </c>
      <c r="P611" s="42">
        <v>0</v>
      </c>
      <c r="Q611" s="110"/>
      <c r="R611" s="42"/>
      <c r="S611" s="178">
        <v>0</v>
      </c>
      <c r="T611" s="42">
        <f>INVENTARIO[[#This Row],[Costo Unitario (USD)]]+INVENTARIO[[#This Row],[Costo Envío (USD)]]</f>
        <v>0</v>
      </c>
      <c r="U611" s="42">
        <f>INVENTARIO[[#This Row],[Costo total]]*1.5</f>
        <v>0</v>
      </c>
      <c r="V611" s="42">
        <v>0</v>
      </c>
      <c r="W611" s="42">
        <f>INVENTARIO[[#This Row],[Precio Final]]-INVENTARIO[[#This Row],[Costo total]]</f>
        <v>0</v>
      </c>
      <c r="X611" s="176">
        <f>INVENTARIO[[#This Row],[Ganancia Unitaria]]*INVENTARIO[[#This Row],[Salidas]]</f>
        <v>0</v>
      </c>
      <c r="Y611" s="42" t="s">
        <v>2209</v>
      </c>
      <c r="Z611" s="20"/>
      <c r="AA611" s="20">
        <f>INVENTARIO[[#This Row],[Costo total]]*INVENTARIO[[#This Row],[Entradas]]</f>
        <v>0</v>
      </c>
      <c r="AB611" s="172">
        <f>INVENTARIO[[#This Row],[Stock Actual]]*INVENTARIO[[#This Row],[Costo total]]</f>
        <v>0</v>
      </c>
    </row>
    <row r="612" spans="1:28" ht="55" customHeight="1" x14ac:dyDescent="0.15">
      <c r="A612" s="43" t="s">
        <v>1848</v>
      </c>
      <c r="B612" s="169"/>
      <c r="C612" s="170" t="s">
        <v>12</v>
      </c>
      <c r="D612" s="83" t="s">
        <v>1194</v>
      </c>
      <c r="E612" s="83" t="s">
        <v>1858</v>
      </c>
      <c r="F612" s="83"/>
      <c r="G612" s="83" t="s">
        <v>164</v>
      </c>
      <c r="H612" s="171">
        <f>INVENTARIO[[#This Row],[Precio Final]]</f>
        <v>55</v>
      </c>
      <c r="I612" s="83">
        <v>13.6</v>
      </c>
      <c r="J612" s="83">
        <v>0</v>
      </c>
      <c r="K612" s="112">
        <f>SUMIFS(VENTAS[Cantidad],VENTAS[Código del producto Vendido],INVENTARIO[[#This Row],[Code]])</f>
        <v>0</v>
      </c>
      <c r="L612" s="121">
        <f>INVENTARIO[[#This Row],[Entradas]]-INVENTARIO[[#This Row],[Salidas]]</f>
        <v>0</v>
      </c>
      <c r="M612" s="171">
        <f>INVENTARIO[[#This Row],[Precio Final]]*10%</f>
        <v>5.5</v>
      </c>
      <c r="N612" s="43">
        <v>0</v>
      </c>
      <c r="O612" s="43">
        <v>0</v>
      </c>
      <c r="P612" s="43">
        <v>31.83</v>
      </c>
      <c r="Q612" s="112"/>
      <c r="R612" s="43"/>
      <c r="S612" s="177">
        <v>10</v>
      </c>
      <c r="T612" s="168">
        <f>INVENTARIO[[#This Row],[Costo Unitario (USD)]]+INVENTARIO[[#This Row],[Costo Envío (USD)]]</f>
        <v>41.83</v>
      </c>
      <c r="U612" s="168">
        <f>INVENTARIO[[#This Row],[Costo total]]*1.5</f>
        <v>62.744999999999997</v>
      </c>
      <c r="V612" s="43">
        <v>55</v>
      </c>
      <c r="W612" s="43">
        <f>INVENTARIO[[#This Row],[Precio Final]]-INVENTARIO[[#This Row],[Costo total]]</f>
        <v>13.170000000000002</v>
      </c>
      <c r="X612" s="172">
        <f>INVENTARIO[[#This Row],[Ganancia Unitaria]]*INVENTARIO[[#This Row],[Salidas]]</f>
        <v>0</v>
      </c>
      <c r="Y612" s="43" t="s">
        <v>2209</v>
      </c>
      <c r="Z612" s="43"/>
      <c r="AA612" s="43">
        <f>INVENTARIO[[#This Row],[Costo total]]*INVENTARIO[[#This Row],[Entradas]]</f>
        <v>0</v>
      </c>
      <c r="AB612" s="172">
        <f>INVENTARIO[[#This Row],[Stock Actual]]*INVENTARIO[[#This Row],[Costo total]]</f>
        <v>0</v>
      </c>
    </row>
    <row r="613" spans="1:28" ht="55" customHeight="1" x14ac:dyDescent="0.15">
      <c r="A613" s="42" t="s">
        <v>1849</v>
      </c>
      <c r="B613" s="173"/>
      <c r="C613" s="174" t="s">
        <v>12</v>
      </c>
      <c r="D613" s="78" t="s">
        <v>1194</v>
      </c>
      <c r="E613" s="78" t="s">
        <v>1859</v>
      </c>
      <c r="F613" s="78"/>
      <c r="G613" s="78" t="s">
        <v>164</v>
      </c>
      <c r="H613" s="175">
        <f>INVENTARIO[[#This Row],[Precio Final]]</f>
        <v>0</v>
      </c>
      <c r="I613" s="78">
        <v>0.85</v>
      </c>
      <c r="J613" s="78">
        <v>0</v>
      </c>
      <c r="K613" s="110">
        <f>SUMIFS(VENTAS[Cantidad],VENTAS[Código del producto Vendido],INVENTARIO[[#This Row],[Code]])</f>
        <v>0</v>
      </c>
      <c r="L613" s="120">
        <f>INVENTARIO[[#This Row],[Entradas]]-INVENTARIO[[#This Row],[Salidas]]</f>
        <v>0</v>
      </c>
      <c r="M613" s="175">
        <f>INVENTARIO[[#This Row],[Precio Final]]*10%</f>
        <v>0</v>
      </c>
      <c r="N613" s="42">
        <v>0</v>
      </c>
      <c r="O613" s="42">
        <v>0</v>
      </c>
      <c r="P613" s="42">
        <v>0</v>
      </c>
      <c r="Q613" s="110"/>
      <c r="R613" s="42"/>
      <c r="S613" s="178">
        <v>0</v>
      </c>
      <c r="T613" s="42">
        <f>INVENTARIO[[#This Row],[Costo Unitario (USD)]]+INVENTARIO[[#This Row],[Costo Envío (USD)]]</f>
        <v>0</v>
      </c>
      <c r="U613" s="42">
        <f>INVENTARIO[[#This Row],[Costo total]]*1.5</f>
        <v>0</v>
      </c>
      <c r="V613" s="42">
        <v>0</v>
      </c>
      <c r="W613" s="42">
        <f>INVENTARIO[[#This Row],[Precio Final]]-INVENTARIO[[#This Row],[Costo total]]</f>
        <v>0</v>
      </c>
      <c r="X613" s="176">
        <f>INVENTARIO[[#This Row],[Ganancia Unitaria]]*INVENTARIO[[#This Row],[Salidas]]</f>
        <v>0</v>
      </c>
      <c r="Y613" s="42" t="s">
        <v>2209</v>
      </c>
      <c r="Z613" s="20"/>
      <c r="AA613" s="20">
        <f>INVENTARIO[[#This Row],[Costo total]]*INVENTARIO[[#This Row],[Entradas]]</f>
        <v>0</v>
      </c>
      <c r="AB613" s="172">
        <f>INVENTARIO[[#This Row],[Stock Actual]]*INVENTARIO[[#This Row],[Costo total]]</f>
        <v>0</v>
      </c>
    </row>
    <row r="614" spans="1:28" ht="55" customHeight="1" x14ac:dyDescent="0.15">
      <c r="A614" s="43" t="s">
        <v>1850</v>
      </c>
      <c r="B614" s="169"/>
      <c r="C614" s="170" t="s">
        <v>12</v>
      </c>
      <c r="D614" s="83" t="s">
        <v>1194</v>
      </c>
      <c r="E614" s="83" t="s">
        <v>1862</v>
      </c>
      <c r="F614" s="83" t="s">
        <v>695</v>
      </c>
      <c r="G614" s="83" t="s">
        <v>164</v>
      </c>
      <c r="H614" s="171">
        <f>INVENTARIO[[#This Row],[Precio Final]]</f>
        <v>0</v>
      </c>
      <c r="I614" s="83">
        <v>0.85</v>
      </c>
      <c r="J614" s="83">
        <v>0</v>
      </c>
      <c r="K614" s="112">
        <f>SUMIFS(VENTAS[Cantidad],VENTAS[Código del producto Vendido],INVENTARIO[[#This Row],[Code]])</f>
        <v>0</v>
      </c>
      <c r="L614" s="121">
        <f>INVENTARIO[[#This Row],[Entradas]]-INVENTARIO[[#This Row],[Salidas]]</f>
        <v>0</v>
      </c>
      <c r="M614" s="171">
        <f>INVENTARIO[[#This Row],[Precio Final]]*10%</f>
        <v>0</v>
      </c>
      <c r="N614" s="43">
        <v>0</v>
      </c>
      <c r="O614" s="43">
        <v>0</v>
      </c>
      <c r="P614" s="43">
        <v>0</v>
      </c>
      <c r="Q614" s="112"/>
      <c r="R614" s="43"/>
      <c r="S614" s="177">
        <v>0</v>
      </c>
      <c r="T614" s="168">
        <f>INVENTARIO[[#This Row],[Costo Unitario (USD)]]+INVENTARIO[[#This Row],[Costo Envío (USD)]]</f>
        <v>0</v>
      </c>
      <c r="U614" s="168">
        <f>INVENTARIO[[#This Row],[Costo total]]*1.5</f>
        <v>0</v>
      </c>
      <c r="V614" s="43">
        <v>0</v>
      </c>
      <c r="W614" s="43">
        <f>INVENTARIO[[#This Row],[Precio Final]]-INVENTARIO[[#This Row],[Costo total]]</f>
        <v>0</v>
      </c>
      <c r="X614" s="172">
        <f>INVENTARIO[[#This Row],[Ganancia Unitaria]]*INVENTARIO[[#This Row],[Salidas]]</f>
        <v>0</v>
      </c>
      <c r="Y614" s="43" t="s">
        <v>2209</v>
      </c>
      <c r="Z614" s="43"/>
      <c r="AA614" s="43">
        <f>INVENTARIO[[#This Row],[Costo total]]*INVENTARIO[[#This Row],[Entradas]]</f>
        <v>0</v>
      </c>
      <c r="AB614" s="172">
        <f>INVENTARIO[[#This Row],[Stock Actual]]*INVENTARIO[[#This Row],[Costo total]]</f>
        <v>0</v>
      </c>
    </row>
    <row r="615" spans="1:28" ht="55" customHeight="1" x14ac:dyDescent="0.15">
      <c r="A615" s="42" t="s">
        <v>1851</v>
      </c>
      <c r="B615" s="173"/>
      <c r="C615" s="174" t="s">
        <v>12</v>
      </c>
      <c r="D615" s="78" t="s">
        <v>2330</v>
      </c>
      <c r="E615" s="78" t="s">
        <v>2520</v>
      </c>
      <c r="F615" s="78" t="s">
        <v>697</v>
      </c>
      <c r="G615" s="78" t="s">
        <v>164</v>
      </c>
      <c r="H615" s="175">
        <f>INVENTARIO[[#This Row],[Precio Final]]</f>
        <v>22</v>
      </c>
      <c r="I615" s="78">
        <v>2.5499999999999998</v>
      </c>
      <c r="J615" s="78">
        <v>4</v>
      </c>
      <c r="K615" s="110">
        <f>SUMIFS(VENTAS[Cantidad],VENTAS[Código del producto Vendido],INVENTARIO[[#This Row],[Code]])</f>
        <v>2</v>
      </c>
      <c r="L615" s="120">
        <f>INVENTARIO[[#This Row],[Entradas]]-INVENTARIO[[#This Row],[Salidas]]</f>
        <v>2</v>
      </c>
      <c r="M615" s="175">
        <f>INVENTARIO[[#This Row],[Precio Final]]*10%</f>
        <v>2.2000000000000002</v>
      </c>
      <c r="N615" s="42">
        <v>-27.89</v>
      </c>
      <c r="O615" s="42">
        <v>13.94</v>
      </c>
      <c r="P615" s="42">
        <v>11.37</v>
      </c>
      <c r="Q615" s="110"/>
      <c r="R615" s="42"/>
      <c r="S615" s="178">
        <v>3</v>
      </c>
      <c r="T615" s="42">
        <f>INVENTARIO[[#This Row],[Costo Unitario (USD)]]+INVENTARIO[[#This Row],[Costo Envío (USD)]]</f>
        <v>14.37</v>
      </c>
      <c r="U615" s="42">
        <f>INVENTARIO[[#This Row],[Costo total]]*1.5</f>
        <v>21.555</v>
      </c>
      <c r="V615" s="42">
        <v>22</v>
      </c>
      <c r="W615" s="42">
        <f>INVENTARIO[[#This Row],[Precio Final]]-INVENTARIO[[#This Row],[Costo total]]</f>
        <v>7.6300000000000008</v>
      </c>
      <c r="X615" s="176">
        <f>INVENTARIO[[#This Row],[Ganancia Unitaria]]*INVENTARIO[[#This Row],[Salidas]]</f>
        <v>15.260000000000002</v>
      </c>
      <c r="Y615" s="42" t="s">
        <v>2209</v>
      </c>
      <c r="Z615" s="20"/>
      <c r="AA615" s="20">
        <f>INVENTARIO[[#This Row],[Costo total]]*INVENTARIO[[#This Row],[Entradas]]</f>
        <v>57.48</v>
      </c>
      <c r="AB615" s="172">
        <f>INVENTARIO[[#This Row],[Stock Actual]]*INVENTARIO[[#This Row],[Costo total]]</f>
        <v>28.74</v>
      </c>
    </row>
    <row r="616" spans="1:28" ht="55" customHeight="1" x14ac:dyDescent="0.15">
      <c r="A616" s="43" t="s">
        <v>1852</v>
      </c>
      <c r="B616" s="169"/>
      <c r="C616" s="170" t="s">
        <v>12</v>
      </c>
      <c r="D616" s="83" t="s">
        <v>2330</v>
      </c>
      <c r="E616" s="83" t="s">
        <v>2075</v>
      </c>
      <c r="F616" s="83" t="s">
        <v>698</v>
      </c>
      <c r="G616" s="83" t="s">
        <v>164</v>
      </c>
      <c r="H616" s="171">
        <f>INVENTARIO[[#This Row],[Precio Final]]</f>
        <v>22</v>
      </c>
      <c r="I616" s="83">
        <v>2.5499999999999998</v>
      </c>
      <c r="J616" s="83">
        <v>3</v>
      </c>
      <c r="K616" s="112">
        <f>SUMIFS(VENTAS[Cantidad],VENTAS[Código del producto Vendido],INVENTARIO[[#This Row],[Code]])</f>
        <v>3</v>
      </c>
      <c r="L616" s="121">
        <f>INVENTARIO[[#This Row],[Entradas]]-INVENTARIO[[#This Row],[Salidas]]</f>
        <v>0</v>
      </c>
      <c r="M616" s="171">
        <f>INVENTARIO[[#This Row],[Precio Final]]*10%</f>
        <v>2.2000000000000002</v>
      </c>
      <c r="N616" s="43">
        <v>0</v>
      </c>
      <c r="O616" s="43">
        <v>41.83</v>
      </c>
      <c r="P616" s="43">
        <v>11.37</v>
      </c>
      <c r="Q616" s="112"/>
      <c r="R616" s="43"/>
      <c r="S616" s="177">
        <v>3</v>
      </c>
      <c r="T616" s="168">
        <f>INVENTARIO[[#This Row],[Costo Unitario (USD)]]+INVENTARIO[[#This Row],[Costo Envío (USD)]]</f>
        <v>14.37</v>
      </c>
      <c r="U616" s="168">
        <f>INVENTARIO[[#This Row],[Costo total]]*1.5</f>
        <v>21.555</v>
      </c>
      <c r="V616" s="43">
        <v>22</v>
      </c>
      <c r="W616" s="43">
        <f>INVENTARIO[[#This Row],[Precio Final]]-INVENTARIO[[#This Row],[Costo total]]</f>
        <v>7.6300000000000008</v>
      </c>
      <c r="X616" s="172">
        <f>INVENTARIO[[#This Row],[Ganancia Unitaria]]*INVENTARIO[[#This Row],[Salidas]]</f>
        <v>22.89</v>
      </c>
      <c r="Y616" s="43" t="s">
        <v>2209</v>
      </c>
      <c r="Z616" s="43"/>
      <c r="AA616" s="43">
        <f>INVENTARIO[[#This Row],[Costo total]]*INVENTARIO[[#This Row],[Entradas]]</f>
        <v>43.11</v>
      </c>
      <c r="AB616" s="172">
        <f>INVENTARIO[[#This Row],[Stock Actual]]*INVENTARIO[[#This Row],[Costo total]]</f>
        <v>0</v>
      </c>
    </row>
    <row r="617" spans="1:28" ht="55" customHeight="1" x14ac:dyDescent="0.15">
      <c r="A617" s="42" t="s">
        <v>1853</v>
      </c>
      <c r="B617" s="173"/>
      <c r="C617" s="174" t="s">
        <v>12</v>
      </c>
      <c r="D617" s="78" t="s">
        <v>2684</v>
      </c>
      <c r="E617" s="78" t="s">
        <v>2521</v>
      </c>
      <c r="F617" s="78" t="s">
        <v>2523</v>
      </c>
      <c r="G617" s="78" t="s">
        <v>164</v>
      </c>
      <c r="H617" s="175">
        <f>INVENTARIO[[#This Row],[Precio Final]]</f>
        <v>10</v>
      </c>
      <c r="I617" s="78">
        <v>1.7</v>
      </c>
      <c r="J617" s="78">
        <v>3</v>
      </c>
      <c r="K617" s="110">
        <f>SUMIFS(VENTAS[Cantidad],VENTAS[Código del producto Vendido],INVENTARIO[[#This Row],[Code]])</f>
        <v>1</v>
      </c>
      <c r="L617" s="120">
        <f>INVENTARIO[[#This Row],[Entradas]]-INVENTARIO[[#This Row],[Salidas]]</f>
        <v>2</v>
      </c>
      <c r="M617" s="175">
        <f>INVENTARIO[[#This Row],[Precio Final]]*10%</f>
        <v>1</v>
      </c>
      <c r="N617" s="42">
        <v>-5.88</v>
      </c>
      <c r="O617" s="42">
        <v>11.76</v>
      </c>
      <c r="P617" s="42">
        <v>4.17</v>
      </c>
      <c r="Q617" s="110"/>
      <c r="R617" s="42"/>
      <c r="S617" s="178">
        <v>1</v>
      </c>
      <c r="T617" s="42">
        <f>INVENTARIO[[#This Row],[Costo Unitario (USD)]]+INVENTARIO[[#This Row],[Costo Envío (USD)]]</f>
        <v>5.17</v>
      </c>
      <c r="U617" s="42">
        <f>INVENTARIO[[#This Row],[Costo total]]*1.5</f>
        <v>7.7549999999999999</v>
      </c>
      <c r="V617" s="42">
        <v>10</v>
      </c>
      <c r="W617" s="42">
        <f>INVENTARIO[[#This Row],[Precio Final]]-INVENTARIO[[#This Row],[Costo total]]</f>
        <v>4.83</v>
      </c>
      <c r="X617" s="176">
        <f>INVENTARIO[[#This Row],[Ganancia Unitaria]]*INVENTARIO[[#This Row],[Salidas]]</f>
        <v>4.83</v>
      </c>
      <c r="Y617" s="42" t="s">
        <v>2209</v>
      </c>
      <c r="Z617" s="20"/>
      <c r="AA617" s="20">
        <f>INVENTARIO[[#This Row],[Costo total]]*INVENTARIO[[#This Row],[Entradas]]</f>
        <v>15.51</v>
      </c>
      <c r="AB617" s="172">
        <f>INVENTARIO[[#This Row],[Stock Actual]]*INVENTARIO[[#This Row],[Costo total]]</f>
        <v>10.34</v>
      </c>
    </row>
    <row r="618" spans="1:28" ht="55" customHeight="1" x14ac:dyDescent="0.15">
      <c r="A618" s="43" t="s">
        <v>1854</v>
      </c>
      <c r="B618" s="169"/>
      <c r="C618" s="170" t="s">
        <v>12</v>
      </c>
      <c r="D618" s="83" t="s">
        <v>192</v>
      </c>
      <c r="E618" s="83" t="s">
        <v>1863</v>
      </c>
      <c r="F618" s="83" t="s">
        <v>2327</v>
      </c>
      <c r="G618" s="83" t="s">
        <v>164</v>
      </c>
      <c r="H618" s="171">
        <f>INVENTARIO[[#This Row],[Precio Final]]</f>
        <v>12</v>
      </c>
      <c r="I618" s="83">
        <v>1.7</v>
      </c>
      <c r="J618" s="83">
        <v>3</v>
      </c>
      <c r="K618" s="112">
        <f>SUMIFS(VENTAS[Cantidad],VENTAS[Código del producto Vendido],INVENTARIO[[#This Row],[Code]])</f>
        <v>3</v>
      </c>
      <c r="L618" s="121">
        <f>INVENTARIO[[#This Row],[Entradas]]-INVENTARIO[[#This Row],[Salidas]]</f>
        <v>0</v>
      </c>
      <c r="M618" s="171">
        <f>INVENTARIO[[#This Row],[Precio Final]]*10%</f>
        <v>1.2000000000000002</v>
      </c>
      <c r="N618" s="43">
        <v>-16.010000000000002</v>
      </c>
      <c r="O618" s="43">
        <v>0</v>
      </c>
      <c r="P618" s="43">
        <v>3.61</v>
      </c>
      <c r="Q618" s="112"/>
      <c r="R618" s="43"/>
      <c r="S618" s="177">
        <v>1</v>
      </c>
      <c r="T618" s="168">
        <f>INVENTARIO[[#This Row],[Costo Unitario (USD)]]+INVENTARIO[[#This Row],[Costo Envío (USD)]]</f>
        <v>4.6099999999999994</v>
      </c>
      <c r="U618" s="168">
        <f>INVENTARIO[[#This Row],[Costo total]]*1.5</f>
        <v>6.9149999999999991</v>
      </c>
      <c r="V618" s="43">
        <v>12</v>
      </c>
      <c r="W618" s="43">
        <f>INVENTARIO[[#This Row],[Precio Final]]-INVENTARIO[[#This Row],[Costo total]]</f>
        <v>7.3900000000000006</v>
      </c>
      <c r="X618" s="172">
        <f>INVENTARIO[[#This Row],[Ganancia Unitaria]]*INVENTARIO[[#This Row],[Salidas]]</f>
        <v>22.17</v>
      </c>
      <c r="Y618" s="43" t="s">
        <v>2209</v>
      </c>
      <c r="Z618" s="43"/>
      <c r="AA618" s="43">
        <f>INVENTARIO[[#This Row],[Costo total]]*INVENTARIO[[#This Row],[Entradas]]</f>
        <v>13.829999999999998</v>
      </c>
      <c r="AB618" s="172">
        <f>INVENTARIO[[#This Row],[Stock Actual]]*INVENTARIO[[#This Row],[Costo total]]</f>
        <v>0</v>
      </c>
    </row>
    <row r="619" spans="1:28" ht="55" customHeight="1" x14ac:dyDescent="0.15">
      <c r="A619" s="42" t="s">
        <v>1855</v>
      </c>
      <c r="B619" s="173"/>
      <c r="C619" s="174" t="s">
        <v>12</v>
      </c>
      <c r="D619" s="78" t="s">
        <v>192</v>
      </c>
      <c r="E619" s="78" t="s">
        <v>2521</v>
      </c>
      <c r="F619" s="78" t="s">
        <v>2522</v>
      </c>
      <c r="G619" s="78" t="s">
        <v>164</v>
      </c>
      <c r="H619" s="175">
        <f>INVENTARIO[[#This Row],[Precio Final]]</f>
        <v>10</v>
      </c>
      <c r="I619" s="78">
        <v>1.7</v>
      </c>
      <c r="J619" s="78">
        <v>4</v>
      </c>
      <c r="K619" s="110">
        <f>SUMIFS(VENTAS[Cantidad],VENTAS[Código del producto Vendido],INVENTARIO[[#This Row],[Code]])</f>
        <v>1</v>
      </c>
      <c r="L619" s="120">
        <f>INVENTARIO[[#This Row],[Entradas]]-INVENTARIO[[#This Row],[Salidas]]</f>
        <v>3</v>
      </c>
      <c r="M619" s="175">
        <f>INVENTARIO[[#This Row],[Precio Final]]*10%</f>
        <v>1</v>
      </c>
      <c r="N619" s="42">
        <v>-4.79</v>
      </c>
      <c r="O619" s="42">
        <v>14.37</v>
      </c>
      <c r="P619" s="42">
        <v>3.09</v>
      </c>
      <c r="Q619" s="110"/>
      <c r="R619" s="42"/>
      <c r="S619" s="178">
        <v>1</v>
      </c>
      <c r="T619" s="42">
        <f>INVENTARIO[[#This Row],[Costo Unitario (USD)]]+INVENTARIO[[#This Row],[Costo Envío (USD)]]</f>
        <v>4.09</v>
      </c>
      <c r="U619" s="42">
        <f>INVENTARIO[[#This Row],[Costo total]]*1.5</f>
        <v>6.1349999999999998</v>
      </c>
      <c r="V619" s="42">
        <v>10</v>
      </c>
      <c r="W619" s="42">
        <f>INVENTARIO[[#This Row],[Precio Final]]-INVENTARIO[[#This Row],[Costo total]]</f>
        <v>5.91</v>
      </c>
      <c r="X619" s="176">
        <f>INVENTARIO[[#This Row],[Ganancia Unitaria]]*INVENTARIO[[#This Row],[Salidas]]</f>
        <v>5.91</v>
      </c>
      <c r="Y619" s="42" t="s">
        <v>2209</v>
      </c>
      <c r="Z619" s="20"/>
      <c r="AA619" s="20">
        <f>INVENTARIO[[#This Row],[Costo total]]*INVENTARIO[[#This Row],[Entradas]]</f>
        <v>16.36</v>
      </c>
      <c r="AB619" s="172">
        <f>INVENTARIO[[#This Row],[Stock Actual]]*INVENTARIO[[#This Row],[Costo total]]</f>
        <v>12.27</v>
      </c>
    </row>
    <row r="620" spans="1:28" ht="55" customHeight="1" x14ac:dyDescent="0.15">
      <c r="A620" s="43" t="s">
        <v>1856</v>
      </c>
      <c r="B620" s="169"/>
      <c r="C620" s="170" t="s">
        <v>12</v>
      </c>
      <c r="D620" s="83" t="s">
        <v>2330</v>
      </c>
      <c r="E620" s="83" t="s">
        <v>2396</v>
      </c>
      <c r="F620" s="83" t="s">
        <v>2398</v>
      </c>
      <c r="G620" s="83" t="s">
        <v>164</v>
      </c>
      <c r="H620" s="171">
        <f>INVENTARIO[[#This Row],[Precio Final]]</f>
        <v>25</v>
      </c>
      <c r="I620" s="83">
        <v>4.34</v>
      </c>
      <c r="J620" s="83">
        <v>2</v>
      </c>
      <c r="K620" s="112">
        <f>SUMIFS(VENTAS[Cantidad],VENTAS[Código del producto Vendido],INVENTARIO[[#This Row],[Code]])</f>
        <v>1</v>
      </c>
      <c r="L620" s="121">
        <f>INVENTARIO[[#This Row],[Entradas]]-INVENTARIO[[#This Row],[Salidas]]</f>
        <v>1</v>
      </c>
      <c r="M620" s="171">
        <f>INVENTARIO[[#This Row],[Precio Final]]*10%</f>
        <v>2.5</v>
      </c>
      <c r="N620" s="43">
        <v>-20.149999999999999</v>
      </c>
      <c r="O620" s="43">
        <v>20.149999999999999</v>
      </c>
      <c r="P620" s="43">
        <v>15.78</v>
      </c>
      <c r="Q620" s="112"/>
      <c r="R620" s="43"/>
      <c r="S620" s="177">
        <v>5</v>
      </c>
      <c r="T620" s="168">
        <f>INVENTARIO[[#This Row],[Costo Unitario (USD)]]+INVENTARIO[[#This Row],[Costo Envío (USD)]]</f>
        <v>20.78</v>
      </c>
      <c r="U620" s="168">
        <f>INVENTARIO[[#This Row],[Costo total]]*1.5</f>
        <v>31.17</v>
      </c>
      <c r="V620" s="43">
        <v>25</v>
      </c>
      <c r="W620" s="43">
        <f>INVENTARIO[[#This Row],[Precio Final]]-INVENTARIO[[#This Row],[Costo total]]</f>
        <v>4.2199999999999989</v>
      </c>
      <c r="X620" s="172">
        <f>INVENTARIO[[#This Row],[Ganancia Unitaria]]*INVENTARIO[[#This Row],[Salidas]]</f>
        <v>4.2199999999999989</v>
      </c>
      <c r="Y620" s="43" t="s">
        <v>2209</v>
      </c>
      <c r="Z620" s="43"/>
      <c r="AA620" s="43">
        <f>INVENTARIO[[#This Row],[Costo total]]*INVENTARIO[[#This Row],[Entradas]]</f>
        <v>41.56</v>
      </c>
      <c r="AB620" s="172">
        <f>INVENTARIO[[#This Row],[Stock Actual]]*INVENTARIO[[#This Row],[Costo total]]</f>
        <v>20.78</v>
      </c>
    </row>
    <row r="621" spans="1:28" ht="55" customHeight="1" x14ac:dyDescent="0.15">
      <c r="A621" s="42" t="s">
        <v>1865</v>
      </c>
      <c r="B621" s="173"/>
      <c r="C621" s="174" t="s">
        <v>12</v>
      </c>
      <c r="D621" s="78" t="s">
        <v>1194</v>
      </c>
      <c r="E621" s="78" t="s">
        <v>1873</v>
      </c>
      <c r="F621" s="78"/>
      <c r="G621" s="78" t="s">
        <v>164</v>
      </c>
      <c r="H621" s="175">
        <f>INVENTARIO[[#This Row],[Precio Final]]</f>
        <v>18</v>
      </c>
      <c r="I621" s="78">
        <v>1.19</v>
      </c>
      <c r="J621" s="78">
        <v>0</v>
      </c>
      <c r="K621" s="110">
        <f>SUMIFS(VENTAS[Cantidad],VENTAS[Código del producto Vendido],INVENTARIO[[#This Row],[Code]])</f>
        <v>0</v>
      </c>
      <c r="L621" s="120">
        <f>INVENTARIO[[#This Row],[Entradas]]-INVENTARIO[[#This Row],[Salidas]]</f>
        <v>0</v>
      </c>
      <c r="M621" s="175">
        <f>INVENTARIO[[#This Row],[Precio Final]]*10%</f>
        <v>1.8</v>
      </c>
      <c r="N621" s="42">
        <v>0</v>
      </c>
      <c r="O621" s="42">
        <v>0</v>
      </c>
      <c r="P621" s="42">
        <v>13.26</v>
      </c>
      <c r="Q621" s="110"/>
      <c r="R621" s="42"/>
      <c r="S621" s="178">
        <v>3</v>
      </c>
      <c r="T621" s="42">
        <f>INVENTARIO[[#This Row],[Costo Unitario (USD)]]+INVENTARIO[[#This Row],[Costo Envío (USD)]]</f>
        <v>16.259999999999998</v>
      </c>
      <c r="U621" s="42">
        <f>INVENTARIO[[#This Row],[Costo total]]*1.5</f>
        <v>24.389999999999997</v>
      </c>
      <c r="V621" s="42">
        <v>18</v>
      </c>
      <c r="W621" s="42">
        <f>INVENTARIO[[#This Row],[Precio Final]]-INVENTARIO[[#This Row],[Costo total]]</f>
        <v>1.740000000000002</v>
      </c>
      <c r="X621" s="176">
        <f>INVENTARIO[[#This Row],[Ganancia Unitaria]]*INVENTARIO[[#This Row],[Salidas]]</f>
        <v>0</v>
      </c>
      <c r="Y621" s="42" t="s">
        <v>2209</v>
      </c>
      <c r="Z621" s="20"/>
      <c r="AA621" s="20">
        <f>INVENTARIO[[#This Row],[Costo total]]*INVENTARIO[[#This Row],[Entradas]]</f>
        <v>0</v>
      </c>
      <c r="AB621" s="172">
        <f>INVENTARIO[[#This Row],[Stock Actual]]*INVENTARIO[[#This Row],[Costo total]]</f>
        <v>0</v>
      </c>
    </row>
    <row r="622" spans="1:28" ht="55" customHeight="1" x14ac:dyDescent="0.15">
      <c r="A622" s="43" t="s">
        <v>1866</v>
      </c>
      <c r="B622" s="169"/>
      <c r="C622" s="170" t="s">
        <v>12</v>
      </c>
      <c r="D622" s="83" t="s">
        <v>1194</v>
      </c>
      <c r="E622" s="83" t="s">
        <v>2076</v>
      </c>
      <c r="F622" s="83"/>
      <c r="G622" s="83" t="s">
        <v>164</v>
      </c>
      <c r="H622" s="171">
        <f>INVENTARIO[[#This Row],[Precio Final]]</f>
        <v>18</v>
      </c>
      <c r="I622" s="83">
        <v>1.19</v>
      </c>
      <c r="J622" s="83">
        <v>0</v>
      </c>
      <c r="K622" s="112">
        <f>SUMIFS(VENTAS[Cantidad],VENTAS[Código del producto Vendido],INVENTARIO[[#This Row],[Code]])</f>
        <v>0</v>
      </c>
      <c r="L622" s="121">
        <f>INVENTARIO[[#This Row],[Entradas]]-INVENTARIO[[#This Row],[Salidas]]</f>
        <v>0</v>
      </c>
      <c r="M622" s="171">
        <f>INVENTARIO[[#This Row],[Precio Final]]*10%</f>
        <v>1.8</v>
      </c>
      <c r="N622" s="43">
        <v>0</v>
      </c>
      <c r="O622" s="43">
        <v>0</v>
      </c>
      <c r="P622" s="43">
        <v>13.62</v>
      </c>
      <c r="Q622" s="112"/>
      <c r="R622" s="43"/>
      <c r="S622" s="177">
        <v>3</v>
      </c>
      <c r="T622" s="168">
        <f>INVENTARIO[[#This Row],[Costo Unitario (USD)]]+INVENTARIO[[#This Row],[Costo Envío (USD)]]</f>
        <v>16.619999999999997</v>
      </c>
      <c r="U622" s="168">
        <f>INVENTARIO[[#This Row],[Costo total]]*1.5</f>
        <v>24.929999999999996</v>
      </c>
      <c r="V622" s="43">
        <v>18</v>
      </c>
      <c r="W622" s="43">
        <f>INVENTARIO[[#This Row],[Precio Final]]-INVENTARIO[[#This Row],[Costo total]]</f>
        <v>1.3800000000000026</v>
      </c>
      <c r="X622" s="172">
        <f>INVENTARIO[[#This Row],[Ganancia Unitaria]]*INVENTARIO[[#This Row],[Salidas]]</f>
        <v>0</v>
      </c>
      <c r="Y622" s="43" t="s">
        <v>2209</v>
      </c>
      <c r="Z622" s="43"/>
      <c r="AA622" s="43">
        <f>INVENTARIO[[#This Row],[Costo total]]*INVENTARIO[[#This Row],[Entradas]]</f>
        <v>0</v>
      </c>
      <c r="AB622" s="172">
        <f>INVENTARIO[[#This Row],[Stock Actual]]*INVENTARIO[[#This Row],[Costo total]]</f>
        <v>0</v>
      </c>
    </row>
    <row r="623" spans="1:28" ht="55" customHeight="1" x14ac:dyDescent="0.15">
      <c r="A623" s="42" t="s">
        <v>1867</v>
      </c>
      <c r="B623" s="173"/>
      <c r="C623" s="174" t="s">
        <v>12</v>
      </c>
      <c r="D623" s="78" t="s">
        <v>1194</v>
      </c>
      <c r="E623" s="78" t="s">
        <v>1874</v>
      </c>
      <c r="F623" s="78" t="s">
        <v>697</v>
      </c>
      <c r="G623" s="78" t="s">
        <v>164</v>
      </c>
      <c r="H623" s="175">
        <f>INVENTARIO[[#This Row],[Precio Final]]</f>
        <v>18</v>
      </c>
      <c r="I623" s="78">
        <v>1.19</v>
      </c>
      <c r="J623" s="78">
        <v>0</v>
      </c>
      <c r="K623" s="110">
        <f>SUMIFS(VENTAS[Cantidad],VENTAS[Código del producto Vendido],INVENTARIO[[#This Row],[Code]])</f>
        <v>0</v>
      </c>
      <c r="L623" s="120">
        <f>INVENTARIO[[#This Row],[Entradas]]-INVENTARIO[[#This Row],[Salidas]]</f>
        <v>0</v>
      </c>
      <c r="M623" s="175">
        <f>INVENTARIO[[#This Row],[Precio Final]]*10%</f>
        <v>1.8</v>
      </c>
      <c r="N623" s="42">
        <v>0</v>
      </c>
      <c r="O623" s="42">
        <v>0</v>
      </c>
      <c r="P623" s="42">
        <v>11.58</v>
      </c>
      <c r="Q623" s="110"/>
      <c r="R623" s="42"/>
      <c r="S623" s="178">
        <v>3</v>
      </c>
      <c r="T623" s="42">
        <f>INVENTARIO[[#This Row],[Costo Unitario (USD)]]+INVENTARIO[[#This Row],[Costo Envío (USD)]]</f>
        <v>14.58</v>
      </c>
      <c r="U623" s="42">
        <f>INVENTARIO[[#This Row],[Costo total]]*1.5</f>
        <v>21.87</v>
      </c>
      <c r="V623" s="42">
        <v>18</v>
      </c>
      <c r="W623" s="42">
        <f>INVENTARIO[[#This Row],[Precio Final]]-INVENTARIO[[#This Row],[Costo total]]</f>
        <v>3.42</v>
      </c>
      <c r="X623" s="176">
        <f>INVENTARIO[[#This Row],[Ganancia Unitaria]]*INVENTARIO[[#This Row],[Salidas]]</f>
        <v>0</v>
      </c>
      <c r="Y623" s="42" t="s">
        <v>2209</v>
      </c>
      <c r="Z623" s="20"/>
      <c r="AA623" s="20">
        <f>INVENTARIO[[#This Row],[Costo total]]*INVENTARIO[[#This Row],[Entradas]]</f>
        <v>0</v>
      </c>
      <c r="AB623" s="172">
        <f>INVENTARIO[[#This Row],[Stock Actual]]*INVENTARIO[[#This Row],[Costo total]]</f>
        <v>0</v>
      </c>
    </row>
    <row r="624" spans="1:28" ht="55" customHeight="1" x14ac:dyDescent="0.15">
      <c r="A624" s="43" t="s">
        <v>1868</v>
      </c>
      <c r="B624" s="169"/>
      <c r="C624" s="170" t="s">
        <v>12</v>
      </c>
      <c r="D624" s="83" t="s">
        <v>2330</v>
      </c>
      <c r="E624" s="83" t="s">
        <v>2524</v>
      </c>
      <c r="F624" s="83" t="s">
        <v>2397</v>
      </c>
      <c r="G624" s="83" t="s">
        <v>164</v>
      </c>
      <c r="H624" s="171">
        <f>INVENTARIO[[#This Row],[Precio Final]]</f>
        <v>28</v>
      </c>
      <c r="I624" s="83">
        <v>4.34</v>
      </c>
      <c r="J624" s="83">
        <v>2</v>
      </c>
      <c r="K624" s="112">
        <f>SUMIFS(VENTAS[Cantidad],VENTAS[Código del producto Vendido],INVENTARIO[[#This Row],[Code]])</f>
        <v>1</v>
      </c>
      <c r="L624" s="121">
        <f>INVENTARIO[[#This Row],[Entradas]]-INVENTARIO[[#This Row],[Salidas]]</f>
        <v>1</v>
      </c>
      <c r="M624" s="171">
        <f>INVENTARIO[[#This Row],[Precio Final]]*10%</f>
        <v>2.8000000000000003</v>
      </c>
      <c r="N624" s="43">
        <v>-20.149999999999999</v>
      </c>
      <c r="O624" s="43">
        <v>20.149999999999999</v>
      </c>
      <c r="P624" s="43">
        <v>15.78</v>
      </c>
      <c r="Q624" s="112"/>
      <c r="R624" s="43"/>
      <c r="S624" s="177">
        <v>5</v>
      </c>
      <c r="T624" s="168">
        <f>INVENTARIO[[#This Row],[Costo Unitario (USD)]]+INVENTARIO[[#This Row],[Costo Envío (USD)]]</f>
        <v>20.78</v>
      </c>
      <c r="U624" s="168">
        <f>INVENTARIO[[#This Row],[Costo total]]*1.5</f>
        <v>31.17</v>
      </c>
      <c r="V624" s="43">
        <v>28</v>
      </c>
      <c r="W624" s="43">
        <f>INVENTARIO[[#This Row],[Precio Final]]-INVENTARIO[[#This Row],[Costo total]]</f>
        <v>7.2199999999999989</v>
      </c>
      <c r="X624" s="172">
        <f>INVENTARIO[[#This Row],[Ganancia Unitaria]]*INVENTARIO[[#This Row],[Salidas]]</f>
        <v>7.2199999999999989</v>
      </c>
      <c r="Y624" s="43" t="s">
        <v>2209</v>
      </c>
      <c r="Z624" s="43"/>
      <c r="AA624" s="43">
        <f>INVENTARIO[[#This Row],[Costo total]]*INVENTARIO[[#This Row],[Entradas]]</f>
        <v>41.56</v>
      </c>
      <c r="AB624" s="172">
        <f>INVENTARIO[[#This Row],[Stock Actual]]*INVENTARIO[[#This Row],[Costo total]]</f>
        <v>20.78</v>
      </c>
    </row>
    <row r="625" spans="1:28" ht="55" customHeight="1" x14ac:dyDescent="0.15">
      <c r="A625" s="42" t="s">
        <v>1869</v>
      </c>
      <c r="B625" s="173"/>
      <c r="C625" s="174" t="s">
        <v>12</v>
      </c>
      <c r="D625" s="78" t="s">
        <v>2330</v>
      </c>
      <c r="E625" s="78" t="s">
        <v>1875</v>
      </c>
      <c r="F625" s="78" t="s">
        <v>697</v>
      </c>
      <c r="G625" s="78" t="s">
        <v>164</v>
      </c>
      <c r="H625" s="175">
        <f>INVENTARIO[[#This Row],[Precio Final]]</f>
        <v>25</v>
      </c>
      <c r="I625" s="78">
        <v>5.19</v>
      </c>
      <c r="J625" s="78">
        <v>1</v>
      </c>
      <c r="K625" s="110">
        <f>SUMIFS(VENTAS[Cantidad],VENTAS[Código del producto Vendido],INVENTARIO[[#This Row],[Code]])</f>
        <v>1</v>
      </c>
      <c r="L625" s="120">
        <f>INVENTARIO[[#This Row],[Entradas]]-INVENTARIO[[#This Row],[Salidas]]</f>
        <v>0</v>
      </c>
      <c r="M625" s="175">
        <f>INVENTARIO[[#This Row],[Precio Final]]*10%</f>
        <v>2.5</v>
      </c>
      <c r="N625" s="42">
        <v>-18.52</v>
      </c>
      <c r="O625" s="42">
        <v>0</v>
      </c>
      <c r="P625" s="42">
        <v>13.3</v>
      </c>
      <c r="Q625" s="110"/>
      <c r="R625" s="42"/>
      <c r="S625" s="178">
        <v>5</v>
      </c>
      <c r="T625" s="42">
        <f>INVENTARIO[[#This Row],[Costo Unitario (USD)]]+INVENTARIO[[#This Row],[Costo Envío (USD)]]</f>
        <v>18.3</v>
      </c>
      <c r="U625" s="42">
        <f>INVENTARIO[[#This Row],[Costo total]]*1.5</f>
        <v>27.450000000000003</v>
      </c>
      <c r="V625" s="42">
        <v>25</v>
      </c>
      <c r="W625" s="42">
        <f>INVENTARIO[[#This Row],[Precio Final]]-INVENTARIO[[#This Row],[Costo total]]</f>
        <v>6.6999999999999993</v>
      </c>
      <c r="X625" s="176">
        <f>INVENTARIO[[#This Row],[Ganancia Unitaria]]*INVENTARIO[[#This Row],[Salidas]]</f>
        <v>6.6999999999999993</v>
      </c>
      <c r="Y625" s="42" t="s">
        <v>2209</v>
      </c>
      <c r="Z625" s="20"/>
      <c r="AA625" s="20">
        <f>INVENTARIO[[#This Row],[Costo total]]*INVENTARIO[[#This Row],[Entradas]]</f>
        <v>18.3</v>
      </c>
      <c r="AB625" s="172">
        <f>INVENTARIO[[#This Row],[Stock Actual]]*INVENTARIO[[#This Row],[Costo total]]</f>
        <v>0</v>
      </c>
    </row>
    <row r="626" spans="1:28" ht="55" customHeight="1" x14ac:dyDescent="0.15">
      <c r="A626" s="43" t="s">
        <v>1870</v>
      </c>
      <c r="B626" s="169"/>
      <c r="C626" s="170" t="s">
        <v>12</v>
      </c>
      <c r="D626" s="83" t="s">
        <v>2330</v>
      </c>
      <c r="E626" s="83" t="s">
        <v>1875</v>
      </c>
      <c r="F626" s="83" t="s">
        <v>698</v>
      </c>
      <c r="G626" s="83" t="s">
        <v>164</v>
      </c>
      <c r="H626" s="171">
        <f>INVENTARIO[[#This Row],[Precio Final]]</f>
        <v>25</v>
      </c>
      <c r="I626" s="83">
        <v>5.19</v>
      </c>
      <c r="J626" s="83">
        <v>1</v>
      </c>
      <c r="K626" s="112">
        <f>SUMIFS(VENTAS[Cantidad],VENTAS[Código del producto Vendido],INVENTARIO[[#This Row],[Code]])</f>
        <v>1</v>
      </c>
      <c r="L626" s="121">
        <f>INVENTARIO[[#This Row],[Entradas]]-INVENTARIO[[#This Row],[Salidas]]</f>
        <v>0</v>
      </c>
      <c r="M626" s="171">
        <f>INVENTARIO[[#This Row],[Precio Final]]*10%</f>
        <v>2.5</v>
      </c>
      <c r="N626" s="43">
        <v>-18.52</v>
      </c>
      <c r="O626" s="43">
        <v>0</v>
      </c>
      <c r="P626" s="43">
        <v>13.3</v>
      </c>
      <c r="Q626" s="112"/>
      <c r="R626" s="43"/>
      <c r="S626" s="177">
        <v>5</v>
      </c>
      <c r="T626" s="168">
        <f>INVENTARIO[[#This Row],[Costo Unitario (USD)]]+INVENTARIO[[#This Row],[Costo Envío (USD)]]</f>
        <v>18.3</v>
      </c>
      <c r="U626" s="168">
        <f>INVENTARIO[[#This Row],[Costo total]]*1.5</f>
        <v>27.450000000000003</v>
      </c>
      <c r="V626" s="43">
        <v>25</v>
      </c>
      <c r="W626" s="43">
        <f>INVENTARIO[[#This Row],[Precio Final]]-INVENTARIO[[#This Row],[Costo total]]</f>
        <v>6.6999999999999993</v>
      </c>
      <c r="X626" s="172">
        <f>INVENTARIO[[#This Row],[Ganancia Unitaria]]*INVENTARIO[[#This Row],[Salidas]]</f>
        <v>6.6999999999999993</v>
      </c>
      <c r="Y626" s="43" t="s">
        <v>2209</v>
      </c>
      <c r="Z626" s="43"/>
      <c r="AA626" s="43">
        <f>INVENTARIO[[#This Row],[Costo total]]*INVENTARIO[[#This Row],[Entradas]]</f>
        <v>18.3</v>
      </c>
      <c r="AB626" s="172">
        <f>INVENTARIO[[#This Row],[Stock Actual]]*INVENTARIO[[#This Row],[Costo total]]</f>
        <v>0</v>
      </c>
    </row>
    <row r="627" spans="1:28" ht="55" customHeight="1" x14ac:dyDescent="0.15">
      <c r="A627" s="42" t="s">
        <v>1871</v>
      </c>
      <c r="B627" s="173"/>
      <c r="C627" s="174" t="s">
        <v>12</v>
      </c>
      <c r="D627" s="78" t="s">
        <v>2330</v>
      </c>
      <c r="E627" s="78" t="s">
        <v>1875</v>
      </c>
      <c r="F627" s="78" t="s">
        <v>697</v>
      </c>
      <c r="G627" s="78" t="s">
        <v>164</v>
      </c>
      <c r="H627" s="175">
        <f>INVENTARIO[[#This Row],[Precio Final]]</f>
        <v>25</v>
      </c>
      <c r="I627" s="78">
        <v>5.19</v>
      </c>
      <c r="J627" s="78">
        <v>1</v>
      </c>
      <c r="K627" s="110">
        <f>SUMIFS(VENTAS[Cantidad],VENTAS[Código del producto Vendido],INVENTARIO[[#This Row],[Code]])</f>
        <v>1</v>
      </c>
      <c r="L627" s="120">
        <f>INVENTARIO[[#This Row],[Entradas]]-INVENTARIO[[#This Row],[Salidas]]</f>
        <v>0</v>
      </c>
      <c r="M627" s="175">
        <f>INVENTARIO[[#This Row],[Precio Final]]*10%</f>
        <v>2.5</v>
      </c>
      <c r="N627" s="42">
        <v>-18.52</v>
      </c>
      <c r="O627" s="42">
        <v>0</v>
      </c>
      <c r="P627" s="42">
        <v>13.3</v>
      </c>
      <c r="Q627" s="110"/>
      <c r="R627" s="42"/>
      <c r="S627" s="178">
        <v>5</v>
      </c>
      <c r="T627" s="42">
        <f>INVENTARIO[[#This Row],[Costo Unitario (USD)]]+INVENTARIO[[#This Row],[Costo Envío (USD)]]</f>
        <v>18.3</v>
      </c>
      <c r="U627" s="42">
        <f>INVENTARIO[[#This Row],[Costo total]]*1.5</f>
        <v>27.450000000000003</v>
      </c>
      <c r="V627" s="42">
        <v>25</v>
      </c>
      <c r="W627" s="42">
        <f>INVENTARIO[[#This Row],[Precio Final]]-INVENTARIO[[#This Row],[Costo total]]</f>
        <v>6.6999999999999993</v>
      </c>
      <c r="X627" s="176">
        <f>INVENTARIO[[#This Row],[Ganancia Unitaria]]*INVENTARIO[[#This Row],[Salidas]]</f>
        <v>6.6999999999999993</v>
      </c>
      <c r="Y627" s="42" t="s">
        <v>2209</v>
      </c>
      <c r="Z627" s="20"/>
      <c r="AA627" s="20">
        <f>INVENTARIO[[#This Row],[Costo total]]*INVENTARIO[[#This Row],[Entradas]]</f>
        <v>18.3</v>
      </c>
      <c r="AB627" s="172">
        <f>INVENTARIO[[#This Row],[Stock Actual]]*INVENTARIO[[#This Row],[Costo total]]</f>
        <v>0</v>
      </c>
    </row>
    <row r="628" spans="1:28" ht="55" customHeight="1" x14ac:dyDescent="0.15">
      <c r="A628" s="43" t="s">
        <v>1872</v>
      </c>
      <c r="B628" s="169"/>
      <c r="C628" s="170" t="s">
        <v>12</v>
      </c>
      <c r="D628" s="83" t="s">
        <v>50</v>
      </c>
      <c r="E628" s="83" t="s">
        <v>1876</v>
      </c>
      <c r="F628" s="83" t="s">
        <v>697</v>
      </c>
      <c r="G628" s="83" t="s">
        <v>164</v>
      </c>
      <c r="H628" s="171">
        <f>INVENTARIO[[#This Row],[Precio Final]]</f>
        <v>35</v>
      </c>
      <c r="I628" s="83">
        <v>6.8</v>
      </c>
      <c r="J628" s="83">
        <v>1</v>
      </c>
      <c r="K628" s="112">
        <f>SUMIFS(VENTAS[Cantidad],VENTAS[Código del producto Vendido],INVENTARIO[[#This Row],[Code]])</f>
        <v>1</v>
      </c>
      <c r="L628" s="121">
        <f>INVENTARIO[[#This Row],[Entradas]]-INVENTARIO[[#This Row],[Salidas]]</f>
        <v>0</v>
      </c>
      <c r="M628" s="171">
        <f>INVENTARIO[[#This Row],[Precio Final]]*10%</f>
        <v>3.5</v>
      </c>
      <c r="N628" s="43">
        <v>-25.28</v>
      </c>
      <c r="O628" s="43">
        <v>0</v>
      </c>
      <c r="P628" s="43">
        <v>18.420000000000002</v>
      </c>
      <c r="Q628" s="112"/>
      <c r="R628" s="43"/>
      <c r="S628" s="177">
        <v>5</v>
      </c>
      <c r="T628" s="168">
        <f>INVENTARIO[[#This Row],[Costo Unitario (USD)]]+INVENTARIO[[#This Row],[Costo Envío (USD)]]</f>
        <v>23.42</v>
      </c>
      <c r="U628" s="168">
        <f>INVENTARIO[[#This Row],[Costo total]]*1.5</f>
        <v>35.130000000000003</v>
      </c>
      <c r="V628" s="43">
        <v>35</v>
      </c>
      <c r="W628" s="43">
        <f>INVENTARIO[[#This Row],[Precio Final]]-INVENTARIO[[#This Row],[Costo total]]</f>
        <v>11.579999999999998</v>
      </c>
      <c r="X628" s="172">
        <f>INVENTARIO[[#This Row],[Ganancia Unitaria]]*INVENTARIO[[#This Row],[Salidas]]</f>
        <v>11.579999999999998</v>
      </c>
      <c r="Y628" s="43" t="s">
        <v>2209</v>
      </c>
      <c r="Z628" s="43"/>
      <c r="AA628" s="43">
        <f>INVENTARIO[[#This Row],[Costo total]]*INVENTARIO[[#This Row],[Entradas]]</f>
        <v>23.42</v>
      </c>
      <c r="AB628" s="172">
        <f>INVENTARIO[[#This Row],[Stock Actual]]*INVENTARIO[[#This Row],[Costo total]]</f>
        <v>0</v>
      </c>
    </row>
    <row r="629" spans="1:28" ht="55" customHeight="1" x14ac:dyDescent="0.15">
      <c r="A629" s="42" t="s">
        <v>1879</v>
      </c>
      <c r="B629" s="173"/>
      <c r="C629" s="174" t="s">
        <v>12</v>
      </c>
      <c r="D629" s="78" t="s">
        <v>50</v>
      </c>
      <c r="E629" s="78" t="s">
        <v>2525</v>
      </c>
      <c r="F629" s="78" t="s">
        <v>692</v>
      </c>
      <c r="G629" s="78" t="s">
        <v>164</v>
      </c>
      <c r="H629" s="175">
        <f>INVENTARIO[[#This Row],[Precio Final]]</f>
        <v>35</v>
      </c>
      <c r="I629" s="78">
        <v>6.8</v>
      </c>
      <c r="J629" s="78">
        <v>2</v>
      </c>
      <c r="K629" s="110">
        <f>SUMIFS(VENTAS[Cantidad],VENTAS[Código del producto Vendido],INVENTARIO[[#This Row],[Code]])</f>
        <v>0</v>
      </c>
      <c r="L629" s="120">
        <f>INVENTARIO[[#This Row],[Entradas]]-INVENTARIO[[#This Row],[Salidas]]</f>
        <v>2</v>
      </c>
      <c r="M629" s="175">
        <f>INVENTARIO[[#This Row],[Precio Final]]*10%</f>
        <v>3.5</v>
      </c>
      <c r="N629" s="42">
        <v>0</v>
      </c>
      <c r="O629" s="42">
        <v>49.6</v>
      </c>
      <c r="P629" s="42">
        <v>17.95</v>
      </c>
      <c r="Q629" s="110"/>
      <c r="R629" s="42"/>
      <c r="S629" s="178">
        <v>6</v>
      </c>
      <c r="T629" s="42">
        <f>INVENTARIO[[#This Row],[Costo Unitario (USD)]]+INVENTARIO[[#This Row],[Costo Envío (USD)]]</f>
        <v>23.95</v>
      </c>
      <c r="U629" s="42">
        <f>INVENTARIO[[#This Row],[Costo total]]*1.5</f>
        <v>35.924999999999997</v>
      </c>
      <c r="V629" s="42">
        <v>35</v>
      </c>
      <c r="W629" s="42">
        <f>INVENTARIO[[#This Row],[Precio Final]]-INVENTARIO[[#This Row],[Costo total]]</f>
        <v>11.05</v>
      </c>
      <c r="X629" s="176">
        <f>INVENTARIO[[#This Row],[Ganancia Unitaria]]*INVENTARIO[[#This Row],[Salidas]]</f>
        <v>0</v>
      </c>
      <c r="Y629" s="42" t="s">
        <v>2209</v>
      </c>
      <c r="Z629" s="20"/>
      <c r="AA629" s="20">
        <f>INVENTARIO[[#This Row],[Costo total]]*INVENTARIO[[#This Row],[Entradas]]</f>
        <v>47.9</v>
      </c>
      <c r="AB629" s="172">
        <f>INVENTARIO[[#This Row],[Stock Actual]]*INVENTARIO[[#This Row],[Costo total]]</f>
        <v>47.9</v>
      </c>
    </row>
    <row r="630" spans="1:28" ht="55" customHeight="1" x14ac:dyDescent="0.15">
      <c r="A630" s="43" t="s">
        <v>1880</v>
      </c>
      <c r="B630" s="169"/>
      <c r="C630" s="170" t="s">
        <v>12</v>
      </c>
      <c r="D630" s="83" t="s">
        <v>50</v>
      </c>
      <c r="E630" s="83" t="s">
        <v>1877</v>
      </c>
      <c r="F630" s="83" t="s">
        <v>698</v>
      </c>
      <c r="G630" s="83" t="s">
        <v>164</v>
      </c>
      <c r="H630" s="171">
        <f>INVENTARIO[[#This Row],[Precio Final]]</f>
        <v>35</v>
      </c>
      <c r="I630" s="83">
        <v>6.8</v>
      </c>
      <c r="J630" s="83">
        <v>2</v>
      </c>
      <c r="K630" s="112">
        <f>SUMIFS(VENTAS[Cantidad],VENTAS[Código del producto Vendido],INVENTARIO[[#This Row],[Code]])</f>
        <v>2</v>
      </c>
      <c r="L630" s="121">
        <f>INVENTARIO[[#This Row],[Entradas]]-INVENTARIO[[#This Row],[Salidas]]</f>
        <v>0</v>
      </c>
      <c r="M630" s="171">
        <f>INVENTARIO[[#This Row],[Precio Final]]*10%</f>
        <v>3.5</v>
      </c>
      <c r="N630" s="43">
        <v>-49.6</v>
      </c>
      <c r="O630" s="43">
        <v>0</v>
      </c>
      <c r="P630" s="43">
        <v>17.95</v>
      </c>
      <c r="Q630" s="112"/>
      <c r="R630" s="43"/>
      <c r="S630" s="177">
        <v>6</v>
      </c>
      <c r="T630" s="168">
        <f>INVENTARIO[[#This Row],[Costo Unitario (USD)]]+INVENTARIO[[#This Row],[Costo Envío (USD)]]</f>
        <v>23.95</v>
      </c>
      <c r="U630" s="168">
        <f>INVENTARIO[[#This Row],[Costo total]]*1.5</f>
        <v>35.924999999999997</v>
      </c>
      <c r="V630" s="43">
        <v>35</v>
      </c>
      <c r="W630" s="43">
        <f>INVENTARIO[[#This Row],[Precio Final]]-INVENTARIO[[#This Row],[Costo total]]</f>
        <v>11.05</v>
      </c>
      <c r="X630" s="172">
        <f>INVENTARIO[[#This Row],[Ganancia Unitaria]]*INVENTARIO[[#This Row],[Salidas]]</f>
        <v>22.1</v>
      </c>
      <c r="Y630" s="43" t="s">
        <v>2209</v>
      </c>
      <c r="Z630" s="43"/>
      <c r="AA630" s="43">
        <f>INVENTARIO[[#This Row],[Costo total]]*INVENTARIO[[#This Row],[Entradas]]</f>
        <v>47.9</v>
      </c>
      <c r="AB630" s="172">
        <f>INVENTARIO[[#This Row],[Stock Actual]]*INVENTARIO[[#This Row],[Costo total]]</f>
        <v>0</v>
      </c>
    </row>
    <row r="631" spans="1:28" ht="55" customHeight="1" x14ac:dyDescent="0.15">
      <c r="A631" s="42" t="s">
        <v>1881</v>
      </c>
      <c r="B631" s="173"/>
      <c r="C631" s="174" t="s">
        <v>12</v>
      </c>
      <c r="D631" s="78" t="s">
        <v>50</v>
      </c>
      <c r="E631" s="78" t="s">
        <v>1877</v>
      </c>
      <c r="F631" s="78" t="s">
        <v>695</v>
      </c>
      <c r="G631" s="78" t="s">
        <v>164</v>
      </c>
      <c r="H631" s="175">
        <f>INVENTARIO[[#This Row],[Precio Final]]</f>
        <v>35</v>
      </c>
      <c r="I631" s="78">
        <v>6.8</v>
      </c>
      <c r="J631" s="78">
        <v>2</v>
      </c>
      <c r="K631" s="110">
        <f>SUMIFS(VENTAS[Cantidad],VENTAS[Código del producto Vendido],INVENTARIO[[#This Row],[Code]])</f>
        <v>2</v>
      </c>
      <c r="L631" s="120">
        <f>INVENTARIO[[#This Row],[Entradas]]-INVENTARIO[[#This Row],[Salidas]]</f>
        <v>0</v>
      </c>
      <c r="M631" s="175">
        <f>INVENTARIO[[#This Row],[Precio Final]]*10%</f>
        <v>3.5</v>
      </c>
      <c r="N631" s="42">
        <v>0</v>
      </c>
      <c r="O631" s="42">
        <v>24.8</v>
      </c>
      <c r="P631" s="42">
        <v>17.95</v>
      </c>
      <c r="Q631" s="110"/>
      <c r="R631" s="42"/>
      <c r="S631" s="178">
        <v>6</v>
      </c>
      <c r="T631" s="42">
        <f>INVENTARIO[[#This Row],[Costo Unitario (USD)]]+INVENTARIO[[#This Row],[Costo Envío (USD)]]</f>
        <v>23.95</v>
      </c>
      <c r="U631" s="42">
        <f>INVENTARIO[[#This Row],[Costo total]]*1.5</f>
        <v>35.924999999999997</v>
      </c>
      <c r="V631" s="42">
        <v>35</v>
      </c>
      <c r="W631" s="42">
        <f>INVENTARIO[[#This Row],[Precio Final]]-INVENTARIO[[#This Row],[Costo total]]</f>
        <v>11.05</v>
      </c>
      <c r="X631" s="176">
        <f>INVENTARIO[[#This Row],[Ganancia Unitaria]]*INVENTARIO[[#This Row],[Salidas]]</f>
        <v>22.1</v>
      </c>
      <c r="Y631" s="42" t="s">
        <v>2209</v>
      </c>
      <c r="Z631" s="20"/>
      <c r="AA631" s="20">
        <f>INVENTARIO[[#This Row],[Costo total]]*INVENTARIO[[#This Row],[Entradas]]</f>
        <v>47.9</v>
      </c>
      <c r="AB631" s="172">
        <f>INVENTARIO[[#This Row],[Stock Actual]]*INVENTARIO[[#This Row],[Costo total]]</f>
        <v>0</v>
      </c>
    </row>
    <row r="632" spans="1:28" ht="55" customHeight="1" x14ac:dyDescent="0.15">
      <c r="A632" s="43" t="s">
        <v>1882</v>
      </c>
      <c r="B632" s="169"/>
      <c r="C632" s="170" t="s">
        <v>12</v>
      </c>
      <c r="D632" s="83" t="s">
        <v>2330</v>
      </c>
      <c r="E632" s="83" t="s">
        <v>1878</v>
      </c>
      <c r="F632" s="83" t="s">
        <v>695</v>
      </c>
      <c r="G632" s="83" t="s">
        <v>164</v>
      </c>
      <c r="H632" s="171">
        <f>INVENTARIO[[#This Row],[Precio Final]]</f>
        <v>23</v>
      </c>
      <c r="I632" s="83">
        <v>4.68</v>
      </c>
      <c r="J632" s="83">
        <v>3</v>
      </c>
      <c r="K632" s="112">
        <f>SUMIFS(VENTAS[Cantidad],VENTAS[Código del producto Vendido],INVENTARIO[[#This Row],[Code]])</f>
        <v>3</v>
      </c>
      <c r="L632" s="121">
        <f>INVENTARIO[[#This Row],[Entradas]]-INVENTARIO[[#This Row],[Salidas]]</f>
        <v>0</v>
      </c>
      <c r="M632" s="171">
        <f>INVENTARIO[[#This Row],[Precio Final]]*10%</f>
        <v>2.3000000000000003</v>
      </c>
      <c r="N632" s="43">
        <v>0</v>
      </c>
      <c r="O632" s="43">
        <v>0</v>
      </c>
      <c r="P632" s="43">
        <v>10.220000000000001</v>
      </c>
      <c r="Q632" s="112"/>
      <c r="R632" s="43"/>
      <c r="S632" s="177">
        <v>5</v>
      </c>
      <c r="T632" s="168">
        <f>INVENTARIO[[#This Row],[Costo Unitario (USD)]]+INVENTARIO[[#This Row],[Costo Envío (USD)]]</f>
        <v>15.22</v>
      </c>
      <c r="U632" s="168">
        <f>INVENTARIO[[#This Row],[Costo total]]*1.5</f>
        <v>22.830000000000002</v>
      </c>
      <c r="V632" s="43">
        <v>23</v>
      </c>
      <c r="W632" s="43">
        <f>INVENTARIO[[#This Row],[Precio Final]]-INVENTARIO[[#This Row],[Costo total]]</f>
        <v>7.7799999999999994</v>
      </c>
      <c r="X632" s="172">
        <f>INVENTARIO[[#This Row],[Ganancia Unitaria]]*INVENTARIO[[#This Row],[Salidas]]</f>
        <v>23.339999999999996</v>
      </c>
      <c r="Y632" s="43" t="s">
        <v>2209</v>
      </c>
      <c r="Z632" s="43"/>
      <c r="AA632" s="43">
        <f>INVENTARIO[[#This Row],[Costo total]]*INVENTARIO[[#This Row],[Entradas]]</f>
        <v>45.660000000000004</v>
      </c>
      <c r="AB632" s="172">
        <f>INVENTARIO[[#This Row],[Stock Actual]]*INVENTARIO[[#This Row],[Costo total]]</f>
        <v>0</v>
      </c>
    </row>
    <row r="633" spans="1:28" ht="55" customHeight="1" x14ac:dyDescent="0.15">
      <c r="A633" s="42" t="s">
        <v>1883</v>
      </c>
      <c r="B633" s="173"/>
      <c r="C633" s="174" t="s">
        <v>12</v>
      </c>
      <c r="D633" s="78" t="s">
        <v>2330</v>
      </c>
      <c r="E633" s="78" t="s">
        <v>1878</v>
      </c>
      <c r="F633" s="78" t="s">
        <v>698</v>
      </c>
      <c r="G633" s="78" t="s">
        <v>164</v>
      </c>
      <c r="H633" s="175">
        <f>INVENTARIO[[#This Row],[Precio Final]]</f>
        <v>23</v>
      </c>
      <c r="I633" s="78">
        <v>4.68</v>
      </c>
      <c r="J633" s="78">
        <v>2</v>
      </c>
      <c r="K633" s="110">
        <f>SUMIFS(VENTAS[Cantidad],VENTAS[Código del producto Vendido],INVENTARIO[[#This Row],[Code]])</f>
        <v>2</v>
      </c>
      <c r="L633" s="120">
        <f>INVENTARIO[[#This Row],[Entradas]]-INVENTARIO[[#This Row],[Salidas]]</f>
        <v>0</v>
      </c>
      <c r="M633" s="175">
        <f>INVENTARIO[[#This Row],[Precio Final]]*10%</f>
        <v>2.3000000000000003</v>
      </c>
      <c r="N633" s="42">
        <v>-29.83</v>
      </c>
      <c r="O633" s="42">
        <v>0</v>
      </c>
      <c r="P633" s="42">
        <v>10.220000000000001</v>
      </c>
      <c r="Q633" s="110"/>
      <c r="R633" s="42"/>
      <c r="S633" s="178">
        <v>5</v>
      </c>
      <c r="T633" s="42">
        <f>INVENTARIO[[#This Row],[Costo Unitario (USD)]]+INVENTARIO[[#This Row],[Costo Envío (USD)]]</f>
        <v>15.22</v>
      </c>
      <c r="U633" s="42">
        <f>INVENTARIO[[#This Row],[Costo total]]*1.5</f>
        <v>22.830000000000002</v>
      </c>
      <c r="V633" s="42">
        <v>23</v>
      </c>
      <c r="W633" s="42">
        <f>INVENTARIO[[#This Row],[Precio Final]]-INVENTARIO[[#This Row],[Costo total]]</f>
        <v>7.7799999999999994</v>
      </c>
      <c r="X633" s="176">
        <f>INVENTARIO[[#This Row],[Ganancia Unitaria]]*INVENTARIO[[#This Row],[Salidas]]</f>
        <v>15.559999999999999</v>
      </c>
      <c r="Y633" s="42" t="s">
        <v>2209</v>
      </c>
      <c r="Z633" s="20"/>
      <c r="AA633" s="20">
        <f>INVENTARIO[[#This Row],[Costo total]]*INVENTARIO[[#This Row],[Entradas]]</f>
        <v>30.44</v>
      </c>
      <c r="AB633" s="172">
        <f>INVENTARIO[[#This Row],[Stock Actual]]*INVENTARIO[[#This Row],[Costo total]]</f>
        <v>0</v>
      </c>
    </row>
    <row r="634" spans="1:28" ht="55" customHeight="1" x14ac:dyDescent="0.15">
      <c r="A634" s="43" t="s">
        <v>1884</v>
      </c>
      <c r="B634" s="169"/>
      <c r="C634" s="170" t="s">
        <v>12</v>
      </c>
      <c r="D634" s="83" t="s">
        <v>2330</v>
      </c>
      <c r="E634" s="83" t="s">
        <v>1878</v>
      </c>
      <c r="F634" s="83" t="s">
        <v>697</v>
      </c>
      <c r="G634" s="83" t="s">
        <v>164</v>
      </c>
      <c r="H634" s="171">
        <f>INVENTARIO[[#This Row],[Precio Final]]</f>
        <v>23</v>
      </c>
      <c r="I634" s="83">
        <v>4.68</v>
      </c>
      <c r="J634" s="83">
        <v>2</v>
      </c>
      <c r="K634" s="112">
        <f>SUMIFS(VENTAS[Cantidad],VENTAS[Código del producto Vendido],INVENTARIO[[#This Row],[Code]])</f>
        <v>2</v>
      </c>
      <c r="L634" s="121">
        <f>INVENTARIO[[#This Row],[Entradas]]-INVENTARIO[[#This Row],[Salidas]]</f>
        <v>0</v>
      </c>
      <c r="M634" s="171">
        <f>INVENTARIO[[#This Row],[Precio Final]]*10%</f>
        <v>2.3000000000000003</v>
      </c>
      <c r="N634" s="43">
        <v>-14.92</v>
      </c>
      <c r="O634" s="43">
        <v>0</v>
      </c>
      <c r="P634" s="43">
        <v>10.220000000000001</v>
      </c>
      <c r="Q634" s="112"/>
      <c r="R634" s="43"/>
      <c r="S634" s="177">
        <v>5</v>
      </c>
      <c r="T634" s="168">
        <f>INVENTARIO[[#This Row],[Costo Unitario (USD)]]+INVENTARIO[[#This Row],[Costo Envío (USD)]]</f>
        <v>15.22</v>
      </c>
      <c r="U634" s="168">
        <f>INVENTARIO[[#This Row],[Costo total]]*1.5</f>
        <v>22.830000000000002</v>
      </c>
      <c r="V634" s="43">
        <v>23</v>
      </c>
      <c r="W634" s="43">
        <f>INVENTARIO[[#This Row],[Precio Final]]-INVENTARIO[[#This Row],[Costo total]]</f>
        <v>7.7799999999999994</v>
      </c>
      <c r="X634" s="172">
        <f>INVENTARIO[[#This Row],[Ganancia Unitaria]]*INVENTARIO[[#This Row],[Salidas]]</f>
        <v>15.559999999999999</v>
      </c>
      <c r="Y634" s="43" t="s">
        <v>2209</v>
      </c>
      <c r="Z634" s="43"/>
      <c r="AA634" s="43">
        <f>INVENTARIO[[#This Row],[Costo total]]*INVENTARIO[[#This Row],[Entradas]]</f>
        <v>30.44</v>
      </c>
      <c r="AB634" s="172">
        <f>INVENTARIO[[#This Row],[Stock Actual]]*INVENTARIO[[#This Row],[Costo total]]</f>
        <v>0</v>
      </c>
    </row>
    <row r="635" spans="1:28" ht="55" customHeight="1" x14ac:dyDescent="0.15">
      <c r="A635" s="42" t="s">
        <v>1885</v>
      </c>
      <c r="B635" s="173"/>
      <c r="C635" s="174" t="s">
        <v>12</v>
      </c>
      <c r="D635" s="78" t="s">
        <v>2862</v>
      </c>
      <c r="E635" s="78" t="s">
        <v>1920</v>
      </c>
      <c r="F635" s="78" t="s">
        <v>692</v>
      </c>
      <c r="G635" s="78" t="s">
        <v>164</v>
      </c>
      <c r="H635" s="175">
        <f>INVENTARIO[[#This Row],[Precio Final]]</f>
        <v>10</v>
      </c>
      <c r="I635" s="78">
        <v>0.77</v>
      </c>
      <c r="J635" s="78">
        <v>2</v>
      </c>
      <c r="K635" s="110">
        <f>SUMIFS(VENTAS[Cantidad],VENTAS[Código del producto Vendido],INVENTARIO[[#This Row],[Code]])</f>
        <v>2</v>
      </c>
      <c r="L635" s="120">
        <f>INVENTARIO[[#This Row],[Entradas]]-INVENTARIO[[#This Row],[Salidas]]</f>
        <v>0</v>
      </c>
      <c r="M635" s="175">
        <f>INVENTARIO[[#This Row],[Precio Final]]*10%</f>
        <v>1</v>
      </c>
      <c r="N635" s="42">
        <v>-9.17</v>
      </c>
      <c r="O635" s="42">
        <v>0</v>
      </c>
      <c r="P635" s="42">
        <v>3.77</v>
      </c>
      <c r="Q635" s="110"/>
      <c r="R635" s="42"/>
      <c r="S635" s="178">
        <v>2</v>
      </c>
      <c r="T635" s="42">
        <f>INVENTARIO[[#This Row],[Costo Unitario (USD)]]+INVENTARIO[[#This Row],[Costo Envío (USD)]]</f>
        <v>5.77</v>
      </c>
      <c r="U635" s="42">
        <f>INVENTARIO[[#This Row],[Costo total]]*1.5</f>
        <v>8.6549999999999994</v>
      </c>
      <c r="V635" s="42">
        <v>10</v>
      </c>
      <c r="W635" s="42">
        <f>INVENTARIO[[#This Row],[Precio Final]]-INVENTARIO[[#This Row],[Costo total]]</f>
        <v>4.2300000000000004</v>
      </c>
      <c r="X635" s="176">
        <f>INVENTARIO[[#This Row],[Ganancia Unitaria]]*INVENTARIO[[#This Row],[Salidas]]</f>
        <v>8.4600000000000009</v>
      </c>
      <c r="Y635" s="42" t="s">
        <v>2209</v>
      </c>
      <c r="Z635" s="20"/>
      <c r="AA635" s="20">
        <f>INVENTARIO[[#This Row],[Costo total]]*INVENTARIO[[#This Row],[Entradas]]</f>
        <v>11.54</v>
      </c>
      <c r="AB635" s="172">
        <f>INVENTARIO[[#This Row],[Stock Actual]]*INVENTARIO[[#This Row],[Costo total]]</f>
        <v>0</v>
      </c>
    </row>
    <row r="636" spans="1:28" ht="55" customHeight="1" x14ac:dyDescent="0.15">
      <c r="A636" s="43" t="s">
        <v>1886</v>
      </c>
      <c r="B636" s="169"/>
      <c r="C636" s="170" t="s">
        <v>12</v>
      </c>
      <c r="D636" s="78" t="s">
        <v>2862</v>
      </c>
      <c r="E636" s="83" t="s">
        <v>2392</v>
      </c>
      <c r="F636" s="83" t="s">
        <v>2391</v>
      </c>
      <c r="G636" s="83" t="s">
        <v>164</v>
      </c>
      <c r="H636" s="171">
        <f>INVENTARIO[[#This Row],[Precio Final]]</f>
        <v>10</v>
      </c>
      <c r="I636" s="83">
        <v>0.77</v>
      </c>
      <c r="J636" s="83">
        <v>2</v>
      </c>
      <c r="K636" s="112">
        <f>SUMIFS(VENTAS[Cantidad],VENTAS[Código del producto Vendido],INVENTARIO[[#This Row],[Code]])</f>
        <v>1</v>
      </c>
      <c r="L636" s="121">
        <f>INVENTARIO[[#This Row],[Entradas]]-INVENTARIO[[#This Row],[Salidas]]</f>
        <v>1</v>
      </c>
      <c r="M636" s="171">
        <f>INVENTARIO[[#This Row],[Precio Final]]*10%</f>
        <v>1</v>
      </c>
      <c r="N636" s="43">
        <v>0</v>
      </c>
      <c r="O636" s="43">
        <v>9.17</v>
      </c>
      <c r="P636" s="43">
        <v>3.77</v>
      </c>
      <c r="Q636" s="112"/>
      <c r="R636" s="43"/>
      <c r="S636" s="177">
        <v>2</v>
      </c>
      <c r="T636" s="168">
        <f>INVENTARIO[[#This Row],[Costo Unitario (USD)]]+INVENTARIO[[#This Row],[Costo Envío (USD)]]</f>
        <v>5.77</v>
      </c>
      <c r="U636" s="168">
        <f>INVENTARIO[[#This Row],[Costo total]]*1.5</f>
        <v>8.6549999999999994</v>
      </c>
      <c r="V636" s="43">
        <v>10</v>
      </c>
      <c r="W636" s="43">
        <f>INVENTARIO[[#This Row],[Precio Final]]-INVENTARIO[[#This Row],[Costo total]]</f>
        <v>4.2300000000000004</v>
      </c>
      <c r="X636" s="172">
        <f>INVENTARIO[[#This Row],[Ganancia Unitaria]]*INVENTARIO[[#This Row],[Salidas]]</f>
        <v>4.2300000000000004</v>
      </c>
      <c r="Y636" s="43" t="s">
        <v>2209</v>
      </c>
      <c r="Z636" s="43"/>
      <c r="AA636" s="43">
        <f>INVENTARIO[[#This Row],[Costo total]]*INVENTARIO[[#This Row],[Entradas]]</f>
        <v>11.54</v>
      </c>
      <c r="AB636" s="172">
        <f>INVENTARIO[[#This Row],[Stock Actual]]*INVENTARIO[[#This Row],[Costo total]]</f>
        <v>5.77</v>
      </c>
    </row>
    <row r="637" spans="1:28" ht="55" customHeight="1" x14ac:dyDescent="0.15">
      <c r="A637" s="42" t="s">
        <v>1887</v>
      </c>
      <c r="B637" s="173"/>
      <c r="C637" s="174" t="s">
        <v>12</v>
      </c>
      <c r="D637" s="78" t="s">
        <v>2862</v>
      </c>
      <c r="E637" s="78" t="s">
        <v>1921</v>
      </c>
      <c r="F637" s="78" t="s">
        <v>692</v>
      </c>
      <c r="G637" s="78" t="s">
        <v>164</v>
      </c>
      <c r="H637" s="175">
        <f>INVENTARIO[[#This Row],[Precio Final]]</f>
        <v>12</v>
      </c>
      <c r="I637" s="78">
        <v>0.85</v>
      </c>
      <c r="J637" s="78">
        <v>2</v>
      </c>
      <c r="K637" s="110">
        <f>SUMIFS(VENTAS[Cantidad],VENTAS[Código del producto Vendido],INVENTARIO[[#This Row],[Code]])</f>
        <v>2</v>
      </c>
      <c r="L637" s="120">
        <f>INVENTARIO[[#This Row],[Entradas]]-INVENTARIO[[#This Row],[Salidas]]</f>
        <v>0</v>
      </c>
      <c r="M637" s="175">
        <f>INVENTARIO[[#This Row],[Precio Final]]*10%</f>
        <v>1.2000000000000002</v>
      </c>
      <c r="N637" s="42">
        <v>-11.76</v>
      </c>
      <c r="O637" s="42">
        <v>5.88</v>
      </c>
      <c r="P637" s="42">
        <v>4.97</v>
      </c>
      <c r="Q637" s="110"/>
      <c r="R637" s="42"/>
      <c r="S637" s="178">
        <v>3</v>
      </c>
      <c r="T637" s="42">
        <f>INVENTARIO[[#This Row],[Costo Unitario (USD)]]+INVENTARIO[[#This Row],[Costo Envío (USD)]]</f>
        <v>7.97</v>
      </c>
      <c r="U637" s="42">
        <f>INVENTARIO[[#This Row],[Costo total]]*1.5</f>
        <v>11.955</v>
      </c>
      <c r="V637" s="42">
        <v>12</v>
      </c>
      <c r="W637" s="42">
        <f>INVENTARIO[[#This Row],[Precio Final]]-INVENTARIO[[#This Row],[Costo total]]</f>
        <v>4.03</v>
      </c>
      <c r="X637" s="176">
        <f>INVENTARIO[[#This Row],[Ganancia Unitaria]]*INVENTARIO[[#This Row],[Salidas]]</f>
        <v>8.06</v>
      </c>
      <c r="Y637" s="42" t="s">
        <v>2209</v>
      </c>
      <c r="Z637" s="20"/>
      <c r="AA637" s="20">
        <f>INVENTARIO[[#This Row],[Costo total]]*INVENTARIO[[#This Row],[Entradas]]</f>
        <v>15.94</v>
      </c>
      <c r="AB637" s="172">
        <f>INVENTARIO[[#This Row],[Stock Actual]]*INVENTARIO[[#This Row],[Costo total]]</f>
        <v>0</v>
      </c>
    </row>
    <row r="638" spans="1:28" ht="55" customHeight="1" x14ac:dyDescent="0.15">
      <c r="A638" s="43" t="s">
        <v>1888</v>
      </c>
      <c r="B638" s="169"/>
      <c r="C638" s="170" t="s">
        <v>12</v>
      </c>
      <c r="D638" s="78" t="s">
        <v>2862</v>
      </c>
      <c r="E638" s="83" t="s">
        <v>1921</v>
      </c>
      <c r="F638" s="83" t="s">
        <v>698</v>
      </c>
      <c r="G638" s="83" t="s">
        <v>164</v>
      </c>
      <c r="H638" s="171">
        <f>INVENTARIO[[#This Row],[Precio Final]]</f>
        <v>12</v>
      </c>
      <c r="I638" s="83">
        <v>2.04</v>
      </c>
      <c r="J638" s="83">
        <v>3</v>
      </c>
      <c r="K638" s="112">
        <f>SUMIFS(VENTAS[Cantidad],VENTAS[Código del producto Vendido],INVENTARIO[[#This Row],[Code]])</f>
        <v>3</v>
      </c>
      <c r="L638" s="121">
        <f>INVENTARIO[[#This Row],[Entradas]]-INVENTARIO[[#This Row],[Salidas]]</f>
        <v>0</v>
      </c>
      <c r="M638" s="171">
        <f>INVENTARIO[[#This Row],[Precio Final]]*10%</f>
        <v>1.2000000000000002</v>
      </c>
      <c r="N638" s="43">
        <v>-21.21</v>
      </c>
      <c r="O638" s="43">
        <v>0</v>
      </c>
      <c r="P638" s="43">
        <v>4.97</v>
      </c>
      <c r="Q638" s="112"/>
      <c r="R638" s="43"/>
      <c r="S638" s="177">
        <v>3</v>
      </c>
      <c r="T638" s="168">
        <f>INVENTARIO[[#This Row],[Costo Unitario (USD)]]+INVENTARIO[[#This Row],[Costo Envío (USD)]]</f>
        <v>7.97</v>
      </c>
      <c r="U638" s="168">
        <f>INVENTARIO[[#This Row],[Costo total]]*1.5</f>
        <v>11.955</v>
      </c>
      <c r="V638" s="43">
        <v>12</v>
      </c>
      <c r="W638" s="43">
        <f>INVENTARIO[[#This Row],[Precio Final]]-INVENTARIO[[#This Row],[Costo total]]</f>
        <v>4.03</v>
      </c>
      <c r="X638" s="172">
        <f>INVENTARIO[[#This Row],[Ganancia Unitaria]]*INVENTARIO[[#This Row],[Salidas]]</f>
        <v>12.09</v>
      </c>
      <c r="Y638" s="43" t="s">
        <v>2209</v>
      </c>
      <c r="Z638" s="43"/>
      <c r="AA638" s="43">
        <f>INVENTARIO[[#This Row],[Costo total]]*INVENTARIO[[#This Row],[Entradas]]</f>
        <v>23.91</v>
      </c>
      <c r="AB638" s="172">
        <f>INVENTARIO[[#This Row],[Stock Actual]]*INVENTARIO[[#This Row],[Costo total]]</f>
        <v>0</v>
      </c>
    </row>
    <row r="639" spans="1:28" ht="55" customHeight="1" x14ac:dyDescent="0.15">
      <c r="A639" s="42" t="s">
        <v>1889</v>
      </c>
      <c r="B639" s="173"/>
      <c r="C639" s="174" t="s">
        <v>12</v>
      </c>
      <c r="D639" s="78" t="s">
        <v>2862</v>
      </c>
      <c r="E639" s="78" t="s">
        <v>2526</v>
      </c>
      <c r="F639" s="78" t="s">
        <v>2374</v>
      </c>
      <c r="G639" s="78" t="s">
        <v>164</v>
      </c>
      <c r="H639" s="175">
        <f>INVENTARIO[[#This Row],[Precio Final]]</f>
        <v>12</v>
      </c>
      <c r="I639" s="78">
        <v>2.04</v>
      </c>
      <c r="J639" s="78">
        <v>3</v>
      </c>
      <c r="K639" s="110">
        <f>SUMIFS(VENTAS[Cantidad],VENTAS[Código del producto Vendido],INVENTARIO[[#This Row],[Code]])</f>
        <v>2</v>
      </c>
      <c r="L639" s="120">
        <f>INVENTARIO[[#This Row],[Entradas]]-INVENTARIO[[#This Row],[Salidas]]</f>
        <v>1</v>
      </c>
      <c r="M639" s="175">
        <f>INVENTARIO[[#This Row],[Precio Final]]*10%</f>
        <v>1.2000000000000002</v>
      </c>
      <c r="N639" s="42">
        <v>-14.14</v>
      </c>
      <c r="O639" s="42">
        <v>0</v>
      </c>
      <c r="P639" s="42">
        <v>4.97</v>
      </c>
      <c r="Q639" s="110"/>
      <c r="R639" s="42"/>
      <c r="S639" s="178">
        <v>3</v>
      </c>
      <c r="T639" s="42">
        <f>INVENTARIO[[#This Row],[Costo Unitario (USD)]]+INVENTARIO[[#This Row],[Costo Envío (USD)]]</f>
        <v>7.97</v>
      </c>
      <c r="U639" s="42">
        <f>INVENTARIO[[#This Row],[Costo total]]*1.5</f>
        <v>11.955</v>
      </c>
      <c r="V639" s="42">
        <v>12</v>
      </c>
      <c r="W639" s="42">
        <f>INVENTARIO[[#This Row],[Precio Final]]-INVENTARIO[[#This Row],[Costo total]]</f>
        <v>4.03</v>
      </c>
      <c r="X639" s="176">
        <f>INVENTARIO[[#This Row],[Ganancia Unitaria]]*INVENTARIO[[#This Row],[Salidas]]</f>
        <v>8.06</v>
      </c>
      <c r="Y639" s="42" t="s">
        <v>2209</v>
      </c>
      <c r="Z639" s="20"/>
      <c r="AA639" s="20">
        <f>INVENTARIO[[#This Row],[Costo total]]*INVENTARIO[[#This Row],[Entradas]]</f>
        <v>23.91</v>
      </c>
      <c r="AB639" s="172">
        <f>INVENTARIO[[#This Row],[Stock Actual]]*INVENTARIO[[#This Row],[Costo total]]</f>
        <v>7.97</v>
      </c>
    </row>
    <row r="640" spans="1:28" ht="55" customHeight="1" x14ac:dyDescent="0.15">
      <c r="A640" s="43" t="s">
        <v>1890</v>
      </c>
      <c r="B640" s="169"/>
      <c r="C640" s="170" t="s">
        <v>12</v>
      </c>
      <c r="D640" s="78" t="s">
        <v>2862</v>
      </c>
      <c r="E640" s="83" t="s">
        <v>2526</v>
      </c>
      <c r="F640" s="83" t="s">
        <v>2395</v>
      </c>
      <c r="G640" s="83" t="s">
        <v>164</v>
      </c>
      <c r="H640" s="171">
        <f>INVENTARIO[[#This Row],[Precio Final]]</f>
        <v>12</v>
      </c>
      <c r="I640" s="83">
        <v>2.04</v>
      </c>
      <c r="J640" s="83">
        <v>2</v>
      </c>
      <c r="K640" s="112">
        <f>SUMIFS(VENTAS[Cantidad],VENTAS[Código del producto Vendido],INVENTARIO[[#This Row],[Code]])</f>
        <v>0</v>
      </c>
      <c r="L640" s="121">
        <f>INVENTARIO[[#This Row],[Entradas]]-INVENTARIO[[#This Row],[Salidas]]</f>
        <v>2</v>
      </c>
      <c r="M640" s="171">
        <f>INVENTARIO[[#This Row],[Precio Final]]*10%</f>
        <v>1.2000000000000002</v>
      </c>
      <c r="N640" s="43">
        <v>0</v>
      </c>
      <c r="O640" s="43">
        <v>14.26</v>
      </c>
      <c r="P640" s="43">
        <v>5.09</v>
      </c>
      <c r="Q640" s="112"/>
      <c r="R640" s="43"/>
      <c r="S640" s="177">
        <v>3</v>
      </c>
      <c r="T640" s="168">
        <f>INVENTARIO[[#This Row],[Costo Unitario (USD)]]+INVENTARIO[[#This Row],[Costo Envío (USD)]]</f>
        <v>8.09</v>
      </c>
      <c r="U640" s="168">
        <f>INVENTARIO[[#This Row],[Costo total]]*1.5</f>
        <v>12.135</v>
      </c>
      <c r="V640" s="43">
        <v>12</v>
      </c>
      <c r="W640" s="43">
        <f>INVENTARIO[[#This Row],[Precio Final]]-INVENTARIO[[#This Row],[Costo total]]</f>
        <v>3.91</v>
      </c>
      <c r="X640" s="172">
        <f>INVENTARIO[[#This Row],[Ganancia Unitaria]]*INVENTARIO[[#This Row],[Salidas]]</f>
        <v>0</v>
      </c>
      <c r="Y640" s="43" t="s">
        <v>2209</v>
      </c>
      <c r="Z640" s="43"/>
      <c r="AA640" s="43">
        <f>INVENTARIO[[#This Row],[Costo total]]*INVENTARIO[[#This Row],[Entradas]]</f>
        <v>16.18</v>
      </c>
      <c r="AB640" s="172">
        <f>INVENTARIO[[#This Row],[Stock Actual]]*INVENTARIO[[#This Row],[Costo total]]</f>
        <v>16.18</v>
      </c>
    </row>
    <row r="641" spans="1:28" ht="55" customHeight="1" x14ac:dyDescent="0.15">
      <c r="A641" s="42" t="s">
        <v>1891</v>
      </c>
      <c r="B641" s="173"/>
      <c r="C641" s="174" t="s">
        <v>12</v>
      </c>
      <c r="D641" s="78" t="s">
        <v>2862</v>
      </c>
      <c r="E641" s="78" t="s">
        <v>2077</v>
      </c>
      <c r="F641" s="78" t="s">
        <v>698</v>
      </c>
      <c r="G641" s="78" t="s">
        <v>164</v>
      </c>
      <c r="H641" s="175">
        <f>INVENTARIO[[#This Row],[Precio Final]]</f>
        <v>12</v>
      </c>
      <c r="I641" s="78">
        <v>2.04</v>
      </c>
      <c r="J641" s="78">
        <v>3</v>
      </c>
      <c r="K641" s="110">
        <f>SUMIFS(VENTAS[Cantidad],VENTAS[Código del producto Vendido],INVENTARIO[[#This Row],[Code]])</f>
        <v>3</v>
      </c>
      <c r="L641" s="120">
        <f>INVENTARIO[[#This Row],[Entradas]]-INVENTARIO[[#This Row],[Salidas]]</f>
        <v>0</v>
      </c>
      <c r="M641" s="175">
        <f>INVENTARIO[[#This Row],[Precio Final]]*10%</f>
        <v>1.2000000000000002</v>
      </c>
      <c r="N641" s="42">
        <v>-21.39</v>
      </c>
      <c r="O641" s="42">
        <v>0</v>
      </c>
      <c r="P641" s="42">
        <v>5.09</v>
      </c>
      <c r="Q641" s="110"/>
      <c r="R641" s="42"/>
      <c r="S641" s="178">
        <v>3</v>
      </c>
      <c r="T641" s="42">
        <f>INVENTARIO[[#This Row],[Costo Unitario (USD)]]+INVENTARIO[[#This Row],[Costo Envío (USD)]]</f>
        <v>8.09</v>
      </c>
      <c r="U641" s="42">
        <f>INVENTARIO[[#This Row],[Costo total]]*1.5</f>
        <v>12.135</v>
      </c>
      <c r="V641" s="42">
        <v>12</v>
      </c>
      <c r="W641" s="42">
        <f>INVENTARIO[[#This Row],[Precio Final]]-INVENTARIO[[#This Row],[Costo total]]</f>
        <v>3.91</v>
      </c>
      <c r="X641" s="176">
        <f>INVENTARIO[[#This Row],[Ganancia Unitaria]]*INVENTARIO[[#This Row],[Salidas]]</f>
        <v>11.73</v>
      </c>
      <c r="Y641" s="42" t="s">
        <v>2209</v>
      </c>
      <c r="Z641" s="20"/>
      <c r="AA641" s="20">
        <f>INVENTARIO[[#This Row],[Costo total]]*INVENTARIO[[#This Row],[Entradas]]</f>
        <v>24.27</v>
      </c>
      <c r="AB641" s="172">
        <f>INVENTARIO[[#This Row],[Stock Actual]]*INVENTARIO[[#This Row],[Costo total]]</f>
        <v>0</v>
      </c>
    </row>
    <row r="642" spans="1:28" ht="55" customHeight="1" x14ac:dyDescent="0.15">
      <c r="A642" s="43" t="s">
        <v>1892</v>
      </c>
      <c r="B642" s="169"/>
      <c r="C642" s="170" t="s">
        <v>12</v>
      </c>
      <c r="D642" s="83" t="s">
        <v>2330</v>
      </c>
      <c r="E642" s="83" t="s">
        <v>2078</v>
      </c>
      <c r="F642" s="83" t="s">
        <v>695</v>
      </c>
      <c r="G642" s="83" t="s">
        <v>164</v>
      </c>
      <c r="H642" s="171">
        <f>INVENTARIO[[#This Row],[Precio Final]]</f>
        <v>22</v>
      </c>
      <c r="I642" s="83">
        <v>2.5499999999999998</v>
      </c>
      <c r="J642" s="83">
        <v>3</v>
      </c>
      <c r="K642" s="112">
        <f>SUMIFS(VENTAS[Cantidad],VENTAS[Código del producto Vendido],INVENTARIO[[#This Row],[Code]])</f>
        <v>3</v>
      </c>
      <c r="L642" s="121">
        <f>INVENTARIO[[#This Row],[Entradas]]-INVENTARIO[[#This Row],[Salidas]]</f>
        <v>0</v>
      </c>
      <c r="M642" s="171">
        <f>INVENTARIO[[#This Row],[Precio Final]]*10%</f>
        <v>2.2000000000000002</v>
      </c>
      <c r="N642" s="43">
        <v>0</v>
      </c>
      <c r="O642" s="43">
        <v>13.94</v>
      </c>
      <c r="P642" s="43">
        <v>11.37</v>
      </c>
      <c r="Q642" s="112"/>
      <c r="R642" s="43"/>
      <c r="S642" s="177">
        <v>3</v>
      </c>
      <c r="T642" s="168">
        <f>INVENTARIO[[#This Row],[Costo Unitario (USD)]]+INVENTARIO[[#This Row],[Costo Envío (USD)]]</f>
        <v>14.37</v>
      </c>
      <c r="U642" s="168">
        <f>INVENTARIO[[#This Row],[Costo total]]*1.5</f>
        <v>21.555</v>
      </c>
      <c r="V642" s="43">
        <v>22</v>
      </c>
      <c r="W642" s="43">
        <f>INVENTARIO[[#This Row],[Precio Final]]-INVENTARIO[[#This Row],[Costo total]]</f>
        <v>7.6300000000000008</v>
      </c>
      <c r="X642" s="172">
        <f>INVENTARIO[[#This Row],[Ganancia Unitaria]]*INVENTARIO[[#This Row],[Salidas]]</f>
        <v>22.89</v>
      </c>
      <c r="Y642" s="43" t="s">
        <v>2209</v>
      </c>
      <c r="Z642" s="43"/>
      <c r="AA642" s="43">
        <f>INVENTARIO[[#This Row],[Costo total]]*INVENTARIO[[#This Row],[Entradas]]</f>
        <v>43.11</v>
      </c>
      <c r="AB642" s="172">
        <f>INVENTARIO[[#This Row],[Stock Actual]]*INVENTARIO[[#This Row],[Costo total]]</f>
        <v>0</v>
      </c>
    </row>
    <row r="643" spans="1:28" ht="55" customHeight="1" x14ac:dyDescent="0.15">
      <c r="A643" s="42" t="s">
        <v>1893</v>
      </c>
      <c r="B643" s="173"/>
      <c r="C643" s="174" t="s">
        <v>12</v>
      </c>
      <c r="D643" s="78" t="s">
        <v>2330</v>
      </c>
      <c r="E643" s="78" t="s">
        <v>1864</v>
      </c>
      <c r="F643" s="78" t="s">
        <v>692</v>
      </c>
      <c r="G643" s="78" t="s">
        <v>164</v>
      </c>
      <c r="H643" s="175">
        <f>INVENTARIO[[#This Row],[Precio Final]]</f>
        <v>28</v>
      </c>
      <c r="I643" s="78">
        <v>4.34</v>
      </c>
      <c r="J643" s="78">
        <v>2</v>
      </c>
      <c r="K643" s="110">
        <f>SUMIFS(VENTAS[Cantidad],VENTAS[Código del producto Vendido],INVENTARIO[[#This Row],[Code]])</f>
        <v>2</v>
      </c>
      <c r="L643" s="120">
        <f>INVENTARIO[[#This Row],[Entradas]]-INVENTARIO[[#This Row],[Salidas]]</f>
        <v>0</v>
      </c>
      <c r="M643" s="175">
        <f>INVENTARIO[[#This Row],[Precio Final]]*10%</f>
        <v>2.8000000000000003</v>
      </c>
      <c r="N643" s="42">
        <v>-40.31</v>
      </c>
      <c r="O643" s="42">
        <v>0</v>
      </c>
      <c r="P643" s="42">
        <v>15.78</v>
      </c>
      <c r="Q643" s="110"/>
      <c r="R643" s="42"/>
      <c r="S643" s="178">
        <v>5</v>
      </c>
      <c r="T643" s="42">
        <f>INVENTARIO[[#This Row],[Costo Unitario (USD)]]+INVENTARIO[[#This Row],[Costo Envío (USD)]]</f>
        <v>20.78</v>
      </c>
      <c r="U643" s="42">
        <f>INVENTARIO[[#This Row],[Costo total]]*1.5</f>
        <v>31.17</v>
      </c>
      <c r="V643" s="42">
        <v>28</v>
      </c>
      <c r="W643" s="42">
        <f>INVENTARIO[[#This Row],[Precio Final]]-INVENTARIO[[#This Row],[Costo total]]</f>
        <v>7.2199999999999989</v>
      </c>
      <c r="X643" s="176">
        <f>INVENTARIO[[#This Row],[Ganancia Unitaria]]*INVENTARIO[[#This Row],[Salidas]]</f>
        <v>14.439999999999998</v>
      </c>
      <c r="Y643" s="42" t="s">
        <v>2209</v>
      </c>
      <c r="Z643" s="20"/>
      <c r="AA643" s="20">
        <f>INVENTARIO[[#This Row],[Costo total]]*INVENTARIO[[#This Row],[Entradas]]</f>
        <v>41.56</v>
      </c>
      <c r="AB643" s="172">
        <f>INVENTARIO[[#This Row],[Stock Actual]]*INVENTARIO[[#This Row],[Costo total]]</f>
        <v>0</v>
      </c>
    </row>
    <row r="644" spans="1:28" ht="55" customHeight="1" x14ac:dyDescent="0.15">
      <c r="A644" s="43" t="s">
        <v>1894</v>
      </c>
      <c r="B644" s="169"/>
      <c r="C644" s="170" t="s">
        <v>12</v>
      </c>
      <c r="D644" s="83" t="s">
        <v>2330</v>
      </c>
      <c r="E644" s="83" t="s">
        <v>2524</v>
      </c>
      <c r="F644" s="83" t="s">
        <v>2409</v>
      </c>
      <c r="G644" s="83" t="s">
        <v>164</v>
      </c>
      <c r="H644" s="171">
        <f>INVENTARIO[[#This Row],[Precio Final]]</f>
        <v>28</v>
      </c>
      <c r="I644" s="83">
        <v>3.49</v>
      </c>
      <c r="J644" s="83">
        <v>2</v>
      </c>
      <c r="K644" s="112">
        <f>SUMIFS(VENTAS[Cantidad],VENTAS[Código del producto Vendido],INVENTARIO[[#This Row],[Code]])</f>
        <v>1</v>
      </c>
      <c r="L644" s="121">
        <f>INVENTARIO[[#This Row],[Entradas]]-INVENTARIO[[#This Row],[Salidas]]</f>
        <v>1</v>
      </c>
      <c r="M644" s="171">
        <f>INVENTARIO[[#This Row],[Precio Final]]*10%</f>
        <v>2.8000000000000003</v>
      </c>
      <c r="N644" s="43">
        <v>10.7</v>
      </c>
      <c r="O644" s="43">
        <v>19.3</v>
      </c>
      <c r="P644" s="43">
        <v>15.78</v>
      </c>
      <c r="Q644" s="112"/>
      <c r="R644" s="43"/>
      <c r="S644" s="177">
        <v>5</v>
      </c>
      <c r="T644" s="168">
        <f>INVENTARIO[[#This Row],[Costo Unitario (USD)]]+INVENTARIO[[#This Row],[Costo Envío (USD)]]</f>
        <v>20.78</v>
      </c>
      <c r="U644" s="168">
        <f>INVENTARIO[[#This Row],[Costo total]]*1.5</f>
        <v>31.17</v>
      </c>
      <c r="V644" s="43">
        <v>28</v>
      </c>
      <c r="W644" s="43">
        <f>INVENTARIO[[#This Row],[Precio Final]]-INVENTARIO[[#This Row],[Costo total]]</f>
        <v>7.2199999999999989</v>
      </c>
      <c r="X644" s="172">
        <f>INVENTARIO[[#This Row],[Ganancia Unitaria]]*INVENTARIO[[#This Row],[Salidas]]</f>
        <v>7.2199999999999989</v>
      </c>
      <c r="Y644" s="43" t="s">
        <v>2209</v>
      </c>
      <c r="Z644" s="43"/>
      <c r="AA644" s="43">
        <f>INVENTARIO[[#This Row],[Costo total]]*INVENTARIO[[#This Row],[Entradas]]</f>
        <v>41.56</v>
      </c>
      <c r="AB644" s="172">
        <f>INVENTARIO[[#This Row],[Stock Actual]]*INVENTARIO[[#This Row],[Costo total]]</f>
        <v>20.78</v>
      </c>
    </row>
    <row r="645" spans="1:28" ht="55" customHeight="1" x14ac:dyDescent="0.15">
      <c r="A645" s="42" t="s">
        <v>1895</v>
      </c>
      <c r="B645" s="173"/>
      <c r="C645" s="174" t="s">
        <v>12</v>
      </c>
      <c r="D645" s="78" t="s">
        <v>2330</v>
      </c>
      <c r="E645" s="78" t="s">
        <v>2524</v>
      </c>
      <c r="F645" s="78" t="s">
        <v>2411</v>
      </c>
      <c r="G645" s="78" t="s">
        <v>164</v>
      </c>
      <c r="H645" s="175">
        <f>INVENTARIO[[#This Row],[Precio Final]]</f>
        <v>28</v>
      </c>
      <c r="I645" s="78">
        <v>3.49</v>
      </c>
      <c r="J645" s="78">
        <v>2</v>
      </c>
      <c r="K645" s="110">
        <f>SUMIFS(VENTAS[Cantidad],VENTAS[Código del producto Vendido],INVENTARIO[[#This Row],[Code]])</f>
        <v>0</v>
      </c>
      <c r="L645" s="120">
        <f>INVENTARIO[[#This Row],[Entradas]]-INVENTARIO[[#This Row],[Salidas]]</f>
        <v>2</v>
      </c>
      <c r="M645" s="175">
        <f>INVENTARIO[[#This Row],[Precio Final]]*10%</f>
        <v>2.8000000000000003</v>
      </c>
      <c r="N645" s="42">
        <v>0</v>
      </c>
      <c r="O645" s="42">
        <v>19.3</v>
      </c>
      <c r="P645" s="42">
        <v>15.78</v>
      </c>
      <c r="Q645" s="110"/>
      <c r="R645" s="42"/>
      <c r="S645" s="178">
        <v>5</v>
      </c>
      <c r="T645" s="42">
        <f>INVENTARIO[[#This Row],[Costo Unitario (USD)]]+INVENTARIO[[#This Row],[Costo Envío (USD)]]</f>
        <v>20.78</v>
      </c>
      <c r="U645" s="42">
        <f>INVENTARIO[[#This Row],[Costo total]]*1.5</f>
        <v>31.17</v>
      </c>
      <c r="V645" s="42">
        <v>28</v>
      </c>
      <c r="W645" s="42">
        <f>INVENTARIO[[#This Row],[Precio Final]]-INVENTARIO[[#This Row],[Costo total]]</f>
        <v>7.2199999999999989</v>
      </c>
      <c r="X645" s="176">
        <f>INVENTARIO[[#This Row],[Ganancia Unitaria]]*INVENTARIO[[#This Row],[Salidas]]</f>
        <v>0</v>
      </c>
      <c r="Y645" s="42" t="s">
        <v>2209</v>
      </c>
      <c r="Z645" s="20"/>
      <c r="AA645" s="20">
        <f>INVENTARIO[[#This Row],[Costo total]]*INVENTARIO[[#This Row],[Entradas]]</f>
        <v>41.56</v>
      </c>
      <c r="AB645" s="172">
        <f>INVENTARIO[[#This Row],[Stock Actual]]*INVENTARIO[[#This Row],[Costo total]]</f>
        <v>41.56</v>
      </c>
    </row>
    <row r="646" spans="1:28" ht="55" customHeight="1" x14ac:dyDescent="0.15">
      <c r="A646" s="43" t="s">
        <v>1896</v>
      </c>
      <c r="B646" s="169"/>
      <c r="C646" s="170" t="s">
        <v>12</v>
      </c>
      <c r="D646" s="83" t="s">
        <v>2330</v>
      </c>
      <c r="E646" s="83" t="s">
        <v>1922</v>
      </c>
      <c r="F646" s="83" t="s">
        <v>692</v>
      </c>
      <c r="G646" s="83" t="s">
        <v>164</v>
      </c>
      <c r="H646" s="171">
        <f>INVENTARIO[[#This Row],[Precio Final]]</f>
        <v>0</v>
      </c>
      <c r="I646" s="83">
        <v>3.49</v>
      </c>
      <c r="J646" s="83">
        <v>1</v>
      </c>
      <c r="K646" s="112">
        <f>SUMIFS(VENTAS[Cantidad],VENTAS[Código del producto Vendido],INVENTARIO[[#This Row],[Code]])</f>
        <v>1</v>
      </c>
      <c r="L646" s="121">
        <f>INVENTARIO[[#This Row],[Entradas]]-INVENTARIO[[#This Row],[Salidas]]</f>
        <v>0</v>
      </c>
      <c r="M646" s="171">
        <f>INVENTARIO[[#This Row],[Precio Final]]*10%</f>
        <v>0</v>
      </c>
      <c r="N646" s="43">
        <v>10.7</v>
      </c>
      <c r="O646" s="43">
        <v>0</v>
      </c>
      <c r="P646" s="43">
        <v>15.78</v>
      </c>
      <c r="Q646" s="112"/>
      <c r="R646" s="43"/>
      <c r="S646" s="177">
        <v>5</v>
      </c>
      <c r="T646" s="168">
        <f>INVENTARIO[[#This Row],[Costo Unitario (USD)]]+INVENTARIO[[#This Row],[Costo Envío (USD)]]</f>
        <v>20.78</v>
      </c>
      <c r="U646" s="168">
        <f>INVENTARIO[[#This Row],[Costo total]]*1.5</f>
        <v>31.17</v>
      </c>
      <c r="V646" s="43"/>
      <c r="W646" s="43">
        <f>INVENTARIO[[#This Row],[Precio Final]]-INVENTARIO[[#This Row],[Costo total]]</f>
        <v>-20.78</v>
      </c>
      <c r="X646" s="172">
        <f>INVENTARIO[[#This Row],[Ganancia Unitaria]]*INVENTARIO[[#This Row],[Salidas]]</f>
        <v>-20.78</v>
      </c>
      <c r="Y646" s="43" t="s">
        <v>2209</v>
      </c>
      <c r="Z646" s="43"/>
      <c r="AA646" s="43">
        <f>INVENTARIO[[#This Row],[Costo total]]*INVENTARIO[[#This Row],[Entradas]]</f>
        <v>20.78</v>
      </c>
      <c r="AB646" s="172">
        <f>INVENTARIO[[#This Row],[Stock Actual]]*INVENTARIO[[#This Row],[Costo total]]</f>
        <v>0</v>
      </c>
    </row>
    <row r="647" spans="1:28" ht="55" customHeight="1" x14ac:dyDescent="0.15">
      <c r="A647" s="42" t="s">
        <v>1897</v>
      </c>
      <c r="B647" s="173"/>
      <c r="C647" s="174" t="s">
        <v>12</v>
      </c>
      <c r="D647" s="78" t="s">
        <v>2862</v>
      </c>
      <c r="E647" s="78" t="s">
        <v>2392</v>
      </c>
      <c r="F647" s="78" t="s">
        <v>2394</v>
      </c>
      <c r="G647" s="78" t="s">
        <v>164</v>
      </c>
      <c r="H647" s="175">
        <f>INVENTARIO[[#This Row],[Precio Final]]</f>
        <v>10</v>
      </c>
      <c r="I647" s="78">
        <v>0.77</v>
      </c>
      <c r="J647" s="78">
        <v>1</v>
      </c>
      <c r="K647" s="110">
        <f>SUMIFS(VENTAS[Cantidad],VENTAS[Código del producto Vendido],INVENTARIO[[#This Row],[Code]])</f>
        <v>0</v>
      </c>
      <c r="L647" s="120">
        <f>INVENTARIO[[#This Row],[Entradas]]-INVENTARIO[[#This Row],[Salidas]]</f>
        <v>1</v>
      </c>
      <c r="M647" s="175">
        <f>INVENTARIO[[#This Row],[Precio Final]]*10%</f>
        <v>1</v>
      </c>
      <c r="N647" s="42">
        <v>0</v>
      </c>
      <c r="O647" s="42">
        <v>4.5199999999999996</v>
      </c>
      <c r="P647" s="42">
        <v>3.73</v>
      </c>
      <c r="Q647" s="110"/>
      <c r="R647" s="42"/>
      <c r="S647" s="178">
        <v>3</v>
      </c>
      <c r="T647" s="42">
        <f>INVENTARIO[[#This Row],[Costo Unitario (USD)]]+INVENTARIO[[#This Row],[Costo Envío (USD)]]</f>
        <v>6.73</v>
      </c>
      <c r="U647" s="42">
        <f>INVENTARIO[[#This Row],[Costo total]]*1.5</f>
        <v>10.095000000000001</v>
      </c>
      <c r="V647" s="42">
        <v>10</v>
      </c>
      <c r="W647" s="42">
        <f>INVENTARIO[[#This Row],[Precio Final]]-INVENTARIO[[#This Row],[Costo total]]</f>
        <v>3.2699999999999996</v>
      </c>
      <c r="X647" s="176">
        <f>INVENTARIO[[#This Row],[Ganancia Unitaria]]*INVENTARIO[[#This Row],[Salidas]]</f>
        <v>0</v>
      </c>
      <c r="Y647" s="42" t="s">
        <v>2209</v>
      </c>
      <c r="Z647" s="20"/>
      <c r="AA647" s="20">
        <f>INVENTARIO[[#This Row],[Costo total]]*INVENTARIO[[#This Row],[Entradas]]</f>
        <v>6.73</v>
      </c>
      <c r="AB647" s="172">
        <f>INVENTARIO[[#This Row],[Stock Actual]]*INVENTARIO[[#This Row],[Costo total]]</f>
        <v>6.73</v>
      </c>
    </row>
    <row r="648" spans="1:28" ht="55" customHeight="1" x14ac:dyDescent="0.15">
      <c r="A648" s="43" t="s">
        <v>1898</v>
      </c>
      <c r="B648" s="169"/>
      <c r="C648" s="170" t="s">
        <v>12</v>
      </c>
      <c r="D648" s="78" t="s">
        <v>2862</v>
      </c>
      <c r="E648" s="83" t="s">
        <v>2393</v>
      </c>
      <c r="F648" s="83" t="s">
        <v>2395</v>
      </c>
      <c r="G648" s="83" t="s">
        <v>164</v>
      </c>
      <c r="H648" s="171">
        <f>INVENTARIO[[#This Row],[Precio Final]]</f>
        <v>10</v>
      </c>
      <c r="I648" s="83">
        <v>0.77</v>
      </c>
      <c r="J648" s="83">
        <v>1</v>
      </c>
      <c r="K648" s="112">
        <f>SUMIFS(VENTAS[Cantidad],VENTAS[Código del producto Vendido],INVENTARIO[[#This Row],[Code]])</f>
        <v>0</v>
      </c>
      <c r="L648" s="121">
        <f>INVENTARIO[[#This Row],[Entradas]]-INVENTARIO[[#This Row],[Salidas]]</f>
        <v>1</v>
      </c>
      <c r="M648" s="171">
        <f>INVENTARIO[[#This Row],[Precio Final]]*10%</f>
        <v>1</v>
      </c>
      <c r="N648" s="43">
        <v>0</v>
      </c>
      <c r="O648" s="43">
        <v>4.5199999999999996</v>
      </c>
      <c r="P648" s="43">
        <v>3.73</v>
      </c>
      <c r="Q648" s="112"/>
      <c r="R648" s="43"/>
      <c r="S648" s="177">
        <v>3</v>
      </c>
      <c r="T648" s="168">
        <f>INVENTARIO[[#This Row],[Costo Unitario (USD)]]+INVENTARIO[[#This Row],[Costo Envío (USD)]]</f>
        <v>6.73</v>
      </c>
      <c r="U648" s="168">
        <f>INVENTARIO[[#This Row],[Costo total]]*1.5</f>
        <v>10.095000000000001</v>
      </c>
      <c r="V648" s="43">
        <v>10</v>
      </c>
      <c r="W648" s="43">
        <f>INVENTARIO[[#This Row],[Precio Final]]-INVENTARIO[[#This Row],[Costo total]]</f>
        <v>3.2699999999999996</v>
      </c>
      <c r="X648" s="172">
        <f>INVENTARIO[[#This Row],[Ganancia Unitaria]]*INVENTARIO[[#This Row],[Salidas]]</f>
        <v>0</v>
      </c>
      <c r="Y648" s="43" t="s">
        <v>2209</v>
      </c>
      <c r="Z648" s="43"/>
      <c r="AA648" s="43">
        <f>INVENTARIO[[#This Row],[Costo total]]*INVENTARIO[[#This Row],[Entradas]]</f>
        <v>6.73</v>
      </c>
      <c r="AB648" s="172">
        <f>INVENTARIO[[#This Row],[Stock Actual]]*INVENTARIO[[#This Row],[Costo total]]</f>
        <v>6.73</v>
      </c>
    </row>
    <row r="649" spans="1:28" ht="55" customHeight="1" x14ac:dyDescent="0.15">
      <c r="A649" s="42" t="s">
        <v>1899</v>
      </c>
      <c r="B649" s="173"/>
      <c r="C649" s="174" t="s">
        <v>12</v>
      </c>
      <c r="D649" s="78" t="s">
        <v>2330</v>
      </c>
      <c r="E649" s="78" t="s">
        <v>2358</v>
      </c>
      <c r="F649" s="78" t="s">
        <v>2365</v>
      </c>
      <c r="G649" s="78" t="s">
        <v>1942</v>
      </c>
      <c r="H649" s="175">
        <f>INVENTARIO[[#This Row],[Precio Final]]</f>
        <v>30</v>
      </c>
      <c r="I649" s="78">
        <v>7</v>
      </c>
      <c r="J649" s="78">
        <v>7</v>
      </c>
      <c r="K649" s="110">
        <f>SUMIFS(VENTAS[Cantidad],VENTAS[Código del producto Vendido],INVENTARIO[[#This Row],[Code]])</f>
        <v>2</v>
      </c>
      <c r="L649" s="120">
        <f>INVENTARIO[[#This Row],[Entradas]]-INVENTARIO[[#This Row],[Salidas]]</f>
        <v>5</v>
      </c>
      <c r="M649" s="175">
        <f>INVENTARIO[[#This Row],[Precio Final]]*10%</f>
        <v>3</v>
      </c>
      <c r="N649" s="42">
        <v>7.21</v>
      </c>
      <c r="O649" s="42">
        <v>113.95</v>
      </c>
      <c r="P649" s="42">
        <v>15.79</v>
      </c>
      <c r="Q649" s="110"/>
      <c r="R649" s="42"/>
      <c r="S649" s="178">
        <v>8</v>
      </c>
      <c r="T649" s="42">
        <f>INVENTARIO[[#This Row],[Costo Unitario (USD)]]+INVENTARIO[[#This Row],[Costo Envío (USD)]]</f>
        <v>23.79</v>
      </c>
      <c r="U649" s="42">
        <f>INVENTARIO[[#This Row],[Costo total]]*1.5</f>
        <v>35.685000000000002</v>
      </c>
      <c r="V649" s="42">
        <v>30</v>
      </c>
      <c r="W649" s="42">
        <f>INVENTARIO[[#This Row],[Precio Final]]-INVENTARIO[[#This Row],[Costo total]]</f>
        <v>6.2100000000000009</v>
      </c>
      <c r="X649" s="176">
        <f>INVENTARIO[[#This Row],[Ganancia Unitaria]]*INVENTARIO[[#This Row],[Salidas]]</f>
        <v>12.420000000000002</v>
      </c>
      <c r="Y649" s="42"/>
      <c r="Z649" s="20"/>
      <c r="AA649" s="20">
        <f>INVENTARIO[[#This Row],[Costo total]]*INVENTARIO[[#This Row],[Entradas]]</f>
        <v>166.53</v>
      </c>
      <c r="AB649" s="172">
        <f>INVENTARIO[[#This Row],[Stock Actual]]*INVENTARIO[[#This Row],[Costo total]]</f>
        <v>118.94999999999999</v>
      </c>
    </row>
    <row r="650" spans="1:28" ht="55" customHeight="1" x14ac:dyDescent="0.15">
      <c r="A650" s="43"/>
      <c r="B650" s="169"/>
      <c r="C650" s="170"/>
      <c r="D650" s="83"/>
      <c r="E650" s="83"/>
      <c r="F650" s="83"/>
      <c r="G650" s="83"/>
      <c r="H650" s="171"/>
      <c r="I650" s="83"/>
      <c r="J650" s="83"/>
      <c r="K650" s="112"/>
      <c r="L650" s="121"/>
      <c r="M650" s="171"/>
      <c r="N650" s="43"/>
      <c r="O650" s="43"/>
      <c r="P650" s="43"/>
      <c r="Q650" s="112"/>
      <c r="R650" s="43"/>
      <c r="S650" s="177"/>
      <c r="T650" s="168">
        <f>INVENTARIO[[#This Row],[Costo Unitario (USD)]]+INVENTARIO[[#This Row],[Costo Envío (USD)]]</f>
        <v>0</v>
      </c>
      <c r="U650" s="168">
        <f>INVENTARIO[[#This Row],[Costo total]]*1.5</f>
        <v>0</v>
      </c>
      <c r="V650" s="43"/>
      <c r="W650" s="43">
        <f>INVENTARIO[[#This Row],[Precio Final]]-INVENTARIO[[#This Row],[Costo total]]</f>
        <v>0</v>
      </c>
      <c r="X650" s="172">
        <f>INVENTARIO[[#This Row],[Ganancia Unitaria]]*INVENTARIO[[#This Row],[Salidas]]</f>
        <v>0</v>
      </c>
      <c r="Y650" s="43"/>
      <c r="Z650" s="43"/>
      <c r="AA650" s="43">
        <f>INVENTARIO[[#This Row],[Costo total]]*INVENTARIO[[#This Row],[Entradas]]</f>
        <v>0</v>
      </c>
      <c r="AB650" s="172">
        <f>INVENTARIO[[#This Row],[Stock Actual]]*INVENTARIO[[#This Row],[Costo total]]</f>
        <v>0</v>
      </c>
    </row>
    <row r="651" spans="1:28" ht="55" customHeight="1" x14ac:dyDescent="0.15">
      <c r="A651" s="42" t="s">
        <v>1901</v>
      </c>
      <c r="B651" s="173"/>
      <c r="C651" s="174" t="s">
        <v>12</v>
      </c>
      <c r="D651" s="78" t="s">
        <v>2330</v>
      </c>
      <c r="E651" s="78" t="s">
        <v>2527</v>
      </c>
      <c r="F651" s="78" t="s">
        <v>2528</v>
      </c>
      <c r="G651" s="78" t="s">
        <v>1942</v>
      </c>
      <c r="H651" s="175">
        <f>INVENTARIO[[#This Row],[Precio Final]]</f>
        <v>28</v>
      </c>
      <c r="I651" s="78">
        <v>4.5</v>
      </c>
      <c r="J651" s="78">
        <v>5</v>
      </c>
      <c r="K651" s="110">
        <f>SUMIFS(VENTAS[Cantidad],VENTAS[Código del producto Vendido],INVENTARIO[[#This Row],[Code]])</f>
        <v>1</v>
      </c>
      <c r="L651" s="120">
        <f>INVENTARIO[[#This Row],[Entradas]]-INVENTARIO[[#This Row],[Salidas]]</f>
        <v>4</v>
      </c>
      <c r="M651" s="175">
        <f>INVENTARIO[[#This Row],[Precio Final]]*10%</f>
        <v>2.8000000000000003</v>
      </c>
      <c r="N651" s="42">
        <v>10.47</v>
      </c>
      <c r="O651" s="42">
        <v>17.53</v>
      </c>
      <c r="P651" s="42">
        <v>13</v>
      </c>
      <c r="Q651" s="110"/>
      <c r="R651" s="42"/>
      <c r="S651" s="178">
        <v>5</v>
      </c>
      <c r="T651" s="42">
        <f>INVENTARIO[[#This Row],[Costo Unitario (USD)]]+INVENTARIO[[#This Row],[Costo Envío (USD)]]</f>
        <v>18</v>
      </c>
      <c r="U651" s="42">
        <f>INVENTARIO[[#This Row],[Costo total]]*1.5</f>
        <v>27</v>
      </c>
      <c r="V651" s="42">
        <v>28</v>
      </c>
      <c r="W651" s="42">
        <f>INVENTARIO[[#This Row],[Precio Final]]-INVENTARIO[[#This Row],[Costo total]]</f>
        <v>10</v>
      </c>
      <c r="X651" s="176">
        <f>INVENTARIO[[#This Row],[Ganancia Unitaria]]*INVENTARIO[[#This Row],[Salidas]]</f>
        <v>10</v>
      </c>
      <c r="Y651" s="42"/>
      <c r="Z651" s="20"/>
      <c r="AA651" s="20">
        <f>INVENTARIO[[#This Row],[Costo total]]*INVENTARIO[[#This Row],[Entradas]]</f>
        <v>90</v>
      </c>
      <c r="AB651" s="172">
        <f>INVENTARIO[[#This Row],[Stock Actual]]*INVENTARIO[[#This Row],[Costo total]]</f>
        <v>72</v>
      </c>
    </row>
    <row r="652" spans="1:28" ht="55" customHeight="1" x14ac:dyDescent="0.15">
      <c r="A652" s="43" t="s">
        <v>1902</v>
      </c>
      <c r="B652" s="169"/>
      <c r="C652" s="170" t="s">
        <v>12</v>
      </c>
      <c r="D652" s="83" t="s">
        <v>215</v>
      </c>
      <c r="E652" s="83" t="s">
        <v>1976</v>
      </c>
      <c r="F652" s="83" t="s">
        <v>2328</v>
      </c>
      <c r="G652" s="83" t="s">
        <v>1942</v>
      </c>
      <c r="H652" s="171">
        <f>INVENTARIO[[#This Row],[Precio Final]]</f>
        <v>35</v>
      </c>
      <c r="I652" s="83">
        <v>0</v>
      </c>
      <c r="J652" s="83">
        <v>0</v>
      </c>
      <c r="K652" s="112"/>
      <c r="L652" s="121">
        <f>INVENTARIO[[#This Row],[Entradas]]-INVENTARIO[[#This Row],[Salidas]]</f>
        <v>0</v>
      </c>
      <c r="M652" s="171">
        <f>INVENTARIO[[#This Row],[Precio Final]]*10%</f>
        <v>3.5</v>
      </c>
      <c r="N652" s="43">
        <v>-7.88</v>
      </c>
      <c r="O652" s="43">
        <v>0</v>
      </c>
      <c r="P652" s="43">
        <v>11.49</v>
      </c>
      <c r="Q652" s="112"/>
      <c r="R652" s="43"/>
      <c r="S652" s="177">
        <v>8</v>
      </c>
      <c r="T652" s="168">
        <f>INVENTARIO[[#This Row],[Costo Unitario (USD)]]+INVENTARIO[[#This Row],[Costo Envío (USD)]]</f>
        <v>19.490000000000002</v>
      </c>
      <c r="U652" s="168">
        <f>INVENTARIO[[#This Row],[Costo total]]*1.5</f>
        <v>29.235000000000003</v>
      </c>
      <c r="V652" s="43">
        <v>35</v>
      </c>
      <c r="W652" s="43">
        <f>INVENTARIO[[#This Row],[Precio Final]]-INVENTARIO[[#This Row],[Costo total]]</f>
        <v>15.509999999999998</v>
      </c>
      <c r="X652" s="172">
        <f>INVENTARIO[[#This Row],[Ganancia Unitaria]]*INVENTARIO[[#This Row],[Salidas]]</f>
        <v>0</v>
      </c>
      <c r="Y652" s="43"/>
      <c r="Z652" s="43"/>
      <c r="AA652" s="43">
        <f>INVENTARIO[[#This Row],[Costo total]]*INVENTARIO[[#This Row],[Entradas]]</f>
        <v>0</v>
      </c>
      <c r="AB652" s="172">
        <f>INVENTARIO[[#This Row],[Stock Actual]]*INVENTARIO[[#This Row],[Costo total]]</f>
        <v>0</v>
      </c>
    </row>
    <row r="653" spans="1:28" ht="55" customHeight="1" x14ac:dyDescent="0.15">
      <c r="A653" s="42" t="s">
        <v>1903</v>
      </c>
      <c r="B653" s="173"/>
      <c r="C653" s="174" t="s">
        <v>12</v>
      </c>
      <c r="D653" s="78" t="s">
        <v>215</v>
      </c>
      <c r="E653" s="78" t="s">
        <v>2079</v>
      </c>
      <c r="F653" s="78" t="s">
        <v>697</v>
      </c>
      <c r="G653" s="78" t="s">
        <v>1942</v>
      </c>
      <c r="H653" s="175">
        <f>INVENTARIO[[#This Row],[Precio Final]]</f>
        <v>18</v>
      </c>
      <c r="I653" s="78">
        <v>0</v>
      </c>
      <c r="J653" s="78">
        <v>1</v>
      </c>
      <c r="K653" s="110">
        <f>SUMIFS(VENTAS[Cantidad],VENTAS[Código del producto Vendido],INVENTARIO[[#This Row],[Code]])</f>
        <v>1</v>
      </c>
      <c r="L653" s="120">
        <f>INVENTARIO[[#This Row],[Entradas]]-INVENTARIO[[#This Row],[Salidas]]</f>
        <v>0</v>
      </c>
      <c r="M653" s="175">
        <f>INVENTARIO[[#This Row],[Precio Final]]*10%</f>
        <v>1.8</v>
      </c>
      <c r="N653" s="42">
        <v>-7.88</v>
      </c>
      <c r="O653" s="42">
        <v>0</v>
      </c>
      <c r="P653" s="42">
        <v>7</v>
      </c>
      <c r="Q653" s="110"/>
      <c r="R653" s="42"/>
      <c r="S653" s="178">
        <v>5</v>
      </c>
      <c r="T653" s="42">
        <f>INVENTARIO[[#This Row],[Costo Unitario (USD)]]+INVENTARIO[[#This Row],[Costo Envío (USD)]]</f>
        <v>12</v>
      </c>
      <c r="U653" s="42">
        <f>INVENTARIO[[#This Row],[Costo total]]*1.5</f>
        <v>18</v>
      </c>
      <c r="V653" s="42">
        <v>18</v>
      </c>
      <c r="W653" s="42">
        <f>INVENTARIO[[#This Row],[Precio Final]]-INVENTARIO[[#This Row],[Costo total]]</f>
        <v>6</v>
      </c>
      <c r="X653" s="176">
        <f>INVENTARIO[[#This Row],[Ganancia Unitaria]]*INVENTARIO[[#This Row],[Salidas]]</f>
        <v>6</v>
      </c>
      <c r="Y653" s="42"/>
      <c r="Z653" s="20"/>
      <c r="AA653" s="20">
        <f>INVENTARIO[[#This Row],[Costo total]]*INVENTARIO[[#This Row],[Entradas]]</f>
        <v>12</v>
      </c>
      <c r="AB653" s="172">
        <f>INVENTARIO[[#This Row],[Stock Actual]]*INVENTARIO[[#This Row],[Costo total]]</f>
        <v>0</v>
      </c>
    </row>
    <row r="654" spans="1:28" ht="55" customHeight="1" x14ac:dyDescent="0.15">
      <c r="A654" s="42" t="s">
        <v>1904</v>
      </c>
      <c r="B654" s="169"/>
      <c r="C654" s="170" t="s">
        <v>12</v>
      </c>
      <c r="D654" s="83" t="s">
        <v>2330</v>
      </c>
      <c r="E654" s="83" t="s">
        <v>2314</v>
      </c>
      <c r="F654" s="83" t="s">
        <v>695</v>
      </c>
      <c r="G654" s="83" t="s">
        <v>1942</v>
      </c>
      <c r="H654" s="171">
        <f>INVENTARIO[[#This Row],[Precio Final]]</f>
        <v>32</v>
      </c>
      <c r="I654" s="83">
        <v>10</v>
      </c>
      <c r="J654" s="83">
        <v>6</v>
      </c>
      <c r="K654" s="112">
        <f>SUMIFS(VENTAS[Cantidad],VENTAS[Código del producto Vendido],INVENTARIO[[#This Row],[Code]])</f>
        <v>2</v>
      </c>
      <c r="L654" s="121">
        <f>INVENTARIO[[#This Row],[Entradas]]-INVENTARIO[[#This Row],[Salidas]]</f>
        <v>4</v>
      </c>
      <c r="M654" s="171">
        <f>INVENTARIO[[#This Row],[Precio Final]]*10%</f>
        <v>3.2</v>
      </c>
      <c r="N654" s="43">
        <v>0</v>
      </c>
      <c r="O654" s="43">
        <v>25.79</v>
      </c>
      <c r="P654" s="43">
        <v>15.79</v>
      </c>
      <c r="Q654" s="112"/>
      <c r="R654" s="43"/>
      <c r="S654" s="177">
        <v>8</v>
      </c>
      <c r="T654" s="168">
        <f>INVENTARIO[[#This Row],[Costo Unitario (USD)]]+INVENTARIO[[#This Row],[Costo Envío (USD)]]</f>
        <v>23.79</v>
      </c>
      <c r="U654" s="168">
        <f>INVENTARIO[[#This Row],[Costo total]]*1.5</f>
        <v>35.685000000000002</v>
      </c>
      <c r="V654" s="43">
        <v>32</v>
      </c>
      <c r="W654" s="43">
        <f>INVENTARIO[[#This Row],[Precio Final]]-INVENTARIO[[#This Row],[Costo total]]</f>
        <v>8.2100000000000009</v>
      </c>
      <c r="X654" s="172">
        <f>INVENTARIO[[#This Row],[Ganancia Unitaria]]*INVENTARIO[[#This Row],[Salidas]]</f>
        <v>16.420000000000002</v>
      </c>
      <c r="Y654" s="43"/>
      <c r="Z654" s="43"/>
      <c r="AA654" s="43">
        <f>INVENTARIO[[#This Row],[Costo total]]*INVENTARIO[[#This Row],[Entradas]]</f>
        <v>142.74</v>
      </c>
      <c r="AB654" s="172">
        <f>INVENTARIO[[#This Row],[Stock Actual]]*INVENTARIO[[#This Row],[Costo total]]</f>
        <v>95.16</v>
      </c>
    </row>
    <row r="655" spans="1:28" ht="55" customHeight="1" x14ac:dyDescent="0.15">
      <c r="A655" s="42" t="s">
        <v>1905</v>
      </c>
      <c r="B655" s="173"/>
      <c r="C655" s="174" t="s">
        <v>12</v>
      </c>
      <c r="D655" s="78" t="s">
        <v>2330</v>
      </c>
      <c r="E655" s="78" t="s">
        <v>1982</v>
      </c>
      <c r="F655" s="78" t="s">
        <v>697</v>
      </c>
      <c r="G655" s="78" t="s">
        <v>1942</v>
      </c>
      <c r="H655" s="175">
        <f>INVENTARIO[[#This Row],[Precio Final]]</f>
        <v>32</v>
      </c>
      <c r="I655" s="78">
        <v>0</v>
      </c>
      <c r="J655" s="78">
        <v>2</v>
      </c>
      <c r="K655" s="110">
        <f>SUMIFS(VENTAS[Cantidad],VENTAS[Código del producto Vendido],INVENTARIO[[#This Row],[Code]])</f>
        <v>2</v>
      </c>
      <c r="L655" s="120">
        <f>INVENTARIO[[#This Row],[Entradas]]-INVENTARIO[[#This Row],[Salidas]]</f>
        <v>0</v>
      </c>
      <c r="M655" s="175">
        <f>INVENTARIO[[#This Row],[Precio Final]]*10%</f>
        <v>3.2</v>
      </c>
      <c r="N655" s="42">
        <v>-21.21</v>
      </c>
      <c r="O655" s="42">
        <v>0</v>
      </c>
      <c r="P655" s="42">
        <v>15.79</v>
      </c>
      <c r="Q655" s="110"/>
      <c r="R655" s="42"/>
      <c r="S655" s="178">
        <v>8</v>
      </c>
      <c r="T655" s="42">
        <f>INVENTARIO[[#This Row],[Costo Unitario (USD)]]+INVENTARIO[[#This Row],[Costo Envío (USD)]]</f>
        <v>23.79</v>
      </c>
      <c r="U655" s="42">
        <f>INVENTARIO[[#This Row],[Costo total]]*1.5</f>
        <v>35.685000000000002</v>
      </c>
      <c r="V655" s="42">
        <v>32</v>
      </c>
      <c r="W655" s="42">
        <f>INVENTARIO[[#This Row],[Precio Final]]-INVENTARIO[[#This Row],[Costo total]]</f>
        <v>8.2100000000000009</v>
      </c>
      <c r="X655" s="176">
        <f>INVENTARIO[[#This Row],[Ganancia Unitaria]]*INVENTARIO[[#This Row],[Salidas]]</f>
        <v>16.420000000000002</v>
      </c>
      <c r="Y655" s="42"/>
      <c r="Z655" s="20"/>
      <c r="AA655" s="20">
        <f>INVENTARIO[[#This Row],[Costo total]]*INVENTARIO[[#This Row],[Entradas]]</f>
        <v>47.58</v>
      </c>
      <c r="AB655" s="172">
        <f>INVENTARIO[[#This Row],[Stock Actual]]*INVENTARIO[[#This Row],[Costo total]]</f>
        <v>0</v>
      </c>
    </row>
    <row r="656" spans="1:28" ht="55" customHeight="1" x14ac:dyDescent="0.15">
      <c r="A656" s="43" t="s">
        <v>1906</v>
      </c>
      <c r="B656" s="169"/>
      <c r="C656" s="170" t="s">
        <v>12</v>
      </c>
      <c r="D656" s="83" t="s">
        <v>215</v>
      </c>
      <c r="E656" s="83" t="s">
        <v>1976</v>
      </c>
      <c r="F656" s="83" t="s">
        <v>1342</v>
      </c>
      <c r="G656" s="83" t="s">
        <v>1942</v>
      </c>
      <c r="H656" s="171">
        <f>INVENTARIO[[#This Row],[Precio Final]]</f>
        <v>35</v>
      </c>
      <c r="I656" s="83">
        <v>0</v>
      </c>
      <c r="J656" s="83">
        <v>1</v>
      </c>
      <c r="K656" s="112">
        <f>SUMIFS(VENTAS[Cantidad],VENTAS[Código del producto Vendido],INVENTARIO[[#This Row],[Code]])</f>
        <v>1</v>
      </c>
      <c r="L656" s="121">
        <f>INVENTARIO[[#This Row],[Entradas]]-INVENTARIO[[#This Row],[Salidas]]</f>
        <v>0</v>
      </c>
      <c r="M656" s="171">
        <f>INVENTARIO[[#This Row],[Precio Final]]*10%</f>
        <v>3.5</v>
      </c>
      <c r="N656" s="43">
        <v>-6.67</v>
      </c>
      <c r="O656" s="43">
        <v>0</v>
      </c>
      <c r="P656" s="43">
        <v>11.49</v>
      </c>
      <c r="Q656" s="112"/>
      <c r="R656" s="43"/>
      <c r="S656" s="177">
        <v>8</v>
      </c>
      <c r="T656" s="168">
        <f>INVENTARIO[[#This Row],[Costo Unitario (USD)]]+INVENTARIO[[#This Row],[Costo Envío (USD)]]</f>
        <v>19.490000000000002</v>
      </c>
      <c r="U656" s="168">
        <f>INVENTARIO[[#This Row],[Costo total]]*1.5</f>
        <v>29.235000000000003</v>
      </c>
      <c r="V656" s="43">
        <v>35</v>
      </c>
      <c r="W656" s="43">
        <f>INVENTARIO[[#This Row],[Precio Final]]-INVENTARIO[[#This Row],[Costo total]]</f>
        <v>15.509999999999998</v>
      </c>
      <c r="X656" s="172">
        <f>INVENTARIO[[#This Row],[Ganancia Unitaria]]*INVENTARIO[[#This Row],[Salidas]]</f>
        <v>15.509999999999998</v>
      </c>
      <c r="Y656" s="43"/>
      <c r="Z656" s="43"/>
      <c r="AA656" s="43">
        <f>INVENTARIO[[#This Row],[Costo total]]*INVENTARIO[[#This Row],[Entradas]]</f>
        <v>19.490000000000002</v>
      </c>
      <c r="AB656" s="172">
        <f>INVENTARIO[[#This Row],[Stock Actual]]*INVENTARIO[[#This Row],[Costo total]]</f>
        <v>0</v>
      </c>
    </row>
    <row r="657" spans="1:28" ht="55" customHeight="1" x14ac:dyDescent="0.15">
      <c r="A657" s="42" t="s">
        <v>1907</v>
      </c>
      <c r="B657" s="173"/>
      <c r="C657" s="174" t="s">
        <v>12</v>
      </c>
      <c r="D657" s="78" t="s">
        <v>215</v>
      </c>
      <c r="E657" s="78" t="s">
        <v>1992</v>
      </c>
      <c r="F657" s="78" t="s">
        <v>697</v>
      </c>
      <c r="G657" s="78" t="s">
        <v>1942</v>
      </c>
      <c r="H657" s="175">
        <f>INVENTARIO[[#This Row],[Precio Final]]</f>
        <v>18</v>
      </c>
      <c r="I657" s="78">
        <v>0</v>
      </c>
      <c r="J657" s="78">
        <v>1</v>
      </c>
      <c r="K657" s="110">
        <f>SUMIFS(VENTAS[Cantidad],VENTAS[Código del producto Vendido],INVENTARIO[[#This Row],[Code]])</f>
        <v>1</v>
      </c>
      <c r="L657" s="120">
        <f>INVENTARIO[[#This Row],[Entradas]]-INVENTARIO[[#This Row],[Salidas]]</f>
        <v>0</v>
      </c>
      <c r="M657" s="175">
        <f>INVENTARIO[[#This Row],[Precio Final]]*10%</f>
        <v>1.8</v>
      </c>
      <c r="N657" s="42">
        <v>7.12</v>
      </c>
      <c r="O657" s="42">
        <v>0</v>
      </c>
      <c r="P657" s="42">
        <v>7.49</v>
      </c>
      <c r="Q657" s="110"/>
      <c r="R657" s="42"/>
      <c r="S657" s="178">
        <v>5</v>
      </c>
      <c r="T657" s="42">
        <f>INVENTARIO[[#This Row],[Costo Unitario (USD)]]+INVENTARIO[[#This Row],[Costo Envío (USD)]]</f>
        <v>12.49</v>
      </c>
      <c r="U657" s="42">
        <f>INVENTARIO[[#This Row],[Costo total]]*1.5</f>
        <v>18.734999999999999</v>
      </c>
      <c r="V657" s="42">
        <v>18</v>
      </c>
      <c r="W657" s="42">
        <f>INVENTARIO[[#This Row],[Precio Final]]-INVENTARIO[[#This Row],[Costo total]]</f>
        <v>5.51</v>
      </c>
      <c r="X657" s="176">
        <f>INVENTARIO[[#This Row],[Ganancia Unitaria]]*INVENTARIO[[#This Row],[Salidas]]</f>
        <v>5.51</v>
      </c>
      <c r="Y657" s="42"/>
      <c r="Z657" s="20"/>
      <c r="AA657" s="20">
        <f>INVENTARIO[[#This Row],[Costo total]]*INVENTARIO[[#This Row],[Entradas]]</f>
        <v>12.49</v>
      </c>
      <c r="AB657" s="172">
        <f>INVENTARIO[[#This Row],[Stock Actual]]*INVENTARIO[[#This Row],[Costo total]]</f>
        <v>0</v>
      </c>
    </row>
    <row r="658" spans="1:28" ht="55" customHeight="1" x14ac:dyDescent="0.15">
      <c r="A658" s="43" t="s">
        <v>1908</v>
      </c>
      <c r="B658" s="169"/>
      <c r="C658" s="170" t="s">
        <v>12</v>
      </c>
      <c r="D658" s="83" t="s">
        <v>2330</v>
      </c>
      <c r="E658" s="83" t="s">
        <v>2529</v>
      </c>
      <c r="F658" s="83" t="s">
        <v>695</v>
      </c>
      <c r="G658" s="83" t="s">
        <v>1942</v>
      </c>
      <c r="H658" s="171">
        <f>INVENTARIO[[#This Row],[Precio Final]]</f>
        <v>20</v>
      </c>
      <c r="I658" s="83">
        <v>0</v>
      </c>
      <c r="J658" s="83">
        <v>2</v>
      </c>
      <c r="K658" s="112">
        <f>SUMIFS(VENTAS[Cantidad],VENTAS[Código del producto Vendido],INVENTARIO[[#This Row],[Code]])</f>
        <v>1</v>
      </c>
      <c r="L658" s="121">
        <f>INVENTARIO[[#This Row],[Entradas]]-INVENTARIO[[#This Row],[Salidas]]</f>
        <v>1</v>
      </c>
      <c r="M658" s="171">
        <f>INVENTARIO[[#This Row],[Precio Final]]*10%</f>
        <v>2</v>
      </c>
      <c r="N658" s="43">
        <v>10</v>
      </c>
      <c r="O658" s="43">
        <v>0</v>
      </c>
      <c r="P658" s="43">
        <v>7</v>
      </c>
      <c r="Q658" s="112"/>
      <c r="R658" s="43"/>
      <c r="S658" s="177">
        <v>4</v>
      </c>
      <c r="T658" s="168">
        <f>INVENTARIO[[#This Row],[Costo Unitario (USD)]]+INVENTARIO[[#This Row],[Costo Envío (USD)]]</f>
        <v>11</v>
      </c>
      <c r="U658" s="168">
        <f>INVENTARIO[[#This Row],[Costo total]]*1.5</f>
        <v>16.5</v>
      </c>
      <c r="V658" s="43">
        <v>20</v>
      </c>
      <c r="W658" s="43">
        <f>INVENTARIO[[#This Row],[Precio Final]]-INVENTARIO[[#This Row],[Costo total]]</f>
        <v>9</v>
      </c>
      <c r="X658" s="172">
        <f>INVENTARIO[[#This Row],[Ganancia Unitaria]]*INVENTARIO[[#This Row],[Salidas]]</f>
        <v>9</v>
      </c>
      <c r="Y658" s="43"/>
      <c r="Z658" s="43"/>
      <c r="AA658" s="43">
        <f>INVENTARIO[[#This Row],[Costo total]]*INVENTARIO[[#This Row],[Entradas]]</f>
        <v>22</v>
      </c>
      <c r="AB658" s="172">
        <f>INVENTARIO[[#This Row],[Stock Actual]]*INVENTARIO[[#This Row],[Costo total]]</f>
        <v>11</v>
      </c>
    </row>
    <row r="659" spans="1:28" ht="55" customHeight="1" x14ac:dyDescent="0.15">
      <c r="A659" s="42"/>
      <c r="B659" s="173"/>
      <c r="C659" s="174"/>
      <c r="D659" s="78"/>
      <c r="E659" s="78"/>
      <c r="F659" s="78"/>
      <c r="G659" s="78"/>
      <c r="H659" s="175"/>
      <c r="I659" s="78"/>
      <c r="J659" s="78"/>
      <c r="K659" s="110"/>
      <c r="L659" s="120"/>
      <c r="M659" s="175"/>
      <c r="N659" s="42"/>
      <c r="O659" s="42"/>
      <c r="P659" s="42"/>
      <c r="Q659" s="110"/>
      <c r="R659" s="42"/>
      <c r="S659" s="178"/>
      <c r="T659" s="42">
        <f>INVENTARIO[[#This Row],[Costo Unitario (USD)]]+INVENTARIO[[#This Row],[Costo Envío (USD)]]</f>
        <v>0</v>
      </c>
      <c r="U659" s="42">
        <f>INVENTARIO[[#This Row],[Costo total]]*1.5</f>
        <v>0</v>
      </c>
      <c r="V659" s="42"/>
      <c r="W659" s="42">
        <f>INVENTARIO[[#This Row],[Precio Final]]-INVENTARIO[[#This Row],[Costo total]]</f>
        <v>0</v>
      </c>
      <c r="X659" s="176">
        <f>INVENTARIO[[#This Row],[Ganancia Unitaria]]*INVENTARIO[[#This Row],[Salidas]]</f>
        <v>0</v>
      </c>
      <c r="Y659" s="42"/>
      <c r="Z659" s="20"/>
      <c r="AA659" s="20">
        <f>INVENTARIO[[#This Row],[Costo total]]*INVENTARIO[[#This Row],[Entradas]]</f>
        <v>0</v>
      </c>
      <c r="AB659" s="172">
        <f>INVENTARIO[[#This Row],[Stock Actual]]*INVENTARIO[[#This Row],[Costo total]]</f>
        <v>0</v>
      </c>
    </row>
    <row r="660" spans="1:28" ht="55" customHeight="1" x14ac:dyDescent="0.15">
      <c r="A660" s="43" t="s">
        <v>1909</v>
      </c>
      <c r="B660" s="169"/>
      <c r="C660" s="170" t="s">
        <v>12</v>
      </c>
      <c r="D660" s="78" t="s">
        <v>2862</v>
      </c>
      <c r="E660" s="83" t="s">
        <v>2530</v>
      </c>
      <c r="F660" s="83" t="s">
        <v>695</v>
      </c>
      <c r="G660" s="83" t="s">
        <v>426</v>
      </c>
      <c r="H660" s="171">
        <f>INVENTARIO[[#This Row],[Precio Final]]</f>
        <v>20</v>
      </c>
      <c r="I660" s="83">
        <v>0</v>
      </c>
      <c r="J660" s="83">
        <v>1</v>
      </c>
      <c r="K660" s="112">
        <f>SUMIFS(VENTAS[Cantidad],VENTAS[Código del producto Vendido],INVENTARIO[[#This Row],[Code]])</f>
        <v>0</v>
      </c>
      <c r="L660" s="121">
        <f>INVENTARIO[[#This Row],[Entradas]]-INVENTARIO[[#This Row],[Salidas]]</f>
        <v>1</v>
      </c>
      <c r="M660" s="171">
        <f>INVENTARIO[[#This Row],[Precio Final]]*10%</f>
        <v>2</v>
      </c>
      <c r="N660" s="43">
        <v>0</v>
      </c>
      <c r="O660" s="43">
        <v>13.94</v>
      </c>
      <c r="P660" s="43">
        <v>6</v>
      </c>
      <c r="Q660" s="112"/>
      <c r="R660" s="43"/>
      <c r="S660" s="177">
        <v>2</v>
      </c>
      <c r="T660" s="168">
        <f>INVENTARIO[[#This Row],[Costo Unitario (USD)]]+INVENTARIO[[#This Row],[Costo Envío (USD)]]</f>
        <v>8</v>
      </c>
      <c r="U660" s="168">
        <f>INVENTARIO[[#This Row],[Costo total]]*1.5</f>
        <v>12</v>
      </c>
      <c r="V660" s="43">
        <v>20</v>
      </c>
      <c r="W660" s="43">
        <f>INVENTARIO[[#This Row],[Precio Final]]-INVENTARIO[[#This Row],[Costo total]]</f>
        <v>12</v>
      </c>
      <c r="X660" s="172">
        <f>INVENTARIO[[#This Row],[Ganancia Unitaria]]*INVENTARIO[[#This Row],[Salidas]]</f>
        <v>0</v>
      </c>
      <c r="Y660" s="43"/>
      <c r="Z660" s="43"/>
      <c r="AA660" s="43">
        <f>INVENTARIO[[#This Row],[Costo total]]*INVENTARIO[[#This Row],[Entradas]]</f>
        <v>8</v>
      </c>
      <c r="AB660" s="172">
        <f>INVENTARIO[[#This Row],[Stock Actual]]*INVENTARIO[[#This Row],[Costo total]]</f>
        <v>8</v>
      </c>
    </row>
    <row r="661" spans="1:28" ht="55" customHeight="1" x14ac:dyDescent="0.15">
      <c r="A661" s="42" t="s">
        <v>1910</v>
      </c>
      <c r="B661" s="173"/>
      <c r="C661" s="174" t="s">
        <v>12</v>
      </c>
      <c r="D661" s="78" t="s">
        <v>2862</v>
      </c>
      <c r="E661" s="78" t="s">
        <v>2001</v>
      </c>
      <c r="F661" s="78" t="s">
        <v>695</v>
      </c>
      <c r="G661" s="78" t="s">
        <v>426</v>
      </c>
      <c r="H661" s="175">
        <f>INVENTARIO[[#This Row],[Precio Final]]</f>
        <v>40</v>
      </c>
      <c r="I661" s="78">
        <v>6</v>
      </c>
      <c r="J661" s="78">
        <v>2</v>
      </c>
      <c r="K661" s="110">
        <f>SUMIFS(VENTAS[Cantidad],VENTAS[Código del producto Vendido],INVENTARIO[[#This Row],[Code]])</f>
        <v>2</v>
      </c>
      <c r="L661" s="120">
        <f>INVENTARIO[[#This Row],[Entradas]]-INVENTARIO[[#This Row],[Salidas]]</f>
        <v>0</v>
      </c>
      <c r="M661" s="175">
        <f>INVENTARIO[[#This Row],[Precio Final]]*10%</f>
        <v>4</v>
      </c>
      <c r="N661" s="42">
        <v>0</v>
      </c>
      <c r="O661" s="42">
        <v>58.06</v>
      </c>
      <c r="P661" s="42">
        <v>24</v>
      </c>
      <c r="Q661" s="110"/>
      <c r="R661" s="42"/>
      <c r="S661" s="178">
        <v>6</v>
      </c>
      <c r="T661" s="42">
        <f>INVENTARIO[[#This Row],[Costo Unitario (USD)]]+INVENTARIO[[#This Row],[Costo Envío (USD)]]</f>
        <v>30</v>
      </c>
      <c r="U661" s="42">
        <f>INVENTARIO[[#This Row],[Costo total]]*1.5</f>
        <v>45</v>
      </c>
      <c r="V661" s="42">
        <v>40</v>
      </c>
      <c r="W661" s="42">
        <f>INVENTARIO[[#This Row],[Precio Final]]-INVENTARIO[[#This Row],[Costo total]]</f>
        <v>10</v>
      </c>
      <c r="X661" s="176">
        <f>INVENTARIO[[#This Row],[Ganancia Unitaria]]*INVENTARIO[[#This Row],[Salidas]]</f>
        <v>20</v>
      </c>
      <c r="Y661" s="42"/>
      <c r="Z661" s="20"/>
      <c r="AA661" s="20">
        <f>INVENTARIO[[#This Row],[Costo total]]*INVENTARIO[[#This Row],[Entradas]]</f>
        <v>60</v>
      </c>
      <c r="AB661" s="172">
        <f>INVENTARIO[[#This Row],[Stock Actual]]*INVENTARIO[[#This Row],[Costo total]]</f>
        <v>0</v>
      </c>
    </row>
    <row r="662" spans="1:28" ht="55" customHeight="1" x14ac:dyDescent="0.15">
      <c r="A662" s="43" t="s">
        <v>1911</v>
      </c>
      <c r="B662" s="169"/>
      <c r="C662" s="170" t="s">
        <v>12</v>
      </c>
      <c r="D662" s="78" t="s">
        <v>2862</v>
      </c>
      <c r="E662" s="83" t="s">
        <v>2531</v>
      </c>
      <c r="F662" s="83" t="s">
        <v>2329</v>
      </c>
      <c r="G662" s="83" t="s">
        <v>426</v>
      </c>
      <c r="H662" s="171">
        <f>INVENTARIO[[#This Row],[Precio Final]]</f>
        <v>40</v>
      </c>
      <c r="I662" s="83">
        <v>0</v>
      </c>
      <c r="J662" s="83">
        <v>1</v>
      </c>
      <c r="K662" s="112">
        <v>1</v>
      </c>
      <c r="L662" s="121">
        <f>INVENTARIO[[#This Row],[Entradas]]-INVENTARIO[[#This Row],[Salidas]]</f>
        <v>0</v>
      </c>
      <c r="M662" s="171">
        <f>INVENTARIO[[#This Row],[Precio Final]]*10%</f>
        <v>4</v>
      </c>
      <c r="N662" s="43">
        <v>0</v>
      </c>
      <c r="O662" s="43">
        <v>23.03</v>
      </c>
      <c r="P662" s="43">
        <v>24</v>
      </c>
      <c r="Q662" s="112"/>
      <c r="R662" s="43"/>
      <c r="S662" s="177">
        <v>6</v>
      </c>
      <c r="T662" s="168">
        <f>INVENTARIO[[#This Row],[Costo Unitario (USD)]]+INVENTARIO[[#This Row],[Costo Envío (USD)]]</f>
        <v>30</v>
      </c>
      <c r="U662" s="168">
        <f>INVENTARIO[[#This Row],[Costo total]]*1.5</f>
        <v>45</v>
      </c>
      <c r="V662" s="43">
        <v>40</v>
      </c>
      <c r="W662" s="43">
        <f>INVENTARIO[[#This Row],[Precio Final]]-INVENTARIO[[#This Row],[Costo total]]</f>
        <v>10</v>
      </c>
      <c r="X662" s="172">
        <f>INVENTARIO[[#This Row],[Ganancia Unitaria]]*INVENTARIO[[#This Row],[Salidas]]</f>
        <v>10</v>
      </c>
      <c r="Y662" s="43"/>
      <c r="Z662" s="43"/>
      <c r="AA662" s="43">
        <f>INVENTARIO[[#This Row],[Costo total]]*INVENTARIO[[#This Row],[Entradas]]</f>
        <v>30</v>
      </c>
      <c r="AB662" s="172">
        <f>INVENTARIO[[#This Row],[Stock Actual]]*INVENTARIO[[#This Row],[Costo total]]</f>
        <v>0</v>
      </c>
    </row>
    <row r="663" spans="1:28" ht="55" customHeight="1" x14ac:dyDescent="0.15">
      <c r="A663" s="42" t="s">
        <v>1912</v>
      </c>
      <c r="B663" s="173"/>
      <c r="C663" s="174" t="s">
        <v>12</v>
      </c>
      <c r="D663" s="78" t="s">
        <v>2862</v>
      </c>
      <c r="E663" s="78" t="s">
        <v>2002</v>
      </c>
      <c r="F663" s="78" t="s">
        <v>695</v>
      </c>
      <c r="G663" s="78" t="s">
        <v>426</v>
      </c>
      <c r="H663" s="175">
        <f>INVENTARIO[[#This Row],[Precio Final]]</f>
        <v>40</v>
      </c>
      <c r="I663" s="78">
        <v>0</v>
      </c>
      <c r="J663" s="78">
        <v>1</v>
      </c>
      <c r="K663" s="110">
        <v>1</v>
      </c>
      <c r="L663" s="120">
        <f>INVENTARIO[[#This Row],[Entradas]]-INVENTARIO[[#This Row],[Salidas]]</f>
        <v>0</v>
      </c>
      <c r="M663" s="175">
        <f>INVENTARIO[[#This Row],[Precio Final]]*10%</f>
        <v>4</v>
      </c>
      <c r="N663" s="42">
        <v>0</v>
      </c>
      <c r="O663" s="42">
        <v>23.03</v>
      </c>
      <c r="P663" s="42">
        <v>18.75</v>
      </c>
      <c r="Q663" s="110"/>
      <c r="R663" s="42"/>
      <c r="S663" s="178">
        <v>6</v>
      </c>
      <c r="T663" s="42">
        <f>INVENTARIO[[#This Row],[Costo Unitario (USD)]]+INVENTARIO[[#This Row],[Costo Envío (USD)]]</f>
        <v>24.75</v>
      </c>
      <c r="U663" s="42">
        <f>INVENTARIO[[#This Row],[Costo total]]*1.5</f>
        <v>37.125</v>
      </c>
      <c r="V663" s="42">
        <v>40</v>
      </c>
      <c r="W663" s="42">
        <f>INVENTARIO[[#This Row],[Precio Final]]-INVENTARIO[[#This Row],[Costo total]]</f>
        <v>15.25</v>
      </c>
      <c r="X663" s="176">
        <f>INVENTARIO[[#This Row],[Ganancia Unitaria]]*INVENTARIO[[#This Row],[Salidas]]</f>
        <v>15.25</v>
      </c>
      <c r="Y663" s="42"/>
      <c r="Z663" s="20"/>
      <c r="AA663" s="20">
        <f>INVENTARIO[[#This Row],[Costo total]]*INVENTARIO[[#This Row],[Entradas]]</f>
        <v>24.75</v>
      </c>
      <c r="AB663" s="172">
        <f>INVENTARIO[[#This Row],[Stock Actual]]*INVENTARIO[[#This Row],[Costo total]]</f>
        <v>0</v>
      </c>
    </row>
    <row r="664" spans="1:28" ht="55" customHeight="1" x14ac:dyDescent="0.15">
      <c r="A664" s="43" t="s">
        <v>1913</v>
      </c>
      <c r="B664" s="169"/>
      <c r="C664" s="170" t="s">
        <v>12</v>
      </c>
      <c r="D664" s="78" t="s">
        <v>2862</v>
      </c>
      <c r="E664" s="83" t="s">
        <v>2003</v>
      </c>
      <c r="F664" s="83" t="s">
        <v>2329</v>
      </c>
      <c r="G664" s="83" t="s">
        <v>426</v>
      </c>
      <c r="H664" s="171">
        <f>INVENTARIO[[#This Row],[Precio Final]]</f>
        <v>25</v>
      </c>
      <c r="I664" s="83">
        <v>0</v>
      </c>
      <c r="J664" s="83">
        <v>1</v>
      </c>
      <c r="K664" s="112">
        <f>SUMIFS(VENTAS[Cantidad],VENTAS[Código del producto Vendido],INVENTARIO[[#This Row],[Code]])</f>
        <v>0</v>
      </c>
      <c r="L664" s="121">
        <f>INVENTARIO[[#This Row],[Entradas]]-INVENTARIO[[#This Row],[Salidas]]</f>
        <v>1</v>
      </c>
      <c r="M664" s="171">
        <f>INVENTARIO[[#This Row],[Precio Final]]*10%</f>
        <v>2.5</v>
      </c>
      <c r="N664" s="43">
        <v>0</v>
      </c>
      <c r="O664" s="43">
        <v>15.15</v>
      </c>
      <c r="P664" s="43">
        <v>16</v>
      </c>
      <c r="Q664" s="112"/>
      <c r="R664" s="43"/>
      <c r="S664" s="177">
        <v>3</v>
      </c>
      <c r="T664" s="168">
        <f>INVENTARIO[[#This Row],[Costo Unitario (USD)]]+INVENTARIO[[#This Row],[Costo Envío (USD)]]</f>
        <v>19</v>
      </c>
      <c r="U664" s="168">
        <f>INVENTARIO[[#This Row],[Costo total]]*1.5</f>
        <v>28.5</v>
      </c>
      <c r="V664" s="43">
        <v>25</v>
      </c>
      <c r="W664" s="43">
        <f>INVENTARIO[[#This Row],[Precio Final]]-INVENTARIO[[#This Row],[Costo total]]</f>
        <v>6</v>
      </c>
      <c r="X664" s="172">
        <f>INVENTARIO[[#This Row],[Ganancia Unitaria]]*INVENTARIO[[#This Row],[Salidas]]</f>
        <v>0</v>
      </c>
      <c r="Y664" s="43"/>
      <c r="Z664" s="43"/>
      <c r="AA664" s="43">
        <f>INVENTARIO[[#This Row],[Costo total]]*INVENTARIO[[#This Row],[Entradas]]</f>
        <v>19</v>
      </c>
      <c r="AB664" s="172">
        <f>INVENTARIO[[#This Row],[Stock Actual]]*INVENTARIO[[#This Row],[Costo total]]</f>
        <v>19</v>
      </c>
    </row>
    <row r="665" spans="1:28" ht="55" customHeight="1" x14ac:dyDescent="0.15">
      <c r="A665" s="42" t="s">
        <v>1914</v>
      </c>
      <c r="B665" s="173"/>
      <c r="C665" s="174" t="s">
        <v>12</v>
      </c>
      <c r="D665" s="78" t="s">
        <v>2862</v>
      </c>
      <c r="E665" s="78" t="s">
        <v>2080</v>
      </c>
      <c r="F665" s="78" t="s">
        <v>2329</v>
      </c>
      <c r="G665" s="78" t="s">
        <v>426</v>
      </c>
      <c r="H665" s="175">
        <f>INVENTARIO[[#This Row],[Precio Final]]</f>
        <v>25</v>
      </c>
      <c r="I665" s="78">
        <v>0</v>
      </c>
      <c r="J665" s="78">
        <v>1</v>
      </c>
      <c r="K665" s="110">
        <f>SUMIFS(VENTAS[Cantidad],VENTAS[Código del producto Vendido],INVENTARIO[[#This Row],[Code]])</f>
        <v>0</v>
      </c>
      <c r="L665" s="120">
        <f>INVENTARIO[[#This Row],[Entradas]]-INVENTARIO[[#This Row],[Salidas]]</f>
        <v>1</v>
      </c>
      <c r="M665" s="175">
        <f>INVENTARIO[[#This Row],[Precio Final]]*10%</f>
        <v>2.5</v>
      </c>
      <c r="N665" s="42">
        <v>0</v>
      </c>
      <c r="O665" s="42">
        <v>15.15</v>
      </c>
      <c r="P665" s="42">
        <v>8.5</v>
      </c>
      <c r="Q665" s="110"/>
      <c r="R665" s="42"/>
      <c r="S665" s="178">
        <v>3</v>
      </c>
      <c r="T665" s="42">
        <f>INVENTARIO[[#This Row],[Costo Unitario (USD)]]+INVENTARIO[[#This Row],[Costo Envío (USD)]]</f>
        <v>11.5</v>
      </c>
      <c r="U665" s="42">
        <f>INVENTARIO[[#This Row],[Costo total]]*1.5</f>
        <v>17.25</v>
      </c>
      <c r="V665" s="42">
        <v>25</v>
      </c>
      <c r="W665" s="42">
        <f>INVENTARIO[[#This Row],[Precio Final]]-INVENTARIO[[#This Row],[Costo total]]</f>
        <v>13.5</v>
      </c>
      <c r="X665" s="176">
        <f>INVENTARIO[[#This Row],[Ganancia Unitaria]]*INVENTARIO[[#This Row],[Salidas]]</f>
        <v>0</v>
      </c>
      <c r="Y665" s="42"/>
      <c r="Z665" s="20"/>
      <c r="AA665" s="20">
        <f>INVENTARIO[[#This Row],[Costo total]]*INVENTARIO[[#This Row],[Entradas]]</f>
        <v>11.5</v>
      </c>
      <c r="AB665" s="172">
        <f>INVENTARIO[[#This Row],[Stock Actual]]*INVENTARIO[[#This Row],[Costo total]]</f>
        <v>11.5</v>
      </c>
    </row>
    <row r="666" spans="1:28" ht="55" customHeight="1" x14ac:dyDescent="0.15">
      <c r="A666" s="43" t="s">
        <v>1915</v>
      </c>
      <c r="B666" s="169"/>
      <c r="C666" s="170" t="s">
        <v>12</v>
      </c>
      <c r="D666" s="78" t="s">
        <v>2862</v>
      </c>
      <c r="E666" s="83" t="s">
        <v>1829</v>
      </c>
      <c r="F666" s="83" t="s">
        <v>695</v>
      </c>
      <c r="G666" s="83" t="s">
        <v>426</v>
      </c>
      <c r="H666" s="171">
        <f>INVENTARIO[[#This Row],[Precio Final]]</f>
        <v>25</v>
      </c>
      <c r="I666" s="83">
        <v>0</v>
      </c>
      <c r="J666" s="83">
        <v>2</v>
      </c>
      <c r="K666" s="112">
        <f>SUMIFS(VENTAS[Cantidad],VENTAS[Código del producto Vendido],INVENTARIO[[#This Row],[Code]])</f>
        <v>1</v>
      </c>
      <c r="L666" s="121">
        <f>INVENTARIO[[#This Row],[Entradas]]-INVENTARIO[[#This Row],[Salidas]]</f>
        <v>1</v>
      </c>
      <c r="M666" s="171">
        <f>INVENTARIO[[#This Row],[Precio Final]]*10%</f>
        <v>2.5</v>
      </c>
      <c r="N666" s="43">
        <v>0</v>
      </c>
      <c r="O666" s="43">
        <v>30.3</v>
      </c>
      <c r="P666" s="43">
        <v>16</v>
      </c>
      <c r="Q666" s="112"/>
      <c r="R666" s="43"/>
      <c r="S666" s="177">
        <v>3</v>
      </c>
      <c r="T666" s="168">
        <f>INVENTARIO[[#This Row],[Costo Unitario (USD)]]+INVENTARIO[[#This Row],[Costo Envío (USD)]]</f>
        <v>19</v>
      </c>
      <c r="U666" s="168">
        <f>INVENTARIO[[#This Row],[Costo total]]*1.5</f>
        <v>28.5</v>
      </c>
      <c r="V666" s="43">
        <v>25</v>
      </c>
      <c r="W666" s="43">
        <f>INVENTARIO[[#This Row],[Precio Final]]-INVENTARIO[[#This Row],[Costo total]]</f>
        <v>6</v>
      </c>
      <c r="X666" s="172">
        <f>INVENTARIO[[#This Row],[Ganancia Unitaria]]*INVENTARIO[[#This Row],[Salidas]]</f>
        <v>6</v>
      </c>
      <c r="Y666" s="43"/>
      <c r="Z666" s="43"/>
      <c r="AA666" s="43">
        <f>INVENTARIO[[#This Row],[Costo total]]*INVENTARIO[[#This Row],[Entradas]]</f>
        <v>38</v>
      </c>
      <c r="AB666" s="172">
        <f>INVENTARIO[[#This Row],[Stock Actual]]*INVENTARIO[[#This Row],[Costo total]]</f>
        <v>19</v>
      </c>
    </row>
    <row r="667" spans="1:28" ht="55" customHeight="1" x14ac:dyDescent="0.15">
      <c r="A667" s="43" t="s">
        <v>1916</v>
      </c>
      <c r="B667" s="169"/>
      <c r="C667" s="170" t="s">
        <v>12</v>
      </c>
      <c r="D667" s="78" t="s">
        <v>2862</v>
      </c>
      <c r="E667" s="83" t="s">
        <v>2345</v>
      </c>
      <c r="F667" s="83" t="s">
        <v>2395</v>
      </c>
      <c r="G667" s="83" t="s">
        <v>164</v>
      </c>
      <c r="H667" s="171">
        <f>INVENTARIO[[#This Row],[Precio Final]]</f>
        <v>20</v>
      </c>
      <c r="I667" s="83">
        <v>1.89</v>
      </c>
      <c r="J667" s="83">
        <v>1</v>
      </c>
      <c r="K667" s="112">
        <f>SUMIFS(VENTAS[Cantidad],VENTAS[Código del producto Vendido],INVENTARIO[[#This Row],[Code]])</f>
        <v>0</v>
      </c>
      <c r="L667" s="121">
        <f>INVENTARIO[[#This Row],[Entradas]]-INVENTARIO[[#This Row],[Salidas]]</f>
        <v>1</v>
      </c>
      <c r="M667" s="171">
        <f>INVENTARIO[[#This Row],[Precio Final]]*10%</f>
        <v>2</v>
      </c>
      <c r="N667" s="43">
        <v>0</v>
      </c>
      <c r="O667" s="43">
        <v>14.25</v>
      </c>
      <c r="P667" s="43">
        <v>11.53</v>
      </c>
      <c r="Q667" s="112"/>
      <c r="R667" s="43"/>
      <c r="S667" s="177">
        <v>1.71</v>
      </c>
      <c r="T667" s="168">
        <f>INVENTARIO[[#This Row],[Costo Unitario (USD)]]+INVENTARIO[[#This Row],[Costo Envío (USD)]]</f>
        <v>13.239999999999998</v>
      </c>
      <c r="U667" s="168">
        <f>INVENTARIO[[#This Row],[Costo total]]*1.5</f>
        <v>19.86</v>
      </c>
      <c r="V667" s="43">
        <v>20</v>
      </c>
      <c r="W667" s="43">
        <f>INVENTARIO[[#This Row],[Precio Final]]-INVENTARIO[[#This Row],[Costo total]]</f>
        <v>6.7600000000000016</v>
      </c>
      <c r="X667" s="172">
        <f>INVENTARIO[[#This Row],[Ganancia Unitaria]]*INVENTARIO[[#This Row],[Salidas]]</f>
        <v>0</v>
      </c>
      <c r="Y667" s="43"/>
      <c r="Z667" s="43"/>
      <c r="AA667" s="43">
        <f>INVENTARIO[[#This Row],[Costo total]]*INVENTARIO[[#This Row],[Entradas]]</f>
        <v>13.239999999999998</v>
      </c>
      <c r="AB667" s="172">
        <f>INVENTARIO[[#This Row],[Stock Actual]]*INVENTARIO[[#This Row],[Costo total]]</f>
        <v>13.239999999999998</v>
      </c>
    </row>
    <row r="668" spans="1:28" ht="55" customHeight="1" x14ac:dyDescent="0.15">
      <c r="A668" s="42" t="s">
        <v>1917</v>
      </c>
      <c r="B668" s="173"/>
      <c r="C668" s="174" t="s">
        <v>12</v>
      </c>
      <c r="D668" s="78" t="s">
        <v>2862</v>
      </c>
      <c r="E668" s="78" t="s">
        <v>2005</v>
      </c>
      <c r="F668" s="78" t="s">
        <v>692</v>
      </c>
      <c r="G668" s="78" t="s">
        <v>164</v>
      </c>
      <c r="H668" s="175">
        <f>INVENTARIO[[#This Row],[Precio Final]]</f>
        <v>20</v>
      </c>
      <c r="I668" s="78">
        <v>1.89</v>
      </c>
      <c r="J668" s="78">
        <v>1</v>
      </c>
      <c r="K668" s="110">
        <f>SUMIFS(VENTAS[Cantidad],VENTAS[Código del producto Vendido],INVENTARIO[[#This Row],[Code]])</f>
        <v>1</v>
      </c>
      <c r="L668" s="120">
        <f>INVENTARIO[[#This Row],[Entradas]]-INVENTARIO[[#This Row],[Salidas]]</f>
        <v>0</v>
      </c>
      <c r="M668" s="175">
        <f>INVENTARIO[[#This Row],[Precio Final]]*10%</f>
        <v>2</v>
      </c>
      <c r="N668" s="42">
        <v>0</v>
      </c>
      <c r="O668" s="42">
        <v>14.25</v>
      </c>
      <c r="P668" s="42">
        <v>11.53</v>
      </c>
      <c r="Q668" s="110"/>
      <c r="R668" s="42"/>
      <c r="S668" s="178">
        <v>1.71</v>
      </c>
      <c r="T668" s="42">
        <f>INVENTARIO[[#This Row],[Costo Unitario (USD)]]+INVENTARIO[[#This Row],[Costo Envío (USD)]]</f>
        <v>13.239999999999998</v>
      </c>
      <c r="U668" s="42">
        <f>INVENTARIO[[#This Row],[Costo total]]*1.5</f>
        <v>19.86</v>
      </c>
      <c r="V668" s="42">
        <v>20</v>
      </c>
      <c r="W668" s="42">
        <f>INVENTARIO[[#This Row],[Precio Final]]-INVENTARIO[[#This Row],[Costo total]]</f>
        <v>6.7600000000000016</v>
      </c>
      <c r="X668" s="176">
        <f>INVENTARIO[[#This Row],[Ganancia Unitaria]]*INVENTARIO[[#This Row],[Salidas]]</f>
        <v>6.7600000000000016</v>
      </c>
      <c r="Y668" s="42"/>
      <c r="Z668" s="20"/>
      <c r="AA668" s="20">
        <f>INVENTARIO[[#This Row],[Costo total]]*INVENTARIO[[#This Row],[Entradas]]</f>
        <v>13.239999999999998</v>
      </c>
      <c r="AB668" s="172">
        <f>INVENTARIO[[#This Row],[Stock Actual]]*INVENTARIO[[#This Row],[Costo total]]</f>
        <v>0</v>
      </c>
    </row>
    <row r="669" spans="1:28" ht="55" customHeight="1" x14ac:dyDescent="0.15">
      <c r="A669" s="43" t="s">
        <v>1918</v>
      </c>
      <c r="B669" s="169"/>
      <c r="C669" s="170" t="s">
        <v>12</v>
      </c>
      <c r="D669" s="78" t="s">
        <v>2862</v>
      </c>
      <c r="E669" s="83" t="s">
        <v>2006</v>
      </c>
      <c r="F669" s="83" t="s">
        <v>697</v>
      </c>
      <c r="G669" s="83" t="s">
        <v>164</v>
      </c>
      <c r="H669" s="171">
        <f>INVENTARIO[[#This Row],[Precio Final]]</f>
        <v>20</v>
      </c>
      <c r="I669" s="83">
        <v>1.89</v>
      </c>
      <c r="J669" s="83">
        <v>1</v>
      </c>
      <c r="K669" s="112">
        <f>SUMIFS(VENTAS[Cantidad],VENTAS[Código del producto Vendido],INVENTARIO[[#This Row],[Code]])</f>
        <v>1</v>
      </c>
      <c r="L669" s="121">
        <f>INVENTARIO[[#This Row],[Entradas]]-INVENTARIO[[#This Row],[Salidas]]</f>
        <v>0</v>
      </c>
      <c r="M669" s="171">
        <f>INVENTARIO[[#This Row],[Precio Final]]*10%</f>
        <v>2</v>
      </c>
      <c r="N669" s="43">
        <v>0</v>
      </c>
      <c r="O669" s="43">
        <v>14.25</v>
      </c>
      <c r="P669" s="43">
        <v>12.53</v>
      </c>
      <c r="Q669" s="112"/>
      <c r="R669" s="43"/>
      <c r="S669" s="177">
        <v>1.71</v>
      </c>
      <c r="T669" s="168">
        <f>INVENTARIO[[#This Row],[Costo Unitario (USD)]]+INVENTARIO[[#This Row],[Costo Envío (USD)]]</f>
        <v>14.239999999999998</v>
      </c>
      <c r="U669" s="168">
        <f>INVENTARIO[[#This Row],[Costo total]]*1.5</f>
        <v>21.36</v>
      </c>
      <c r="V669" s="43">
        <v>20</v>
      </c>
      <c r="W669" s="43">
        <f>INVENTARIO[[#This Row],[Precio Final]]-INVENTARIO[[#This Row],[Costo total]]</f>
        <v>5.7600000000000016</v>
      </c>
      <c r="X669" s="172">
        <f>INVENTARIO[[#This Row],[Ganancia Unitaria]]*INVENTARIO[[#This Row],[Salidas]]</f>
        <v>5.7600000000000016</v>
      </c>
      <c r="Y669" s="43"/>
      <c r="Z669" s="43"/>
      <c r="AA669" s="43">
        <f>INVENTARIO[[#This Row],[Costo total]]*INVENTARIO[[#This Row],[Entradas]]</f>
        <v>14.239999999999998</v>
      </c>
      <c r="AB669" s="172">
        <f>INVENTARIO[[#This Row],[Stock Actual]]*INVENTARIO[[#This Row],[Costo total]]</f>
        <v>0</v>
      </c>
    </row>
    <row r="670" spans="1:28" ht="55" customHeight="1" x14ac:dyDescent="0.15">
      <c r="A670" s="42" t="s">
        <v>1919</v>
      </c>
      <c r="B670" s="173"/>
      <c r="C670" s="174" t="s">
        <v>12</v>
      </c>
      <c r="D670" s="78" t="s">
        <v>2862</v>
      </c>
      <c r="E670" s="78" t="s">
        <v>2532</v>
      </c>
      <c r="F670" s="78" t="s">
        <v>695</v>
      </c>
      <c r="G670" s="78" t="s">
        <v>164</v>
      </c>
      <c r="H670" s="175">
        <f>INVENTARIO[[#This Row],[Precio Final]]</f>
        <v>20</v>
      </c>
      <c r="I670" s="78">
        <v>1.89</v>
      </c>
      <c r="J670" s="78">
        <v>1</v>
      </c>
      <c r="K670" s="110">
        <f>SUMIFS(VENTAS[Cantidad],VENTAS[Código del producto Vendido],INVENTARIO[[#This Row],[Code]])</f>
        <v>0</v>
      </c>
      <c r="L670" s="120">
        <f>INVENTARIO[[#This Row],[Entradas]]-INVENTARIO[[#This Row],[Salidas]]</f>
        <v>1</v>
      </c>
      <c r="M670" s="175">
        <f>INVENTARIO[[#This Row],[Precio Final]]*10%</f>
        <v>2</v>
      </c>
      <c r="N670" s="42">
        <v>0</v>
      </c>
      <c r="O670" s="42">
        <v>14.25</v>
      </c>
      <c r="P670" s="42">
        <v>12.53</v>
      </c>
      <c r="Q670" s="110"/>
      <c r="R670" s="42"/>
      <c r="S670" s="178">
        <v>1.71</v>
      </c>
      <c r="T670" s="42">
        <f>INVENTARIO[[#This Row],[Costo Unitario (USD)]]+INVENTARIO[[#This Row],[Costo Envío (USD)]]</f>
        <v>14.239999999999998</v>
      </c>
      <c r="U670" s="42">
        <f>INVENTARIO[[#This Row],[Costo total]]*1.5</f>
        <v>21.36</v>
      </c>
      <c r="V670" s="42">
        <v>20</v>
      </c>
      <c r="W670" s="42">
        <f>INVENTARIO[[#This Row],[Precio Final]]-INVENTARIO[[#This Row],[Costo total]]</f>
        <v>5.7600000000000016</v>
      </c>
      <c r="X670" s="176">
        <f>INVENTARIO[[#This Row],[Ganancia Unitaria]]*INVENTARIO[[#This Row],[Salidas]]</f>
        <v>0</v>
      </c>
      <c r="Y670" s="42"/>
      <c r="Z670" s="20"/>
      <c r="AA670" s="20">
        <f>INVENTARIO[[#This Row],[Costo total]]*INVENTARIO[[#This Row],[Entradas]]</f>
        <v>14.239999999999998</v>
      </c>
      <c r="AB670" s="172">
        <f>INVENTARIO[[#This Row],[Stock Actual]]*INVENTARIO[[#This Row],[Costo total]]</f>
        <v>14.239999999999998</v>
      </c>
    </row>
    <row r="671" spans="1:28" ht="55" customHeight="1" x14ac:dyDescent="0.15">
      <c r="A671" s="43" t="s">
        <v>2009</v>
      </c>
      <c r="B671" s="169"/>
      <c r="C671" s="170" t="s">
        <v>12</v>
      </c>
      <c r="D671" s="78" t="s">
        <v>2862</v>
      </c>
      <c r="E671" s="83" t="s">
        <v>2007</v>
      </c>
      <c r="F671" s="83" t="s">
        <v>698</v>
      </c>
      <c r="G671" s="83" t="s">
        <v>164</v>
      </c>
      <c r="H671" s="171">
        <f>INVENTARIO[[#This Row],[Precio Final]]</f>
        <v>25</v>
      </c>
      <c r="I671" s="83">
        <v>1.89</v>
      </c>
      <c r="J671" s="83">
        <v>2</v>
      </c>
      <c r="K671" s="112">
        <f>SUMIFS(VENTAS[Cantidad],VENTAS[Código del producto Vendido],INVENTARIO[[#This Row],[Code]])</f>
        <v>2</v>
      </c>
      <c r="L671" s="121">
        <f>INVENTARIO[[#This Row],[Entradas]]-INVENTARIO[[#This Row],[Salidas]]</f>
        <v>0</v>
      </c>
      <c r="M671" s="171">
        <f>INVENTARIO[[#This Row],[Precio Final]]*10%</f>
        <v>2.5</v>
      </c>
      <c r="N671" s="43">
        <v>0</v>
      </c>
      <c r="O671" s="43">
        <v>3.78</v>
      </c>
      <c r="P671" s="43">
        <v>14.66</v>
      </c>
      <c r="Q671" s="112"/>
      <c r="R671" s="43"/>
      <c r="S671" s="177">
        <v>1.71</v>
      </c>
      <c r="T671" s="168">
        <f>INVENTARIO[[#This Row],[Costo Unitario (USD)]]+INVENTARIO[[#This Row],[Costo Envío (USD)]]</f>
        <v>16.37</v>
      </c>
      <c r="U671" s="168">
        <f>INVENTARIO[[#This Row],[Costo total]]*1.5</f>
        <v>24.555</v>
      </c>
      <c r="V671" s="43">
        <v>25</v>
      </c>
      <c r="W671" s="43">
        <f>INVENTARIO[[#This Row],[Precio Final]]-INVENTARIO[[#This Row],[Costo total]]</f>
        <v>8.629999999999999</v>
      </c>
      <c r="X671" s="172">
        <f>INVENTARIO[[#This Row],[Ganancia Unitaria]]*INVENTARIO[[#This Row],[Salidas]]</f>
        <v>17.259999999999998</v>
      </c>
      <c r="Y671" s="43"/>
      <c r="Z671" s="43"/>
      <c r="AA671" s="43">
        <f>INVENTARIO[[#This Row],[Costo total]]*INVENTARIO[[#This Row],[Entradas]]</f>
        <v>32.74</v>
      </c>
      <c r="AB671" s="172">
        <f>INVENTARIO[[#This Row],[Stock Actual]]*INVENTARIO[[#This Row],[Costo total]]</f>
        <v>0</v>
      </c>
    </row>
    <row r="672" spans="1:28" ht="55" customHeight="1" x14ac:dyDescent="0.15">
      <c r="A672" s="42" t="s">
        <v>2010</v>
      </c>
      <c r="B672" s="173"/>
      <c r="C672" s="174" t="s">
        <v>12</v>
      </c>
      <c r="D672" s="78" t="s">
        <v>2862</v>
      </c>
      <c r="E672" s="78" t="s">
        <v>2533</v>
      </c>
      <c r="F672" s="78" t="s">
        <v>698</v>
      </c>
      <c r="G672" s="78" t="s">
        <v>164</v>
      </c>
      <c r="H672" s="175">
        <f>INVENTARIO[[#This Row],[Precio Final]]</f>
        <v>25</v>
      </c>
      <c r="I672" s="78">
        <v>0</v>
      </c>
      <c r="J672" s="78">
        <v>2</v>
      </c>
      <c r="K672" s="110">
        <v>2</v>
      </c>
      <c r="L672" s="120">
        <f>INVENTARIO[[#This Row],[Entradas]]-INVENTARIO[[#This Row],[Salidas]]</f>
        <v>0</v>
      </c>
      <c r="M672" s="175">
        <f>INVENTARIO[[#This Row],[Precio Final]]*10%</f>
        <v>2.5</v>
      </c>
      <c r="N672" s="42">
        <v>0</v>
      </c>
      <c r="O672" s="42">
        <v>0</v>
      </c>
      <c r="P672" s="42">
        <v>14.66</v>
      </c>
      <c r="Q672" s="110"/>
      <c r="R672" s="42"/>
      <c r="S672" s="178">
        <v>1.71</v>
      </c>
      <c r="T672" s="42">
        <f>INVENTARIO[[#This Row],[Costo Unitario (USD)]]+INVENTARIO[[#This Row],[Costo Envío (USD)]]</f>
        <v>16.37</v>
      </c>
      <c r="U672" s="42">
        <f>INVENTARIO[[#This Row],[Costo total]]*1.5</f>
        <v>24.555</v>
      </c>
      <c r="V672" s="42">
        <v>25</v>
      </c>
      <c r="W672" s="42">
        <f>INVENTARIO[[#This Row],[Precio Final]]-INVENTARIO[[#This Row],[Costo total]]</f>
        <v>8.629999999999999</v>
      </c>
      <c r="X672" s="176">
        <f>INVENTARIO[[#This Row],[Ganancia Unitaria]]*INVENTARIO[[#This Row],[Salidas]]</f>
        <v>17.259999999999998</v>
      </c>
      <c r="Y672" s="42"/>
      <c r="Z672" s="20"/>
      <c r="AA672" s="20">
        <f>INVENTARIO[[#This Row],[Costo total]]*INVENTARIO[[#This Row],[Entradas]]</f>
        <v>32.74</v>
      </c>
      <c r="AB672" s="172">
        <f>INVENTARIO[[#This Row],[Stock Actual]]*INVENTARIO[[#This Row],[Costo total]]</f>
        <v>0</v>
      </c>
    </row>
    <row r="673" spans="1:28" ht="55" customHeight="1" x14ac:dyDescent="0.15">
      <c r="A673" s="43" t="s">
        <v>2011</v>
      </c>
      <c r="B673" s="169"/>
      <c r="C673" s="170" t="s">
        <v>12</v>
      </c>
      <c r="D673" s="78" t="s">
        <v>2862</v>
      </c>
      <c r="E673" s="83" t="s">
        <v>2008</v>
      </c>
      <c r="F673" s="83" t="s">
        <v>697</v>
      </c>
      <c r="G673" s="83" t="s">
        <v>164</v>
      </c>
      <c r="H673" s="171">
        <f>INVENTARIO[[#This Row],[Precio Final]]</f>
        <v>25</v>
      </c>
      <c r="I673" s="83">
        <v>0</v>
      </c>
      <c r="J673" s="83">
        <v>2</v>
      </c>
      <c r="K673" s="112">
        <f>SUMIFS(VENTAS[Cantidad],VENTAS[Código del producto Vendido],INVENTARIO[[#This Row],[Code]])</f>
        <v>2</v>
      </c>
      <c r="L673" s="121">
        <f>INVENTARIO[[#This Row],[Entradas]]-INVENTARIO[[#This Row],[Salidas]]</f>
        <v>0</v>
      </c>
      <c r="M673" s="171">
        <f>INVENTARIO[[#This Row],[Precio Final]]*10%</f>
        <v>2.5</v>
      </c>
      <c r="N673" s="43">
        <v>0</v>
      </c>
      <c r="O673" s="43">
        <v>0</v>
      </c>
      <c r="P673" s="43">
        <v>13.94</v>
      </c>
      <c r="Q673" s="112"/>
      <c r="R673" s="43"/>
      <c r="S673" s="177">
        <v>1.71</v>
      </c>
      <c r="T673" s="168">
        <f>INVENTARIO[[#This Row],[Costo Unitario (USD)]]+INVENTARIO[[#This Row],[Costo Envío (USD)]]</f>
        <v>15.649999999999999</v>
      </c>
      <c r="U673" s="168">
        <f>INVENTARIO[[#This Row],[Costo total]]*1.5</f>
        <v>23.474999999999998</v>
      </c>
      <c r="V673" s="43">
        <v>25</v>
      </c>
      <c r="W673" s="43">
        <f>INVENTARIO[[#This Row],[Precio Final]]-INVENTARIO[[#This Row],[Costo total]]</f>
        <v>9.3500000000000014</v>
      </c>
      <c r="X673" s="172">
        <f>INVENTARIO[[#This Row],[Ganancia Unitaria]]*INVENTARIO[[#This Row],[Salidas]]</f>
        <v>18.700000000000003</v>
      </c>
      <c r="Y673" s="43"/>
      <c r="Z673" s="43"/>
      <c r="AA673" s="43">
        <f>INVENTARIO[[#This Row],[Costo total]]*INVENTARIO[[#This Row],[Entradas]]</f>
        <v>31.299999999999997</v>
      </c>
      <c r="AB673" s="172">
        <f>INVENTARIO[[#This Row],[Stock Actual]]*INVENTARIO[[#This Row],[Costo total]]</f>
        <v>0</v>
      </c>
    </row>
    <row r="674" spans="1:28" ht="55" customHeight="1" x14ac:dyDescent="0.15">
      <c r="A674" s="42" t="s">
        <v>2012</v>
      </c>
      <c r="B674" s="173"/>
      <c r="C674" s="174" t="s">
        <v>12</v>
      </c>
      <c r="D674" s="78" t="s">
        <v>2862</v>
      </c>
      <c r="E674" s="78" t="s">
        <v>2008</v>
      </c>
      <c r="F674" s="78" t="s">
        <v>692</v>
      </c>
      <c r="G674" s="78" t="s">
        <v>164</v>
      </c>
      <c r="H674" s="175">
        <f>INVENTARIO[[#This Row],[Precio Final]]</f>
        <v>25</v>
      </c>
      <c r="I674" s="78">
        <v>0</v>
      </c>
      <c r="J674" s="78">
        <v>2</v>
      </c>
      <c r="K674" s="110">
        <f>SUMIFS(VENTAS[Cantidad],VENTAS[Código del producto Vendido],INVENTARIO[[#This Row],[Code]])</f>
        <v>2</v>
      </c>
      <c r="L674" s="120">
        <f>INVENTARIO[[#This Row],[Entradas]]-INVENTARIO[[#This Row],[Salidas]]</f>
        <v>0</v>
      </c>
      <c r="M674" s="175">
        <f>INVENTARIO[[#This Row],[Precio Final]]*10%</f>
        <v>2.5</v>
      </c>
      <c r="N674" s="42">
        <v>0</v>
      </c>
      <c r="O674" s="42">
        <v>0</v>
      </c>
      <c r="P674" s="42">
        <v>13.94</v>
      </c>
      <c r="Q674" s="110"/>
      <c r="R674" s="42"/>
      <c r="S674" s="178">
        <v>1.71</v>
      </c>
      <c r="T674" s="42">
        <f>INVENTARIO[[#This Row],[Costo Unitario (USD)]]+INVENTARIO[[#This Row],[Costo Envío (USD)]]</f>
        <v>15.649999999999999</v>
      </c>
      <c r="U674" s="42">
        <f>INVENTARIO[[#This Row],[Costo total]]*1.5</f>
        <v>23.474999999999998</v>
      </c>
      <c r="V674" s="42">
        <v>25</v>
      </c>
      <c r="W674" s="42">
        <f>INVENTARIO[[#This Row],[Precio Final]]-INVENTARIO[[#This Row],[Costo total]]</f>
        <v>9.3500000000000014</v>
      </c>
      <c r="X674" s="176">
        <f>INVENTARIO[[#This Row],[Ganancia Unitaria]]*INVENTARIO[[#This Row],[Salidas]]</f>
        <v>18.700000000000003</v>
      </c>
      <c r="Y674" s="42"/>
      <c r="Z674" s="20"/>
      <c r="AA674" s="20">
        <f>INVENTARIO[[#This Row],[Costo total]]*INVENTARIO[[#This Row],[Entradas]]</f>
        <v>31.299999999999997</v>
      </c>
      <c r="AB674" s="172">
        <f>INVENTARIO[[#This Row],[Stock Actual]]*INVENTARIO[[#This Row],[Costo total]]</f>
        <v>0</v>
      </c>
    </row>
    <row r="675" spans="1:28" ht="55" customHeight="1" x14ac:dyDescent="0.15">
      <c r="A675" s="43" t="s">
        <v>2013</v>
      </c>
      <c r="B675" s="169"/>
      <c r="C675" s="170" t="s">
        <v>12</v>
      </c>
      <c r="D675" s="78" t="s">
        <v>2862</v>
      </c>
      <c r="E675" s="83" t="s">
        <v>2535</v>
      </c>
      <c r="F675" s="83" t="s">
        <v>2534</v>
      </c>
      <c r="G675" s="83" t="s">
        <v>164</v>
      </c>
      <c r="H675" s="171">
        <f>INVENTARIO[[#This Row],[Precio Final]]</f>
        <v>18</v>
      </c>
      <c r="I675" s="83">
        <v>3</v>
      </c>
      <c r="J675" s="83">
        <v>0</v>
      </c>
      <c r="K675" s="112">
        <f>SUMIFS(VENTAS[Cantidad],VENTAS[Código del producto Vendido],INVENTARIO[[#This Row],[Code]])</f>
        <v>0</v>
      </c>
      <c r="L675" s="121">
        <f>INVENTARIO[[#This Row],[Entradas]]-INVENTARIO[[#This Row],[Salidas]]</f>
        <v>0</v>
      </c>
      <c r="M675" s="171">
        <f>INVENTARIO[[#This Row],[Precio Final]]*10%</f>
        <v>1.8</v>
      </c>
      <c r="N675" s="43">
        <v>0</v>
      </c>
      <c r="O675" s="43">
        <v>28.5</v>
      </c>
      <c r="P675" s="43">
        <v>8</v>
      </c>
      <c r="Q675" s="112"/>
      <c r="R675" s="43"/>
      <c r="S675" s="177">
        <v>3</v>
      </c>
      <c r="T675" s="168">
        <f>INVENTARIO[[#This Row],[Costo Unitario (USD)]]+INVENTARIO[[#This Row],[Costo Envío (USD)]]</f>
        <v>11</v>
      </c>
      <c r="U675" s="168">
        <f>INVENTARIO[[#This Row],[Costo total]]*1.5</f>
        <v>16.5</v>
      </c>
      <c r="V675" s="43">
        <v>18</v>
      </c>
      <c r="W675" s="43">
        <f>INVENTARIO[[#This Row],[Precio Final]]-INVENTARIO[[#This Row],[Costo total]]</f>
        <v>7</v>
      </c>
      <c r="X675" s="172">
        <f>INVENTARIO[[#This Row],[Ganancia Unitaria]]*INVENTARIO[[#This Row],[Salidas]]</f>
        <v>0</v>
      </c>
      <c r="Y675" s="43"/>
      <c r="Z675" s="43"/>
      <c r="AA675" s="43">
        <f>INVENTARIO[[#This Row],[Costo total]]*INVENTARIO[[#This Row],[Entradas]]</f>
        <v>0</v>
      </c>
      <c r="AB675" s="172">
        <f>INVENTARIO[[#This Row],[Stock Actual]]*INVENTARIO[[#This Row],[Costo total]]</f>
        <v>0</v>
      </c>
    </row>
    <row r="676" spans="1:28" ht="55" customHeight="1" x14ac:dyDescent="0.15">
      <c r="A676" s="42" t="s">
        <v>2014</v>
      </c>
      <c r="B676" s="173"/>
      <c r="C676" s="174" t="s">
        <v>12</v>
      </c>
      <c r="D676" s="78" t="s">
        <v>2862</v>
      </c>
      <c r="E676" s="78" t="s">
        <v>2016</v>
      </c>
      <c r="F676" s="78" t="s">
        <v>695</v>
      </c>
      <c r="G676" s="78" t="s">
        <v>164</v>
      </c>
      <c r="H676" s="175">
        <f>INVENTARIO[[#This Row],[Precio Final]]</f>
        <v>22</v>
      </c>
      <c r="I676" s="78">
        <v>5</v>
      </c>
      <c r="J676" s="78">
        <v>1</v>
      </c>
      <c r="K676" s="110">
        <f>SUMIFS(VENTAS[Cantidad],VENTAS[Código del producto Vendido],INVENTARIO[[#This Row],[Code]])</f>
        <v>1</v>
      </c>
      <c r="L676" s="120">
        <f>INVENTARIO[[#This Row],[Entradas]]-INVENTARIO[[#This Row],[Salidas]]</f>
        <v>0</v>
      </c>
      <c r="M676" s="175">
        <f>INVENTARIO[[#This Row],[Precio Final]]*10%</f>
        <v>2.2000000000000002</v>
      </c>
      <c r="N676" s="42">
        <v>0</v>
      </c>
      <c r="O676" s="42">
        <v>19.38</v>
      </c>
      <c r="P676" s="42">
        <v>12</v>
      </c>
      <c r="Q676" s="110"/>
      <c r="R676" s="42"/>
      <c r="S676" s="178">
        <v>3</v>
      </c>
      <c r="T676" s="42">
        <f>INVENTARIO[[#This Row],[Costo Unitario (USD)]]+INVENTARIO[[#This Row],[Costo Envío (USD)]]</f>
        <v>15</v>
      </c>
      <c r="U676" s="42">
        <f>INVENTARIO[[#This Row],[Costo total]]*1.5</f>
        <v>22.5</v>
      </c>
      <c r="V676" s="42">
        <v>22</v>
      </c>
      <c r="W676" s="42">
        <f>INVENTARIO[[#This Row],[Precio Final]]-INVENTARIO[[#This Row],[Costo total]]</f>
        <v>7</v>
      </c>
      <c r="X676" s="176">
        <f>INVENTARIO[[#This Row],[Ganancia Unitaria]]*INVENTARIO[[#This Row],[Salidas]]</f>
        <v>7</v>
      </c>
      <c r="Y676" s="42"/>
      <c r="Z676" s="20"/>
      <c r="AA676" s="20">
        <f>INVENTARIO[[#This Row],[Costo total]]*INVENTARIO[[#This Row],[Entradas]]</f>
        <v>15</v>
      </c>
      <c r="AB676" s="172">
        <f>INVENTARIO[[#This Row],[Stock Actual]]*INVENTARIO[[#This Row],[Costo total]]</f>
        <v>0</v>
      </c>
    </row>
    <row r="677" spans="1:28" ht="55" customHeight="1" x14ac:dyDescent="0.15">
      <c r="A677" s="43" t="s">
        <v>2015</v>
      </c>
      <c r="B677" s="169"/>
      <c r="C677" s="170" t="s">
        <v>12</v>
      </c>
      <c r="D677" s="78" t="s">
        <v>2862</v>
      </c>
      <c r="E677" s="83" t="s">
        <v>2016</v>
      </c>
      <c r="F677" s="83" t="s">
        <v>692</v>
      </c>
      <c r="G677" s="83" t="s">
        <v>426</v>
      </c>
      <c r="H677" s="171">
        <f>INVENTARIO[[#This Row],[Precio Final]]</f>
        <v>22</v>
      </c>
      <c r="I677" s="83">
        <v>5</v>
      </c>
      <c r="J677" s="83">
        <v>1</v>
      </c>
      <c r="K677" s="112">
        <f>SUMIFS(VENTAS[Cantidad],VENTAS[Código del producto Vendido],INVENTARIO[[#This Row],[Code]])</f>
        <v>1</v>
      </c>
      <c r="L677" s="121">
        <f>INVENTARIO[[#This Row],[Entradas]]-INVENTARIO[[#This Row],[Salidas]]</f>
        <v>0</v>
      </c>
      <c r="M677" s="171">
        <f>INVENTARIO[[#This Row],[Precio Final]]*10%</f>
        <v>2.2000000000000002</v>
      </c>
      <c r="N677" s="43">
        <v>0</v>
      </c>
      <c r="O677" s="43">
        <v>19.38</v>
      </c>
      <c r="P677" s="43">
        <v>12</v>
      </c>
      <c r="Q677" s="112"/>
      <c r="R677" s="43"/>
      <c r="S677" s="177">
        <v>3</v>
      </c>
      <c r="T677" s="168">
        <f>INVENTARIO[[#This Row],[Costo Unitario (USD)]]+INVENTARIO[[#This Row],[Costo Envío (USD)]]</f>
        <v>15</v>
      </c>
      <c r="U677" s="168">
        <f>INVENTARIO[[#This Row],[Costo total]]*1.5</f>
        <v>22.5</v>
      </c>
      <c r="V677" s="43">
        <v>22</v>
      </c>
      <c r="W677" s="43">
        <f>INVENTARIO[[#This Row],[Precio Final]]-INVENTARIO[[#This Row],[Costo total]]</f>
        <v>7</v>
      </c>
      <c r="X677" s="172">
        <f>INVENTARIO[[#This Row],[Ganancia Unitaria]]*INVENTARIO[[#This Row],[Salidas]]</f>
        <v>7</v>
      </c>
      <c r="Y677" s="43"/>
      <c r="Z677" s="43"/>
      <c r="AA677" s="43">
        <f>INVENTARIO[[#This Row],[Costo total]]*INVENTARIO[[#This Row],[Entradas]]</f>
        <v>15</v>
      </c>
      <c r="AB677" s="172">
        <f>INVENTARIO[[#This Row],[Stock Actual]]*INVENTARIO[[#This Row],[Costo total]]</f>
        <v>0</v>
      </c>
    </row>
    <row r="678" spans="1:28" ht="55" customHeight="1" x14ac:dyDescent="0.15">
      <c r="A678" s="42" t="s">
        <v>2017</v>
      </c>
      <c r="B678" s="173"/>
      <c r="C678" s="174" t="s">
        <v>12</v>
      </c>
      <c r="D678" s="78" t="s">
        <v>2862</v>
      </c>
      <c r="E678" s="78" t="s">
        <v>2536</v>
      </c>
      <c r="F678" s="78" t="s">
        <v>692</v>
      </c>
      <c r="G678" s="78" t="s">
        <v>426</v>
      </c>
      <c r="H678" s="175">
        <f>INVENTARIO[[#This Row],[Precio Final]]</f>
        <v>18</v>
      </c>
      <c r="I678" s="78">
        <v>0</v>
      </c>
      <c r="J678" s="78">
        <v>1</v>
      </c>
      <c r="K678" s="110">
        <f>SUMIFS(VENTAS[Cantidad],VENTAS[Código del producto Vendido],INVENTARIO[[#This Row],[Code]])</f>
        <v>0</v>
      </c>
      <c r="L678" s="120">
        <f>INVENTARIO[[#This Row],[Entradas]]-INVENTARIO[[#This Row],[Salidas]]</f>
        <v>1</v>
      </c>
      <c r="M678" s="175">
        <f>INVENTARIO[[#This Row],[Precio Final]]*10%</f>
        <v>1.8</v>
      </c>
      <c r="N678" s="42">
        <v>0</v>
      </c>
      <c r="O678" s="42">
        <v>9.3800000000000008</v>
      </c>
      <c r="P678" s="42">
        <v>8</v>
      </c>
      <c r="Q678" s="110"/>
      <c r="R678" s="42"/>
      <c r="S678" s="178">
        <v>2</v>
      </c>
      <c r="T678" s="42">
        <f>INVENTARIO[[#This Row],[Costo Unitario (USD)]]+INVENTARIO[[#This Row],[Costo Envío (USD)]]</f>
        <v>10</v>
      </c>
      <c r="U678" s="42">
        <f>INVENTARIO[[#This Row],[Costo total]]*1.5</f>
        <v>15</v>
      </c>
      <c r="V678" s="42">
        <v>18</v>
      </c>
      <c r="W678" s="42">
        <f>INVENTARIO[[#This Row],[Precio Final]]-INVENTARIO[[#This Row],[Costo total]]</f>
        <v>8</v>
      </c>
      <c r="X678" s="176">
        <f>INVENTARIO[[#This Row],[Ganancia Unitaria]]*INVENTARIO[[#This Row],[Salidas]]</f>
        <v>0</v>
      </c>
      <c r="Y678" s="42"/>
      <c r="Z678" s="20"/>
      <c r="AA678" s="20">
        <f>INVENTARIO[[#This Row],[Costo total]]*INVENTARIO[[#This Row],[Entradas]]</f>
        <v>10</v>
      </c>
      <c r="AB678" s="172">
        <f>INVENTARIO[[#This Row],[Stock Actual]]*INVENTARIO[[#This Row],[Costo total]]</f>
        <v>10</v>
      </c>
    </row>
    <row r="679" spans="1:28" ht="55" customHeight="1" x14ac:dyDescent="0.15">
      <c r="A679" s="43" t="s">
        <v>2018</v>
      </c>
      <c r="B679" s="169"/>
      <c r="C679" s="170" t="s">
        <v>12</v>
      </c>
      <c r="D679" s="78" t="s">
        <v>2862</v>
      </c>
      <c r="E679" s="83" t="s">
        <v>2021</v>
      </c>
      <c r="F679" s="83" t="s">
        <v>695</v>
      </c>
      <c r="G679" s="83" t="s">
        <v>426</v>
      </c>
      <c r="H679" s="171">
        <f>INVENTARIO[[#This Row],[Precio Final]]</f>
        <v>22</v>
      </c>
      <c r="I679" s="83">
        <v>5</v>
      </c>
      <c r="J679" s="83">
        <v>2</v>
      </c>
      <c r="K679" s="112">
        <f>SUMIFS(VENTAS[Cantidad],VENTAS[Código del producto Vendido],INVENTARIO[[#This Row],[Code]])</f>
        <v>2</v>
      </c>
      <c r="L679" s="121">
        <f>INVENTARIO[[#This Row],[Entradas]]-INVENTARIO[[#This Row],[Salidas]]</f>
        <v>0</v>
      </c>
      <c r="M679" s="171">
        <f>INVENTARIO[[#This Row],[Precio Final]]*10%</f>
        <v>2.2000000000000002</v>
      </c>
      <c r="N679" s="43">
        <v>0</v>
      </c>
      <c r="O679" s="43">
        <v>17.5</v>
      </c>
      <c r="P679" s="43">
        <v>16</v>
      </c>
      <c r="Q679" s="112"/>
      <c r="R679" s="43"/>
      <c r="S679" s="177">
        <v>4</v>
      </c>
      <c r="T679" s="168">
        <f>INVENTARIO[[#This Row],[Costo Unitario (USD)]]+INVENTARIO[[#This Row],[Costo Envío (USD)]]</f>
        <v>20</v>
      </c>
      <c r="U679" s="168">
        <f>INVENTARIO[[#This Row],[Costo total]]*1.5</f>
        <v>30</v>
      </c>
      <c r="V679" s="43">
        <v>22</v>
      </c>
      <c r="W679" s="43">
        <f>INVENTARIO[[#This Row],[Precio Final]]-INVENTARIO[[#This Row],[Costo total]]</f>
        <v>2</v>
      </c>
      <c r="X679" s="172">
        <f>INVENTARIO[[#This Row],[Ganancia Unitaria]]*INVENTARIO[[#This Row],[Salidas]]</f>
        <v>4</v>
      </c>
      <c r="Y679" s="43"/>
      <c r="Z679" s="43"/>
      <c r="AA679" s="43">
        <f>INVENTARIO[[#This Row],[Costo total]]*INVENTARIO[[#This Row],[Entradas]]</f>
        <v>40</v>
      </c>
      <c r="AB679" s="172">
        <f>INVENTARIO[[#This Row],[Stock Actual]]*INVENTARIO[[#This Row],[Costo total]]</f>
        <v>0</v>
      </c>
    </row>
    <row r="680" spans="1:28" ht="55" customHeight="1" x14ac:dyDescent="0.15">
      <c r="A680" s="42" t="s">
        <v>2019</v>
      </c>
      <c r="B680" s="173"/>
      <c r="C680" s="174" t="s">
        <v>12</v>
      </c>
      <c r="D680" s="78" t="s">
        <v>2862</v>
      </c>
      <c r="E680" s="78" t="s">
        <v>2022</v>
      </c>
      <c r="F680" s="78" t="s">
        <v>692</v>
      </c>
      <c r="G680" s="78" t="s">
        <v>426</v>
      </c>
      <c r="H680" s="175">
        <f>INVENTARIO[[#This Row],[Precio Final]]</f>
        <v>45</v>
      </c>
      <c r="I680" s="78">
        <v>0</v>
      </c>
      <c r="J680" s="78">
        <v>0</v>
      </c>
      <c r="K680" s="110">
        <f>SUMIFS(VENTAS[Cantidad],VENTAS[Código del producto Vendido],INVENTARIO[[#This Row],[Code]])</f>
        <v>0</v>
      </c>
      <c r="L680" s="120">
        <f>INVENTARIO[[#This Row],[Entradas]]-INVENTARIO[[#This Row],[Salidas]]</f>
        <v>0</v>
      </c>
      <c r="M680" s="175">
        <f>INVENTARIO[[#This Row],[Precio Final]]*10%</f>
        <v>4.5</v>
      </c>
      <c r="N680" s="42">
        <v>0</v>
      </c>
      <c r="O680" s="42">
        <v>28.13</v>
      </c>
      <c r="P680" s="42">
        <v>25</v>
      </c>
      <c r="Q680" s="110"/>
      <c r="R680" s="42"/>
      <c r="S680" s="178">
        <v>4</v>
      </c>
      <c r="T680" s="42">
        <f>INVENTARIO[[#This Row],[Costo Unitario (USD)]]+INVENTARIO[[#This Row],[Costo Envío (USD)]]</f>
        <v>29</v>
      </c>
      <c r="U680" s="42">
        <f>INVENTARIO[[#This Row],[Costo total]]*1.5</f>
        <v>43.5</v>
      </c>
      <c r="V680" s="42">
        <v>45</v>
      </c>
      <c r="W680" s="42">
        <f>INVENTARIO[[#This Row],[Precio Final]]-INVENTARIO[[#This Row],[Costo total]]</f>
        <v>16</v>
      </c>
      <c r="X680" s="176">
        <f>INVENTARIO[[#This Row],[Ganancia Unitaria]]*INVENTARIO[[#This Row],[Salidas]]</f>
        <v>0</v>
      </c>
      <c r="Y680" s="42"/>
      <c r="Z680" s="20"/>
      <c r="AA680" s="20">
        <f>INVENTARIO[[#This Row],[Costo total]]*INVENTARIO[[#This Row],[Entradas]]</f>
        <v>0</v>
      </c>
      <c r="AB680" s="172">
        <f>INVENTARIO[[#This Row],[Stock Actual]]*INVENTARIO[[#This Row],[Costo total]]</f>
        <v>0</v>
      </c>
    </row>
    <row r="681" spans="1:28" ht="55" customHeight="1" x14ac:dyDescent="0.15">
      <c r="A681" s="43" t="s">
        <v>2020</v>
      </c>
      <c r="B681" s="169"/>
      <c r="C681" s="170" t="s">
        <v>12</v>
      </c>
      <c r="D681" s="78" t="s">
        <v>2862</v>
      </c>
      <c r="E681" s="83" t="s">
        <v>2309</v>
      </c>
      <c r="F681" s="83" t="s">
        <v>695</v>
      </c>
      <c r="G681" s="83" t="s">
        <v>426</v>
      </c>
      <c r="H681" s="171">
        <f>INVENTARIO[[#This Row],[Precio Final]]</f>
        <v>30</v>
      </c>
      <c r="I681" s="83">
        <v>0</v>
      </c>
      <c r="J681" s="83">
        <v>1</v>
      </c>
      <c r="K681" s="112">
        <f>SUMIFS(VENTAS[Cantidad],VENTAS[Código del producto Vendido],INVENTARIO[[#This Row],[Code]])</f>
        <v>0</v>
      </c>
      <c r="L681" s="121">
        <f>INVENTARIO[[#This Row],[Entradas]]-INVENTARIO[[#This Row],[Salidas]]</f>
        <v>1</v>
      </c>
      <c r="M681" s="171">
        <f>INVENTARIO[[#This Row],[Precio Final]]*10%</f>
        <v>3</v>
      </c>
      <c r="N681" s="43">
        <v>0</v>
      </c>
      <c r="O681" s="43">
        <v>0</v>
      </c>
      <c r="P681" s="43">
        <v>19</v>
      </c>
      <c r="Q681" s="112"/>
      <c r="R681" s="43"/>
      <c r="S681" s="177">
        <v>4</v>
      </c>
      <c r="T681" s="168">
        <f>INVENTARIO[[#This Row],[Costo Unitario (USD)]]+INVENTARIO[[#This Row],[Costo Envío (USD)]]</f>
        <v>23</v>
      </c>
      <c r="U681" s="168">
        <f>INVENTARIO[[#This Row],[Costo total]]*1.5</f>
        <v>34.5</v>
      </c>
      <c r="V681" s="43">
        <v>30</v>
      </c>
      <c r="W681" s="43">
        <f>INVENTARIO[[#This Row],[Precio Final]]-INVENTARIO[[#This Row],[Costo total]]</f>
        <v>7</v>
      </c>
      <c r="X681" s="172">
        <f>INVENTARIO[[#This Row],[Ganancia Unitaria]]*INVENTARIO[[#This Row],[Salidas]]</f>
        <v>0</v>
      </c>
      <c r="Y681" s="43"/>
      <c r="Z681" s="43"/>
      <c r="AA681" s="43">
        <f>INVENTARIO[[#This Row],[Costo total]]*INVENTARIO[[#This Row],[Entradas]]</f>
        <v>23</v>
      </c>
      <c r="AB681" s="172">
        <f>INVENTARIO[[#This Row],[Stock Actual]]*INVENTARIO[[#This Row],[Costo total]]</f>
        <v>23</v>
      </c>
    </row>
    <row r="682" spans="1:28" ht="55" customHeight="1" x14ac:dyDescent="0.15">
      <c r="A682" s="42" t="s">
        <v>2024</v>
      </c>
      <c r="B682" s="173"/>
      <c r="C682" s="174" t="s">
        <v>12</v>
      </c>
      <c r="D682" s="78" t="s">
        <v>2862</v>
      </c>
      <c r="E682" s="78" t="s">
        <v>2023</v>
      </c>
      <c r="F682" s="78" t="s">
        <v>1199</v>
      </c>
      <c r="G682" s="78" t="s">
        <v>426</v>
      </c>
      <c r="H682" s="175">
        <f>INVENTARIO[[#This Row],[Precio Final]]</f>
        <v>25</v>
      </c>
      <c r="I682" s="78">
        <v>0</v>
      </c>
      <c r="J682" s="78">
        <v>1</v>
      </c>
      <c r="K682" s="110">
        <f>SUMIFS(VENTAS[Cantidad],VENTAS[Código del producto Vendido],INVENTARIO[[#This Row],[Code]])</f>
        <v>1</v>
      </c>
      <c r="L682" s="120">
        <f>INVENTARIO[[#This Row],[Entradas]]-INVENTARIO[[#This Row],[Salidas]]</f>
        <v>0</v>
      </c>
      <c r="M682" s="175">
        <f>INVENTARIO[[#This Row],[Precio Final]]*10%</f>
        <v>2.5</v>
      </c>
      <c r="N682" s="42">
        <v>0</v>
      </c>
      <c r="O682" s="42">
        <v>12.44</v>
      </c>
      <c r="P682" s="42">
        <v>12.45</v>
      </c>
      <c r="Q682" s="110"/>
      <c r="R682" s="42"/>
      <c r="S682" s="178">
        <v>3</v>
      </c>
      <c r="T682" s="42">
        <f>INVENTARIO[[#This Row],[Costo Unitario (USD)]]+INVENTARIO[[#This Row],[Costo Envío (USD)]]</f>
        <v>15.45</v>
      </c>
      <c r="U682" s="42">
        <f>INVENTARIO[[#This Row],[Costo total]]*1.5</f>
        <v>23.174999999999997</v>
      </c>
      <c r="V682" s="42">
        <v>25</v>
      </c>
      <c r="W682" s="42">
        <f>INVENTARIO[[#This Row],[Precio Final]]-INVENTARIO[[#This Row],[Costo total]]</f>
        <v>9.5500000000000007</v>
      </c>
      <c r="X682" s="176">
        <f>INVENTARIO[[#This Row],[Ganancia Unitaria]]*INVENTARIO[[#This Row],[Salidas]]</f>
        <v>9.5500000000000007</v>
      </c>
      <c r="Y682" s="42"/>
      <c r="Z682" s="20"/>
      <c r="AA682" s="20">
        <f>INVENTARIO[[#This Row],[Costo total]]*INVENTARIO[[#This Row],[Entradas]]</f>
        <v>15.45</v>
      </c>
      <c r="AB682" s="172">
        <f>INVENTARIO[[#This Row],[Stock Actual]]*INVENTARIO[[#This Row],[Costo total]]</f>
        <v>0</v>
      </c>
    </row>
    <row r="683" spans="1:28" ht="55" customHeight="1" x14ac:dyDescent="0.15">
      <c r="A683" s="43" t="s">
        <v>2025</v>
      </c>
      <c r="B683" s="169"/>
      <c r="C683" s="170" t="s">
        <v>12</v>
      </c>
      <c r="D683" s="78" t="s">
        <v>2863</v>
      </c>
      <c r="E683" s="83" t="s">
        <v>2872</v>
      </c>
      <c r="F683" s="83" t="s">
        <v>698</v>
      </c>
      <c r="G683" s="83" t="s">
        <v>426</v>
      </c>
      <c r="H683" s="171">
        <f>INVENTARIO[[#This Row],[Precio Final]]</f>
        <v>25</v>
      </c>
      <c r="I683" s="83">
        <v>0</v>
      </c>
      <c r="J683" s="83">
        <v>1</v>
      </c>
      <c r="K683" s="112">
        <f>SUMIFS(VENTAS[Cantidad],VENTAS[Código del producto Vendido],INVENTARIO[[#This Row],[Code]])</f>
        <v>0</v>
      </c>
      <c r="L683" s="121">
        <f>INVENTARIO[[#This Row],[Entradas]]-INVENTARIO[[#This Row],[Salidas]]</f>
        <v>1</v>
      </c>
      <c r="M683" s="171">
        <f>INVENTARIO[[#This Row],[Precio Final]]*10%</f>
        <v>2.5</v>
      </c>
      <c r="N683" s="43">
        <v>0</v>
      </c>
      <c r="O683" s="43">
        <v>12.44</v>
      </c>
      <c r="P683" s="43">
        <v>12.45</v>
      </c>
      <c r="Q683" s="112"/>
      <c r="R683" s="43"/>
      <c r="S683" s="177">
        <v>3</v>
      </c>
      <c r="T683" s="168">
        <f>INVENTARIO[[#This Row],[Costo Unitario (USD)]]+INVENTARIO[[#This Row],[Costo Envío (USD)]]</f>
        <v>15.45</v>
      </c>
      <c r="U683" s="168">
        <f>INVENTARIO[[#This Row],[Costo total]]*1.5</f>
        <v>23.174999999999997</v>
      </c>
      <c r="V683" s="43">
        <v>25</v>
      </c>
      <c r="W683" s="43">
        <f>INVENTARIO[[#This Row],[Precio Final]]-INVENTARIO[[#This Row],[Costo total]]</f>
        <v>9.5500000000000007</v>
      </c>
      <c r="X683" s="172">
        <f>INVENTARIO[[#This Row],[Ganancia Unitaria]]*INVENTARIO[[#This Row],[Salidas]]</f>
        <v>0</v>
      </c>
      <c r="Y683" s="43"/>
      <c r="Z683" s="43"/>
      <c r="AA683" s="43">
        <f>INVENTARIO[[#This Row],[Costo total]]*INVENTARIO[[#This Row],[Entradas]]</f>
        <v>15.45</v>
      </c>
      <c r="AB683" s="172">
        <f>INVENTARIO[[#This Row],[Stock Actual]]*INVENTARIO[[#This Row],[Costo total]]</f>
        <v>15.45</v>
      </c>
    </row>
    <row r="684" spans="1:28" ht="55" customHeight="1" x14ac:dyDescent="0.15">
      <c r="A684" s="42" t="s">
        <v>2026</v>
      </c>
      <c r="B684" s="173"/>
      <c r="C684" s="174" t="s">
        <v>12</v>
      </c>
      <c r="D684" s="78" t="s">
        <v>2862</v>
      </c>
      <c r="E684" s="78" t="s">
        <v>2537</v>
      </c>
      <c r="F684" s="78" t="s">
        <v>697</v>
      </c>
      <c r="G684" s="78" t="s">
        <v>426</v>
      </c>
      <c r="H684" s="175">
        <f>INVENTARIO[[#This Row],[Precio Final]]</f>
        <v>25</v>
      </c>
      <c r="I684" s="78">
        <v>0</v>
      </c>
      <c r="J684" s="78">
        <v>1</v>
      </c>
      <c r="K684" s="110">
        <f>SUMIFS(VENTAS[Cantidad],VENTAS[Código del producto Vendido],INVENTARIO[[#This Row],[Code]])</f>
        <v>0</v>
      </c>
      <c r="L684" s="120">
        <f>INVENTARIO[[#This Row],[Entradas]]-INVENTARIO[[#This Row],[Salidas]]</f>
        <v>1</v>
      </c>
      <c r="M684" s="175">
        <f>INVENTARIO[[#This Row],[Precio Final]]*10%</f>
        <v>2.5</v>
      </c>
      <c r="N684" s="42">
        <v>0</v>
      </c>
      <c r="O684" s="42">
        <v>12.44</v>
      </c>
      <c r="P684" s="42">
        <v>12.45</v>
      </c>
      <c r="Q684" s="110"/>
      <c r="R684" s="42"/>
      <c r="S684" s="178">
        <v>3</v>
      </c>
      <c r="T684" s="42">
        <f>INVENTARIO[[#This Row],[Costo Unitario (USD)]]+INVENTARIO[[#This Row],[Costo Envío (USD)]]</f>
        <v>15.45</v>
      </c>
      <c r="U684" s="42">
        <f>INVENTARIO[[#This Row],[Costo total]]*1.5</f>
        <v>23.174999999999997</v>
      </c>
      <c r="V684" s="42">
        <v>25</v>
      </c>
      <c r="W684" s="42">
        <f>INVENTARIO[[#This Row],[Precio Final]]-INVENTARIO[[#This Row],[Costo total]]</f>
        <v>9.5500000000000007</v>
      </c>
      <c r="X684" s="176">
        <f>INVENTARIO[[#This Row],[Ganancia Unitaria]]*INVENTARIO[[#This Row],[Salidas]]</f>
        <v>0</v>
      </c>
      <c r="Y684" s="42"/>
      <c r="Z684" s="20"/>
      <c r="AA684" s="20">
        <f>INVENTARIO[[#This Row],[Costo total]]*INVENTARIO[[#This Row],[Entradas]]</f>
        <v>15.45</v>
      </c>
      <c r="AB684" s="172">
        <f>INVENTARIO[[#This Row],[Stock Actual]]*INVENTARIO[[#This Row],[Costo total]]</f>
        <v>15.45</v>
      </c>
    </row>
    <row r="685" spans="1:28" ht="55" customHeight="1" x14ac:dyDescent="0.15">
      <c r="A685" s="43" t="s">
        <v>2027</v>
      </c>
      <c r="B685" s="169"/>
      <c r="C685" s="170" t="s">
        <v>12</v>
      </c>
      <c r="D685" s="83" t="s">
        <v>50</v>
      </c>
      <c r="E685" s="83" t="s">
        <v>2538</v>
      </c>
      <c r="F685" s="83" t="s">
        <v>697</v>
      </c>
      <c r="G685" s="83" t="s">
        <v>164</v>
      </c>
      <c r="H685" s="171">
        <f>INVENTARIO[[#This Row],[Precio Final]]</f>
        <v>25</v>
      </c>
      <c r="I685" s="83">
        <v>1.89</v>
      </c>
      <c r="J685" s="83">
        <v>23.57</v>
      </c>
      <c r="K685" s="112">
        <f>SUMIFS(VENTAS[Cantidad],VENTAS[Código del producto Vendido],INVENTARIO[[#This Row],[Code]])</f>
        <v>0</v>
      </c>
      <c r="L685" s="121">
        <f>INVENTARIO[[#This Row],[Entradas]]-INVENTARIO[[#This Row],[Salidas]]</f>
        <v>23.57</v>
      </c>
      <c r="M685" s="171">
        <f>INVENTARIO[[#This Row],[Precio Final]]*10%</f>
        <v>2.5</v>
      </c>
      <c r="N685" s="43">
        <v>0</v>
      </c>
      <c r="O685" s="43">
        <v>31.43</v>
      </c>
      <c r="P685" s="43">
        <v>13.83</v>
      </c>
      <c r="Q685" s="112"/>
      <c r="R685" s="43"/>
      <c r="S685" s="177">
        <v>5</v>
      </c>
      <c r="T685" s="168">
        <f>INVENTARIO[[#This Row],[Costo Unitario (USD)]]+INVENTARIO[[#This Row],[Costo Envío (USD)]]</f>
        <v>18.829999999999998</v>
      </c>
      <c r="U685" s="168">
        <f>INVENTARIO[[#This Row],[Costo total]]*1.5</f>
        <v>28.244999999999997</v>
      </c>
      <c r="V685" s="43">
        <v>25</v>
      </c>
      <c r="W685" s="43">
        <f>INVENTARIO[[#This Row],[Precio Final]]-INVENTARIO[[#This Row],[Costo total]]</f>
        <v>6.1700000000000017</v>
      </c>
      <c r="X685" s="172">
        <f>INVENTARIO[[#This Row],[Ganancia Unitaria]]*INVENTARIO[[#This Row],[Salidas]]</f>
        <v>0</v>
      </c>
      <c r="Y685" s="43"/>
      <c r="Z685" s="43"/>
      <c r="AA685" s="43">
        <f>INVENTARIO[[#This Row],[Costo total]]*INVENTARIO[[#This Row],[Entradas]]</f>
        <v>443.82309999999995</v>
      </c>
      <c r="AB685" s="172">
        <f>INVENTARIO[[#This Row],[Stock Actual]]*INVENTARIO[[#This Row],[Costo total]]</f>
        <v>443.82309999999995</v>
      </c>
    </row>
    <row r="686" spans="1:28" ht="55" customHeight="1" x14ac:dyDescent="0.15">
      <c r="A686" s="42" t="s">
        <v>2028</v>
      </c>
      <c r="B686" s="173"/>
      <c r="C686" s="174" t="s">
        <v>12</v>
      </c>
      <c r="D686" s="78" t="s">
        <v>50</v>
      </c>
      <c r="E686" s="78" t="s">
        <v>2538</v>
      </c>
      <c r="F686" s="78" t="s">
        <v>695</v>
      </c>
      <c r="G686" s="78" t="s">
        <v>164</v>
      </c>
      <c r="H686" s="175">
        <f>INVENTARIO[[#This Row],[Precio Final]]</f>
        <v>25</v>
      </c>
      <c r="I686" s="78">
        <v>1.89</v>
      </c>
      <c r="J686" s="78">
        <v>23.57</v>
      </c>
      <c r="K686" s="110">
        <f>SUMIFS(VENTAS[Cantidad],VENTAS[Código del producto Vendido],INVENTARIO[[#This Row],[Code]])</f>
        <v>0</v>
      </c>
      <c r="L686" s="120">
        <f>INVENTARIO[[#This Row],[Entradas]]-INVENTARIO[[#This Row],[Salidas]]</f>
        <v>23.57</v>
      </c>
      <c r="M686" s="175">
        <f>INVENTARIO[[#This Row],[Precio Final]]*10%</f>
        <v>2.5</v>
      </c>
      <c r="N686" s="42">
        <v>0</v>
      </c>
      <c r="O686" s="42">
        <v>31.43</v>
      </c>
      <c r="P686" s="42">
        <v>13.83</v>
      </c>
      <c r="Q686" s="110"/>
      <c r="R686" s="42"/>
      <c r="S686" s="178">
        <v>5</v>
      </c>
      <c r="T686" s="42">
        <f>INVENTARIO[[#This Row],[Costo Unitario (USD)]]+INVENTARIO[[#This Row],[Costo Envío (USD)]]</f>
        <v>18.829999999999998</v>
      </c>
      <c r="U686" s="42">
        <f>INVENTARIO[[#This Row],[Costo total]]*1.5</f>
        <v>28.244999999999997</v>
      </c>
      <c r="V686" s="42">
        <v>25</v>
      </c>
      <c r="W686" s="42">
        <f>INVENTARIO[[#This Row],[Precio Final]]-INVENTARIO[[#This Row],[Costo total]]</f>
        <v>6.1700000000000017</v>
      </c>
      <c r="X686" s="176">
        <f>INVENTARIO[[#This Row],[Ganancia Unitaria]]*INVENTARIO[[#This Row],[Salidas]]</f>
        <v>0</v>
      </c>
      <c r="Y686" s="42"/>
      <c r="Z686" s="20"/>
      <c r="AA686" s="20">
        <f>INVENTARIO[[#This Row],[Costo total]]*INVENTARIO[[#This Row],[Entradas]]</f>
        <v>443.82309999999995</v>
      </c>
      <c r="AB686" s="172">
        <f>INVENTARIO[[#This Row],[Stock Actual]]*INVENTARIO[[#This Row],[Costo total]]</f>
        <v>443.82309999999995</v>
      </c>
    </row>
    <row r="687" spans="1:28" ht="55" customHeight="1" x14ac:dyDescent="0.15">
      <c r="A687" s="43" t="s">
        <v>2029</v>
      </c>
      <c r="B687" s="169"/>
      <c r="C687" s="170" t="s">
        <v>12</v>
      </c>
      <c r="D687" s="83" t="s">
        <v>2330</v>
      </c>
      <c r="E687" s="83" t="s">
        <v>2539</v>
      </c>
      <c r="F687" s="83" t="s">
        <v>697</v>
      </c>
      <c r="G687" s="83" t="s">
        <v>164</v>
      </c>
      <c r="H687" s="171">
        <f>INVENTARIO[[#This Row],[Precio Final]]</f>
        <v>20</v>
      </c>
      <c r="I687" s="83">
        <v>1.89</v>
      </c>
      <c r="J687" s="83">
        <v>1</v>
      </c>
      <c r="K687" s="112">
        <f>SUMIFS(VENTAS[Cantidad],VENTAS[Código del producto Vendido],INVENTARIO[[#This Row],[Code]])</f>
        <v>0</v>
      </c>
      <c r="L687" s="121">
        <f>INVENTARIO[[#This Row],[Entradas]]-INVENTARIO[[#This Row],[Salidas]]</f>
        <v>1</v>
      </c>
      <c r="M687" s="171">
        <f>INVENTARIO[[#This Row],[Precio Final]]*10%</f>
        <v>2</v>
      </c>
      <c r="N687" s="43">
        <v>0</v>
      </c>
      <c r="O687" s="43">
        <v>12.64</v>
      </c>
      <c r="P687" s="43">
        <v>10.74</v>
      </c>
      <c r="Q687" s="112"/>
      <c r="R687" s="43"/>
      <c r="S687" s="177">
        <v>2</v>
      </c>
      <c r="T687" s="168">
        <f>INVENTARIO[[#This Row],[Costo Unitario (USD)]]+INVENTARIO[[#This Row],[Costo Envío (USD)]]</f>
        <v>12.74</v>
      </c>
      <c r="U687" s="168">
        <f>INVENTARIO[[#This Row],[Costo total]]*1.5</f>
        <v>19.11</v>
      </c>
      <c r="V687" s="43">
        <v>20</v>
      </c>
      <c r="W687" s="43">
        <f>INVENTARIO[[#This Row],[Precio Final]]-INVENTARIO[[#This Row],[Costo total]]</f>
        <v>7.26</v>
      </c>
      <c r="X687" s="172">
        <f>INVENTARIO[[#This Row],[Ganancia Unitaria]]*INVENTARIO[[#This Row],[Salidas]]</f>
        <v>0</v>
      </c>
      <c r="Y687" s="43"/>
      <c r="Z687" s="43"/>
      <c r="AA687" s="43">
        <f>INVENTARIO[[#This Row],[Costo total]]*INVENTARIO[[#This Row],[Entradas]]</f>
        <v>12.74</v>
      </c>
      <c r="AB687" s="172">
        <f>INVENTARIO[[#This Row],[Stock Actual]]*INVENTARIO[[#This Row],[Costo total]]</f>
        <v>12.74</v>
      </c>
    </row>
    <row r="688" spans="1:28" ht="55" customHeight="1" x14ac:dyDescent="0.15">
      <c r="A688" s="42" t="s">
        <v>2030</v>
      </c>
      <c r="B688" s="173"/>
      <c r="C688" s="174" t="s">
        <v>12</v>
      </c>
      <c r="D688" s="78" t="s">
        <v>2677</v>
      </c>
      <c r="E688" s="78" t="s">
        <v>2539</v>
      </c>
      <c r="F688" s="78" t="s">
        <v>698</v>
      </c>
      <c r="G688" s="78" t="s">
        <v>164</v>
      </c>
      <c r="H688" s="175">
        <f>INVENTARIO[[#This Row],[Precio Final]]</f>
        <v>20</v>
      </c>
      <c r="I688" s="78">
        <v>1.89</v>
      </c>
      <c r="J688" s="78">
        <v>1</v>
      </c>
      <c r="K688" s="110">
        <f>SUMIFS(VENTAS[Cantidad],VENTAS[Código del producto Vendido],INVENTARIO[[#This Row],[Code]])</f>
        <v>0</v>
      </c>
      <c r="L688" s="120">
        <f>INVENTARIO[[#This Row],[Entradas]]-INVENTARIO[[#This Row],[Salidas]]</f>
        <v>1</v>
      </c>
      <c r="M688" s="175">
        <f>INVENTARIO[[#This Row],[Precio Final]]*10%</f>
        <v>2</v>
      </c>
      <c r="N688" s="42">
        <v>0</v>
      </c>
      <c r="O688" s="42">
        <v>25.28</v>
      </c>
      <c r="P688" s="42">
        <v>10.74</v>
      </c>
      <c r="Q688" s="110"/>
      <c r="R688" s="42"/>
      <c r="S688" s="178">
        <v>2</v>
      </c>
      <c r="T688" s="42">
        <f>INVENTARIO[[#This Row],[Costo Unitario (USD)]]+INVENTARIO[[#This Row],[Costo Envío (USD)]]</f>
        <v>12.74</v>
      </c>
      <c r="U688" s="42">
        <f>INVENTARIO[[#This Row],[Costo total]]*1.5</f>
        <v>19.11</v>
      </c>
      <c r="V688" s="42">
        <v>20</v>
      </c>
      <c r="W688" s="42">
        <f>INVENTARIO[[#This Row],[Precio Final]]-INVENTARIO[[#This Row],[Costo total]]</f>
        <v>7.26</v>
      </c>
      <c r="X688" s="176">
        <f>INVENTARIO[[#This Row],[Ganancia Unitaria]]*INVENTARIO[[#This Row],[Salidas]]</f>
        <v>0</v>
      </c>
      <c r="Y688" s="42"/>
      <c r="Z688" s="20"/>
      <c r="AA688" s="20">
        <f>INVENTARIO[[#This Row],[Costo total]]*INVENTARIO[[#This Row],[Entradas]]</f>
        <v>12.74</v>
      </c>
      <c r="AB688" s="172">
        <f>INVENTARIO[[#This Row],[Stock Actual]]*INVENTARIO[[#This Row],[Costo total]]</f>
        <v>12.74</v>
      </c>
    </row>
    <row r="689" spans="1:28" ht="55" customHeight="1" x14ac:dyDescent="0.15">
      <c r="A689" s="43" t="s">
        <v>2031</v>
      </c>
      <c r="B689" s="169"/>
      <c r="C689" s="170" t="s">
        <v>12</v>
      </c>
      <c r="D689" s="83" t="s">
        <v>192</v>
      </c>
      <c r="E689" s="83" t="s">
        <v>2339</v>
      </c>
      <c r="F689" s="83" t="s">
        <v>2327</v>
      </c>
      <c r="G689" s="83" t="s">
        <v>164</v>
      </c>
      <c r="H689" s="171">
        <f>INVENTARIO[[#This Row],[Precio Final]]</f>
        <v>8</v>
      </c>
      <c r="I689" s="83">
        <v>1.89</v>
      </c>
      <c r="J689" s="83">
        <v>3</v>
      </c>
      <c r="K689" s="112">
        <f>SUMIFS(VENTAS[Cantidad],VENTAS[Código del producto Vendido],INVENTARIO[[#This Row],[Code]])</f>
        <v>0</v>
      </c>
      <c r="L689" s="121">
        <f>INVENTARIO[[#This Row],[Entradas]]-INVENTARIO[[#This Row],[Salidas]]</f>
        <v>3</v>
      </c>
      <c r="M689" s="171">
        <f>INVENTARIO[[#This Row],[Precio Final]]*10%</f>
        <v>0.8</v>
      </c>
      <c r="N689" s="43">
        <v>0</v>
      </c>
      <c r="O689" s="43">
        <v>4.7699999999999996</v>
      </c>
      <c r="P689" s="43">
        <v>2.82</v>
      </c>
      <c r="Q689" s="112"/>
      <c r="R689" s="43"/>
      <c r="S689" s="177">
        <v>2</v>
      </c>
      <c r="T689" s="168">
        <f>INVENTARIO[[#This Row],[Costo Unitario (USD)]]+INVENTARIO[[#This Row],[Costo Envío (USD)]]</f>
        <v>4.82</v>
      </c>
      <c r="U689" s="168">
        <f>INVENTARIO[[#This Row],[Costo total]]*1.5</f>
        <v>7.23</v>
      </c>
      <c r="V689" s="43">
        <v>8</v>
      </c>
      <c r="W689" s="43">
        <f>INVENTARIO[[#This Row],[Precio Final]]-INVENTARIO[[#This Row],[Costo total]]</f>
        <v>3.1799999999999997</v>
      </c>
      <c r="X689" s="172">
        <f>INVENTARIO[[#This Row],[Ganancia Unitaria]]*INVENTARIO[[#This Row],[Salidas]]</f>
        <v>0</v>
      </c>
      <c r="Y689" s="43"/>
      <c r="Z689" s="43"/>
      <c r="AA689" s="43">
        <f>INVENTARIO[[#This Row],[Costo total]]*INVENTARIO[[#This Row],[Entradas]]</f>
        <v>14.46</v>
      </c>
      <c r="AB689" s="172">
        <f>INVENTARIO[[#This Row],[Stock Actual]]*INVENTARIO[[#This Row],[Costo total]]</f>
        <v>14.46</v>
      </c>
    </row>
    <row r="690" spans="1:28" ht="55" customHeight="1" x14ac:dyDescent="0.15">
      <c r="A690" s="42" t="s">
        <v>2032</v>
      </c>
      <c r="B690" s="173"/>
      <c r="C690" s="174" t="s">
        <v>12</v>
      </c>
      <c r="D690" s="78" t="s">
        <v>192</v>
      </c>
      <c r="E690" s="78" t="s">
        <v>2070</v>
      </c>
      <c r="F690" s="78" t="s">
        <v>2327</v>
      </c>
      <c r="G690" s="78" t="s">
        <v>164</v>
      </c>
      <c r="H690" s="175">
        <f>INVENTARIO[[#This Row],[Precio Final]]</f>
        <v>7</v>
      </c>
      <c r="I690" s="78">
        <v>1.89</v>
      </c>
      <c r="J690" s="78">
        <v>1</v>
      </c>
      <c r="K690" s="110">
        <f>SUMIFS(VENTAS[Cantidad],VENTAS[Código del producto Vendido],INVENTARIO[[#This Row],[Code]])</f>
        <v>0</v>
      </c>
      <c r="L690" s="120">
        <f>INVENTARIO[[#This Row],[Entradas]]-INVENTARIO[[#This Row],[Salidas]]</f>
        <v>1</v>
      </c>
      <c r="M690" s="175">
        <f>INVENTARIO[[#This Row],[Precio Final]]*10%</f>
        <v>0.70000000000000007</v>
      </c>
      <c r="N690" s="42">
        <v>0</v>
      </c>
      <c r="O690" s="42">
        <v>14.13</v>
      </c>
      <c r="P690" s="42">
        <v>2.97</v>
      </c>
      <c r="Q690" s="110"/>
      <c r="R690" s="42"/>
      <c r="S690" s="178">
        <v>2</v>
      </c>
      <c r="T690" s="42">
        <f>INVENTARIO[[#This Row],[Costo Unitario (USD)]]+INVENTARIO[[#This Row],[Costo Envío (USD)]]</f>
        <v>4.9700000000000006</v>
      </c>
      <c r="U690" s="42">
        <f>INVENTARIO[[#This Row],[Costo total]]*1.5</f>
        <v>7.455000000000001</v>
      </c>
      <c r="V690" s="42">
        <v>7</v>
      </c>
      <c r="W690" s="42">
        <f>INVENTARIO[[#This Row],[Precio Final]]-INVENTARIO[[#This Row],[Costo total]]</f>
        <v>2.0299999999999994</v>
      </c>
      <c r="X690" s="176">
        <f>INVENTARIO[[#This Row],[Ganancia Unitaria]]*INVENTARIO[[#This Row],[Salidas]]</f>
        <v>0</v>
      </c>
      <c r="Y690" s="42"/>
      <c r="Z690" s="20"/>
      <c r="AA690" s="20">
        <f>INVENTARIO[[#This Row],[Costo total]]*INVENTARIO[[#This Row],[Entradas]]</f>
        <v>4.9700000000000006</v>
      </c>
      <c r="AB690" s="172">
        <f>INVENTARIO[[#This Row],[Stock Actual]]*INVENTARIO[[#This Row],[Costo total]]</f>
        <v>4.9700000000000006</v>
      </c>
    </row>
    <row r="691" spans="1:28" ht="55" customHeight="1" x14ac:dyDescent="0.15">
      <c r="A691" s="42" t="s">
        <v>2034</v>
      </c>
      <c r="B691" s="173"/>
      <c r="C691" s="174" t="s">
        <v>12</v>
      </c>
      <c r="D691" s="78" t="s">
        <v>2862</v>
      </c>
      <c r="E691" s="78" t="s">
        <v>2071</v>
      </c>
      <c r="F691" s="78" t="s">
        <v>695</v>
      </c>
      <c r="G691" s="78" t="s">
        <v>164</v>
      </c>
      <c r="H691" s="175">
        <f>INVENTARIO[[#This Row],[Precio Final]]</f>
        <v>25</v>
      </c>
      <c r="I691" s="78">
        <v>3</v>
      </c>
      <c r="J691" s="78">
        <v>1</v>
      </c>
      <c r="K691" s="110">
        <v>1</v>
      </c>
      <c r="L691" s="120">
        <f>INVENTARIO[[#This Row],[Entradas]]-INVENTARIO[[#This Row],[Salidas]]</f>
        <v>0</v>
      </c>
      <c r="M691" s="175">
        <f>INVENTARIO[[#This Row],[Precio Final]]*10%</f>
        <v>2.5</v>
      </c>
      <c r="N691" s="42">
        <v>0</v>
      </c>
      <c r="O691" s="42">
        <v>15.5</v>
      </c>
      <c r="P691" s="42">
        <v>9</v>
      </c>
      <c r="Q691" s="110"/>
      <c r="R691" s="42"/>
      <c r="S691" s="178">
        <v>2</v>
      </c>
      <c r="T691" s="42">
        <f>INVENTARIO[[#This Row],[Costo Unitario (USD)]]+INVENTARIO[[#This Row],[Costo Envío (USD)]]</f>
        <v>11</v>
      </c>
      <c r="U691" s="42">
        <f>INVENTARIO[[#This Row],[Costo total]]*1.5</f>
        <v>16.5</v>
      </c>
      <c r="V691" s="42">
        <v>25</v>
      </c>
      <c r="W691" s="42">
        <f>INVENTARIO[[#This Row],[Precio Final]]-INVENTARIO[[#This Row],[Costo total]]</f>
        <v>14</v>
      </c>
      <c r="X691" s="176">
        <f>INVENTARIO[[#This Row],[Ganancia Unitaria]]*INVENTARIO[[#This Row],[Salidas]]</f>
        <v>14</v>
      </c>
      <c r="Y691" s="42"/>
      <c r="Z691" s="20"/>
      <c r="AA691" s="20">
        <f>INVENTARIO[[#This Row],[Costo total]]*INVENTARIO[[#This Row],[Entradas]]</f>
        <v>11</v>
      </c>
      <c r="AB691" s="172">
        <f>INVENTARIO[[#This Row],[Stock Actual]]*INVENTARIO[[#This Row],[Costo total]]</f>
        <v>0</v>
      </c>
    </row>
    <row r="692" spans="1:28" ht="55" customHeight="1" x14ac:dyDescent="0.15">
      <c r="A692" s="43" t="s">
        <v>2035</v>
      </c>
      <c r="B692" s="169"/>
      <c r="C692" s="170" t="s">
        <v>12</v>
      </c>
      <c r="D692" s="83" t="s">
        <v>253</v>
      </c>
      <c r="E692" s="83" t="s">
        <v>2369</v>
      </c>
      <c r="F692" s="83" t="s">
        <v>2368</v>
      </c>
      <c r="G692" s="83" t="s">
        <v>426</v>
      </c>
      <c r="H692" s="171">
        <f>INVENTARIO[[#This Row],[Precio Final]]</f>
        <v>12</v>
      </c>
      <c r="I692" s="83">
        <v>0</v>
      </c>
      <c r="J692" s="83">
        <v>1</v>
      </c>
      <c r="K692" s="112">
        <v>1</v>
      </c>
      <c r="L692" s="121">
        <f>INVENTARIO[[#This Row],[Entradas]]-INVENTARIO[[#This Row],[Salidas]]</f>
        <v>0</v>
      </c>
      <c r="M692" s="171">
        <f>INVENTARIO[[#This Row],[Precio Final]]*10%</f>
        <v>1.2000000000000002</v>
      </c>
      <c r="N692" s="43">
        <v>0</v>
      </c>
      <c r="O692" s="43">
        <v>0</v>
      </c>
      <c r="P692" s="43">
        <v>5</v>
      </c>
      <c r="Q692" s="112"/>
      <c r="R692" s="43"/>
      <c r="S692" s="177">
        <v>2</v>
      </c>
      <c r="T692" s="168">
        <f>INVENTARIO[[#This Row],[Costo Unitario (USD)]]+INVENTARIO[[#This Row],[Costo Envío (USD)]]</f>
        <v>7</v>
      </c>
      <c r="U692" s="168">
        <f>INVENTARIO[[#This Row],[Costo total]]*1.5</f>
        <v>10.5</v>
      </c>
      <c r="V692" s="43">
        <v>12</v>
      </c>
      <c r="W692" s="43">
        <f>INVENTARIO[[#This Row],[Precio Final]]-INVENTARIO[[#This Row],[Costo total]]</f>
        <v>5</v>
      </c>
      <c r="X692" s="172">
        <f>INVENTARIO[[#This Row],[Ganancia Unitaria]]*INVENTARIO[[#This Row],[Salidas]]</f>
        <v>5</v>
      </c>
      <c r="Y692" s="43"/>
      <c r="Z692" s="43"/>
      <c r="AA692" s="43">
        <f>INVENTARIO[[#This Row],[Costo total]]*INVENTARIO[[#This Row],[Entradas]]</f>
        <v>7</v>
      </c>
      <c r="AB692" s="172">
        <f>INVENTARIO[[#This Row],[Stock Actual]]*INVENTARIO[[#This Row],[Costo total]]</f>
        <v>0</v>
      </c>
    </row>
    <row r="693" spans="1:28" ht="55" customHeight="1" x14ac:dyDescent="0.15">
      <c r="A693" s="42" t="s">
        <v>2307</v>
      </c>
      <c r="B693" s="173"/>
      <c r="C693" s="174" t="s">
        <v>12</v>
      </c>
      <c r="D693" s="78" t="s">
        <v>53</v>
      </c>
      <c r="E693" s="78" t="s">
        <v>2208</v>
      </c>
      <c r="F693" s="78" t="s">
        <v>695</v>
      </c>
      <c r="G693" s="78" t="s">
        <v>1942</v>
      </c>
      <c r="H693" s="175"/>
      <c r="I693" s="78"/>
      <c r="J693" s="78">
        <v>3</v>
      </c>
      <c r="K693" s="112">
        <f>SUMIFS(VENTAS[Cantidad],VENTAS[Código del producto Vendido],INVENTARIO[[#This Row],[Code]])</f>
        <v>0</v>
      </c>
      <c r="L693" s="121">
        <f>INVENTARIO[[#This Row],[Entradas]]-INVENTARIO[[#This Row],[Salidas]]</f>
        <v>3</v>
      </c>
      <c r="M693" s="175">
        <f>INVENTARIO[[#This Row],[Precio Final]]*10%</f>
        <v>2.5</v>
      </c>
      <c r="N693" s="42"/>
      <c r="O693" s="42"/>
      <c r="P693" s="42">
        <v>10</v>
      </c>
      <c r="Q693" s="110"/>
      <c r="R693" s="42"/>
      <c r="S693" s="178">
        <v>5</v>
      </c>
      <c r="T693" s="42">
        <f>INVENTARIO[[#This Row],[Costo Unitario (USD)]]+INVENTARIO[[#This Row],[Costo Envío (USD)]]</f>
        <v>15</v>
      </c>
      <c r="U693" s="42">
        <f>INVENTARIO[[#This Row],[Costo total]]*1.5</f>
        <v>22.5</v>
      </c>
      <c r="V693" s="42">
        <v>25</v>
      </c>
      <c r="W693" s="42">
        <f>INVENTARIO[[#This Row],[Precio Final]]-INVENTARIO[[#This Row],[Costo total]]</f>
        <v>10</v>
      </c>
      <c r="X693" s="176">
        <f>INVENTARIO[[#This Row],[Ganancia Unitaria]]*INVENTARIO[[#This Row],[Salidas]]</f>
        <v>0</v>
      </c>
      <c r="Y693" s="42"/>
      <c r="Z693" s="20"/>
      <c r="AA693" s="20">
        <f>INVENTARIO[[#This Row],[Costo total]]*INVENTARIO[[#This Row],[Entradas]]</f>
        <v>45</v>
      </c>
      <c r="AB693" s="172">
        <f>INVENTARIO[[#This Row],[Stock Actual]]*INVENTARIO[[#This Row],[Costo total]]</f>
        <v>45</v>
      </c>
    </row>
    <row r="694" spans="1:28" ht="55" customHeight="1" x14ac:dyDescent="0.15">
      <c r="A694" s="43" t="s">
        <v>2036</v>
      </c>
      <c r="B694" s="169"/>
      <c r="C694" s="170" t="s">
        <v>12</v>
      </c>
      <c r="D694" s="83" t="s">
        <v>253</v>
      </c>
      <c r="E694" s="83" t="s">
        <v>2540</v>
      </c>
      <c r="F694" s="83" t="s">
        <v>2327</v>
      </c>
      <c r="G694" s="83" t="s">
        <v>426</v>
      </c>
      <c r="H694" s="171">
        <f>INVENTARIO[[#This Row],[Precio Final]]</f>
        <v>12</v>
      </c>
      <c r="I694" s="83">
        <v>0</v>
      </c>
      <c r="J694" s="83">
        <v>1</v>
      </c>
      <c r="K694" s="112">
        <v>1</v>
      </c>
      <c r="L694" s="121">
        <f>INVENTARIO[[#This Row],[Entradas]]-INVENTARIO[[#This Row],[Salidas]]</f>
        <v>0</v>
      </c>
      <c r="M694" s="171">
        <f>INVENTARIO[[#This Row],[Precio Final]]*10%</f>
        <v>1.2000000000000002</v>
      </c>
      <c r="N694" s="43">
        <v>0</v>
      </c>
      <c r="O694" s="43">
        <v>0</v>
      </c>
      <c r="P694" s="43">
        <v>5</v>
      </c>
      <c r="Q694" s="112"/>
      <c r="R694" s="43"/>
      <c r="S694" s="177">
        <v>2</v>
      </c>
      <c r="T694" s="168">
        <f>INVENTARIO[[#This Row],[Costo Unitario (USD)]]+INVENTARIO[[#This Row],[Costo Envío (USD)]]</f>
        <v>7</v>
      </c>
      <c r="U694" s="168">
        <f>INVENTARIO[[#This Row],[Costo total]]*1.5</f>
        <v>10.5</v>
      </c>
      <c r="V694" s="43">
        <v>12</v>
      </c>
      <c r="W694" s="43">
        <f>INVENTARIO[[#This Row],[Precio Final]]-INVENTARIO[[#This Row],[Costo total]]</f>
        <v>5</v>
      </c>
      <c r="X694" s="172">
        <f>INVENTARIO[[#This Row],[Ganancia Unitaria]]*INVENTARIO[[#This Row],[Salidas]]</f>
        <v>5</v>
      </c>
      <c r="Y694" s="43"/>
      <c r="Z694" s="43"/>
      <c r="AA694" s="43">
        <f>INVENTARIO[[#This Row],[Costo total]]*INVENTARIO[[#This Row],[Entradas]]</f>
        <v>7</v>
      </c>
      <c r="AB694" s="172">
        <f>INVENTARIO[[#This Row],[Stock Actual]]*INVENTARIO[[#This Row],[Costo total]]</f>
        <v>0</v>
      </c>
    </row>
    <row r="695" spans="1:28" ht="55" customHeight="1" x14ac:dyDescent="0.15">
      <c r="A695" s="42" t="s">
        <v>2037</v>
      </c>
      <c r="B695" s="173"/>
      <c r="C695" s="174" t="s">
        <v>12</v>
      </c>
      <c r="D695" s="78" t="s">
        <v>253</v>
      </c>
      <c r="E695" s="78" t="s">
        <v>2081</v>
      </c>
      <c r="F695" s="78" t="s">
        <v>695</v>
      </c>
      <c r="G695" s="78" t="s">
        <v>164</v>
      </c>
      <c r="H695" s="175">
        <f>INVENTARIO[[#This Row],[Precio Final]]</f>
        <v>3</v>
      </c>
      <c r="I695" s="78">
        <v>0</v>
      </c>
      <c r="J695" s="78">
        <v>2</v>
      </c>
      <c r="K695" s="110">
        <f>SUMIFS(VENTAS[Cantidad],VENTAS[Código del producto Vendido],INVENTARIO[[#This Row],[Code]])</f>
        <v>0</v>
      </c>
      <c r="L695" s="120">
        <f>INVENTARIO[[#This Row],[Entradas]]-INVENTARIO[[#This Row],[Salidas]]</f>
        <v>2</v>
      </c>
      <c r="M695" s="175">
        <f>INVENTARIO[[#This Row],[Precio Final]]*10%</f>
        <v>0.30000000000000004</v>
      </c>
      <c r="N695" s="42">
        <v>0</v>
      </c>
      <c r="O695" s="42">
        <v>0</v>
      </c>
      <c r="P695" s="42">
        <v>1.3</v>
      </c>
      <c r="Q695" s="110"/>
      <c r="R695" s="42"/>
      <c r="S695" s="178">
        <v>0.5</v>
      </c>
      <c r="T695" s="42">
        <f>INVENTARIO[[#This Row],[Costo Unitario (USD)]]+INVENTARIO[[#This Row],[Costo Envío (USD)]]</f>
        <v>1.8</v>
      </c>
      <c r="U695" s="42">
        <f>INVENTARIO[[#This Row],[Costo total]]*1.5</f>
        <v>2.7</v>
      </c>
      <c r="V695" s="42">
        <v>3</v>
      </c>
      <c r="W695" s="42">
        <f>INVENTARIO[[#This Row],[Precio Final]]-INVENTARIO[[#This Row],[Costo total]]</f>
        <v>1.2</v>
      </c>
      <c r="X695" s="176">
        <f>INVENTARIO[[#This Row],[Ganancia Unitaria]]*INVENTARIO[[#This Row],[Salidas]]</f>
        <v>0</v>
      </c>
      <c r="Y695" s="42"/>
      <c r="Z695" s="20"/>
      <c r="AA695" s="20">
        <f>INVENTARIO[[#This Row],[Costo total]]*INVENTARIO[[#This Row],[Entradas]]</f>
        <v>3.6</v>
      </c>
      <c r="AB695" s="172">
        <f>INVENTARIO[[#This Row],[Stock Actual]]*INVENTARIO[[#This Row],[Costo total]]</f>
        <v>3.6</v>
      </c>
    </row>
    <row r="696" spans="1:28" ht="55" customHeight="1" x14ac:dyDescent="0.15">
      <c r="A696" s="43" t="s">
        <v>2038</v>
      </c>
      <c r="B696" s="169"/>
      <c r="C696" s="170" t="s">
        <v>12</v>
      </c>
      <c r="D696" s="83" t="s">
        <v>2330</v>
      </c>
      <c r="E696" s="83" t="s">
        <v>2082</v>
      </c>
      <c r="F696" s="83" t="s">
        <v>695</v>
      </c>
      <c r="G696" s="83" t="s">
        <v>426</v>
      </c>
      <c r="H696" s="171">
        <f>INVENTARIO[[#This Row],[Precio Final]]</f>
        <v>19</v>
      </c>
      <c r="I696" s="83">
        <v>0</v>
      </c>
      <c r="J696" s="83">
        <v>1</v>
      </c>
      <c r="K696" s="112">
        <f>SUMIFS(VENTAS[Cantidad],VENTAS[Código del producto Vendido],INVENTARIO[[#This Row],[Code]])</f>
        <v>0</v>
      </c>
      <c r="L696" s="121">
        <f>INVENTARIO[[#This Row],[Entradas]]-INVENTARIO[[#This Row],[Salidas]]</f>
        <v>1</v>
      </c>
      <c r="M696" s="171">
        <f>INVENTARIO[[#This Row],[Precio Final]]*10%</f>
        <v>1.9000000000000001</v>
      </c>
      <c r="N696" s="43">
        <v>0</v>
      </c>
      <c r="O696" s="43">
        <v>0</v>
      </c>
      <c r="P696" s="43">
        <v>9</v>
      </c>
      <c r="Q696" s="112"/>
      <c r="R696" s="43"/>
      <c r="S696" s="177">
        <v>2</v>
      </c>
      <c r="T696" s="168">
        <f>INVENTARIO[[#This Row],[Costo Unitario (USD)]]+INVENTARIO[[#This Row],[Costo Envío (USD)]]</f>
        <v>11</v>
      </c>
      <c r="U696" s="168">
        <f>INVENTARIO[[#This Row],[Costo total]]*1.5</f>
        <v>16.5</v>
      </c>
      <c r="V696" s="43">
        <v>19</v>
      </c>
      <c r="W696" s="43">
        <f>INVENTARIO[[#This Row],[Precio Final]]-INVENTARIO[[#This Row],[Costo total]]</f>
        <v>8</v>
      </c>
      <c r="X696" s="172">
        <f>INVENTARIO[[#This Row],[Ganancia Unitaria]]*INVENTARIO[[#This Row],[Salidas]]</f>
        <v>0</v>
      </c>
      <c r="Y696" s="43"/>
      <c r="Z696" s="43"/>
      <c r="AA696" s="43">
        <f>INVENTARIO[[#This Row],[Costo total]]*INVENTARIO[[#This Row],[Entradas]]</f>
        <v>11</v>
      </c>
      <c r="AB696" s="172">
        <f>INVENTARIO[[#This Row],[Stock Actual]]*INVENTARIO[[#This Row],[Costo total]]</f>
        <v>11</v>
      </c>
    </row>
    <row r="697" spans="1:28" ht="55" customHeight="1" x14ac:dyDescent="0.15">
      <c r="A697" s="42" t="s">
        <v>2039</v>
      </c>
      <c r="B697" s="173"/>
      <c r="C697" s="174" t="s">
        <v>12</v>
      </c>
      <c r="D697" s="78" t="s">
        <v>2330</v>
      </c>
      <c r="E697" s="78" t="s">
        <v>2083</v>
      </c>
      <c r="F697" s="78" t="s">
        <v>695</v>
      </c>
      <c r="G697" s="78" t="s">
        <v>1942</v>
      </c>
      <c r="H697" s="175">
        <f>INVENTARIO[[#This Row],[Precio Final]]</f>
        <v>18</v>
      </c>
      <c r="I697" s="78">
        <v>0</v>
      </c>
      <c r="J697" s="78">
        <v>1</v>
      </c>
      <c r="K697" s="110">
        <f>SUMIFS(VENTAS[Cantidad],VENTAS[Código del producto Vendido],INVENTARIO[[#This Row],[Code]])</f>
        <v>1</v>
      </c>
      <c r="L697" s="120">
        <f>INVENTARIO[[#This Row],[Entradas]]-INVENTARIO[[#This Row],[Salidas]]</f>
        <v>0</v>
      </c>
      <c r="M697" s="175">
        <f>INVENTARIO[[#This Row],[Precio Final]]*10%</f>
        <v>1.8</v>
      </c>
      <c r="N697" s="42">
        <v>0</v>
      </c>
      <c r="O697" s="42">
        <v>0</v>
      </c>
      <c r="P697" s="42">
        <v>9.32</v>
      </c>
      <c r="Q697" s="110"/>
      <c r="R697" s="42"/>
      <c r="S697" s="178">
        <v>2</v>
      </c>
      <c r="T697" s="42">
        <f>INVENTARIO[[#This Row],[Costo Unitario (USD)]]+INVENTARIO[[#This Row],[Costo Envío (USD)]]</f>
        <v>11.32</v>
      </c>
      <c r="U697" s="42">
        <f>INVENTARIO[[#This Row],[Costo total]]*1.5</f>
        <v>16.98</v>
      </c>
      <c r="V697" s="42">
        <v>18</v>
      </c>
      <c r="W697" s="42">
        <f>INVENTARIO[[#This Row],[Precio Final]]-INVENTARIO[[#This Row],[Costo total]]</f>
        <v>6.68</v>
      </c>
      <c r="X697" s="176">
        <f>INVENTARIO[[#This Row],[Ganancia Unitaria]]*INVENTARIO[[#This Row],[Salidas]]</f>
        <v>6.68</v>
      </c>
      <c r="Y697" s="42"/>
      <c r="Z697" s="20"/>
      <c r="AA697" s="20">
        <f>INVENTARIO[[#This Row],[Costo total]]*INVENTARIO[[#This Row],[Entradas]]</f>
        <v>11.32</v>
      </c>
      <c r="AB697" s="172">
        <f>INVENTARIO[[#This Row],[Stock Actual]]*INVENTARIO[[#This Row],[Costo total]]</f>
        <v>0</v>
      </c>
    </row>
    <row r="698" spans="1:28" ht="55" customHeight="1" x14ac:dyDescent="0.15">
      <c r="A698" s="43" t="s">
        <v>2040</v>
      </c>
      <c r="B698" s="169"/>
      <c r="C698" s="170" t="s">
        <v>12</v>
      </c>
      <c r="D698" s="83" t="s">
        <v>2330</v>
      </c>
      <c r="E698" s="83" t="s">
        <v>2084</v>
      </c>
      <c r="F698" s="83" t="s">
        <v>697</v>
      </c>
      <c r="G698" s="83" t="s">
        <v>1942</v>
      </c>
      <c r="H698" s="171">
        <f>INVENTARIO[[#This Row],[Precio Final]]</f>
        <v>20</v>
      </c>
      <c r="I698" s="83">
        <v>0</v>
      </c>
      <c r="J698" s="83">
        <v>0</v>
      </c>
      <c r="K698" s="112">
        <f>SUMIFS(VENTAS[Cantidad],VENTAS[Código del producto Vendido],INVENTARIO[[#This Row],[Code]])</f>
        <v>0</v>
      </c>
      <c r="L698" s="121">
        <f>INVENTARIO[[#This Row],[Entradas]]-INVENTARIO[[#This Row],[Salidas]]</f>
        <v>0</v>
      </c>
      <c r="M698" s="171">
        <f>INVENTARIO[[#This Row],[Precio Final]]*10%</f>
        <v>2</v>
      </c>
      <c r="N698" s="43">
        <v>0</v>
      </c>
      <c r="O698" s="43">
        <v>0</v>
      </c>
      <c r="P698" s="43">
        <v>12</v>
      </c>
      <c r="Q698" s="112"/>
      <c r="R698" s="43"/>
      <c r="S698" s="177">
        <v>2</v>
      </c>
      <c r="T698" s="168">
        <f>INVENTARIO[[#This Row],[Costo Unitario (USD)]]+INVENTARIO[[#This Row],[Costo Envío (USD)]]</f>
        <v>14</v>
      </c>
      <c r="U698" s="168">
        <f>INVENTARIO[[#This Row],[Costo total]]*1.5</f>
        <v>21</v>
      </c>
      <c r="V698" s="43">
        <v>20</v>
      </c>
      <c r="W698" s="43">
        <f>INVENTARIO[[#This Row],[Precio Final]]-INVENTARIO[[#This Row],[Costo total]]</f>
        <v>6</v>
      </c>
      <c r="X698" s="172">
        <f>INVENTARIO[[#This Row],[Ganancia Unitaria]]*INVENTARIO[[#This Row],[Salidas]]</f>
        <v>0</v>
      </c>
      <c r="Y698" s="43"/>
      <c r="Z698" s="43"/>
      <c r="AA698" s="43">
        <f>INVENTARIO[[#This Row],[Costo total]]*INVENTARIO[[#This Row],[Entradas]]</f>
        <v>0</v>
      </c>
      <c r="AB698" s="172">
        <f>INVENTARIO[[#This Row],[Stock Actual]]*INVENTARIO[[#This Row],[Costo total]]</f>
        <v>0</v>
      </c>
    </row>
    <row r="699" spans="1:28" ht="55" customHeight="1" x14ac:dyDescent="0.15">
      <c r="A699" s="42" t="s">
        <v>2041</v>
      </c>
      <c r="B699" s="173"/>
      <c r="C699" s="174" t="s">
        <v>12</v>
      </c>
      <c r="D699" s="78" t="s">
        <v>2330</v>
      </c>
      <c r="E699" s="78" t="s">
        <v>2083</v>
      </c>
      <c r="F699" s="78" t="s">
        <v>692</v>
      </c>
      <c r="G699" s="78" t="s">
        <v>1942</v>
      </c>
      <c r="H699" s="175">
        <f>INVENTARIO[[#This Row],[Precio Final]]</f>
        <v>18</v>
      </c>
      <c r="I699" s="78">
        <v>0</v>
      </c>
      <c r="J699" s="78">
        <v>1</v>
      </c>
      <c r="K699" s="110">
        <f>SUMIFS(VENTAS[Cantidad],VENTAS[Código del producto Vendido],INVENTARIO[[#This Row],[Code]])</f>
        <v>1</v>
      </c>
      <c r="L699" s="120">
        <f>INVENTARIO[[#This Row],[Entradas]]-INVENTARIO[[#This Row],[Salidas]]</f>
        <v>0</v>
      </c>
      <c r="M699" s="175">
        <f>INVENTARIO[[#This Row],[Precio Final]]*10%</f>
        <v>1.8</v>
      </c>
      <c r="N699" s="42">
        <v>0</v>
      </c>
      <c r="O699" s="42">
        <v>0</v>
      </c>
      <c r="P699" s="42">
        <v>9.32</v>
      </c>
      <c r="Q699" s="110"/>
      <c r="R699" s="42"/>
      <c r="S699" s="178">
        <v>2</v>
      </c>
      <c r="T699" s="42">
        <f>INVENTARIO[[#This Row],[Costo Unitario (USD)]]+INVENTARIO[[#This Row],[Costo Envío (USD)]]</f>
        <v>11.32</v>
      </c>
      <c r="U699" s="42">
        <f>INVENTARIO[[#This Row],[Costo total]]*1.5</f>
        <v>16.98</v>
      </c>
      <c r="V699" s="42">
        <v>18</v>
      </c>
      <c r="W699" s="42">
        <f>INVENTARIO[[#This Row],[Precio Final]]-INVENTARIO[[#This Row],[Costo total]]</f>
        <v>6.68</v>
      </c>
      <c r="X699" s="176">
        <f>INVENTARIO[[#This Row],[Ganancia Unitaria]]*INVENTARIO[[#This Row],[Salidas]]</f>
        <v>6.68</v>
      </c>
      <c r="Y699" s="42"/>
      <c r="Z699" s="20"/>
      <c r="AA699" s="20">
        <f>INVENTARIO[[#This Row],[Costo total]]*INVENTARIO[[#This Row],[Entradas]]</f>
        <v>11.32</v>
      </c>
      <c r="AB699" s="172">
        <f>INVENTARIO[[#This Row],[Stock Actual]]*INVENTARIO[[#This Row],[Costo total]]</f>
        <v>0</v>
      </c>
    </row>
    <row r="700" spans="1:28" ht="55" customHeight="1" x14ac:dyDescent="0.15">
      <c r="A700" s="43" t="s">
        <v>2042</v>
      </c>
      <c r="B700" s="169"/>
      <c r="C700" s="170" t="s">
        <v>12</v>
      </c>
      <c r="D700" s="78" t="s">
        <v>2862</v>
      </c>
      <c r="E700" s="83" t="s">
        <v>2541</v>
      </c>
      <c r="F700" s="83" t="s">
        <v>697</v>
      </c>
      <c r="G700" s="83" t="s">
        <v>426</v>
      </c>
      <c r="H700" s="171">
        <f>INVENTARIO[[#This Row],[Precio Final]]</f>
        <v>18</v>
      </c>
      <c r="I700" s="83">
        <v>0</v>
      </c>
      <c r="J700" s="83">
        <v>1</v>
      </c>
      <c r="K700" s="112">
        <f>SUMIFS(VENTAS[Cantidad],VENTAS[Código del producto Vendido],INVENTARIO[[#This Row],[Code]])</f>
        <v>0</v>
      </c>
      <c r="L700" s="121">
        <f>INVENTARIO[[#This Row],[Entradas]]-INVENTARIO[[#This Row],[Salidas]]</f>
        <v>1</v>
      </c>
      <c r="M700" s="171">
        <f>INVENTARIO[[#This Row],[Precio Final]]*10%</f>
        <v>1.8</v>
      </c>
      <c r="N700" s="43">
        <v>0</v>
      </c>
      <c r="O700" s="43">
        <v>0</v>
      </c>
      <c r="P700" s="43">
        <v>9.32</v>
      </c>
      <c r="Q700" s="112"/>
      <c r="R700" s="43"/>
      <c r="S700" s="177">
        <v>2</v>
      </c>
      <c r="T700" s="168">
        <f>INVENTARIO[[#This Row],[Costo Unitario (USD)]]+INVENTARIO[[#This Row],[Costo Envío (USD)]]</f>
        <v>11.32</v>
      </c>
      <c r="U700" s="168">
        <f>INVENTARIO[[#This Row],[Costo total]]*1.5</f>
        <v>16.98</v>
      </c>
      <c r="V700" s="43">
        <v>18</v>
      </c>
      <c r="W700" s="43">
        <f>INVENTARIO[[#This Row],[Precio Final]]-INVENTARIO[[#This Row],[Costo total]]</f>
        <v>6.68</v>
      </c>
      <c r="X700" s="172">
        <f>INVENTARIO[[#This Row],[Ganancia Unitaria]]*INVENTARIO[[#This Row],[Salidas]]</f>
        <v>0</v>
      </c>
      <c r="Y700" s="43"/>
      <c r="Z700" s="43"/>
      <c r="AA700" s="43">
        <f>INVENTARIO[[#This Row],[Costo total]]*INVENTARIO[[#This Row],[Entradas]]</f>
        <v>11.32</v>
      </c>
      <c r="AB700" s="172">
        <f>INVENTARIO[[#This Row],[Stock Actual]]*INVENTARIO[[#This Row],[Costo total]]</f>
        <v>11.32</v>
      </c>
    </row>
    <row r="701" spans="1:28" ht="55" customHeight="1" x14ac:dyDescent="0.15">
      <c r="A701" s="42" t="s">
        <v>2043</v>
      </c>
      <c r="B701" s="173"/>
      <c r="C701" s="174" t="s">
        <v>12</v>
      </c>
      <c r="D701" s="78" t="s">
        <v>2862</v>
      </c>
      <c r="E701" s="78" t="s">
        <v>2542</v>
      </c>
      <c r="F701" s="78" t="s">
        <v>2375</v>
      </c>
      <c r="G701" s="78" t="s">
        <v>1942</v>
      </c>
      <c r="H701" s="175">
        <f>INVENTARIO[[#This Row],[Precio Final]]</f>
        <v>12</v>
      </c>
      <c r="I701" s="78">
        <v>0.5</v>
      </c>
      <c r="J701" s="78">
        <v>3</v>
      </c>
      <c r="K701" s="110">
        <f>SUMIFS(VENTAS[Cantidad],VENTAS[Código del producto Vendido],INVENTARIO[[#This Row],[Code]])</f>
        <v>0</v>
      </c>
      <c r="L701" s="120">
        <f>INVENTARIO[[#This Row],[Entradas]]-INVENTARIO[[#This Row],[Salidas]]</f>
        <v>3</v>
      </c>
      <c r="M701" s="175">
        <f>INVENTARIO[[#This Row],[Precio Final]]*10%</f>
        <v>1.2000000000000002</v>
      </c>
      <c r="N701" s="42">
        <v>0</v>
      </c>
      <c r="O701" s="42">
        <v>22.5</v>
      </c>
      <c r="P701" s="42">
        <v>7</v>
      </c>
      <c r="Q701" s="110"/>
      <c r="R701" s="42"/>
      <c r="S701" s="178">
        <v>2</v>
      </c>
      <c r="T701" s="42">
        <f>INVENTARIO[[#This Row],[Costo Unitario (USD)]]+INVENTARIO[[#This Row],[Costo Envío (USD)]]</f>
        <v>9</v>
      </c>
      <c r="U701" s="42">
        <f>INVENTARIO[[#This Row],[Costo total]]*1.5</f>
        <v>13.5</v>
      </c>
      <c r="V701" s="42">
        <v>12</v>
      </c>
      <c r="W701" s="42">
        <f>INVENTARIO[[#This Row],[Precio Final]]-INVENTARIO[[#This Row],[Costo total]]</f>
        <v>3</v>
      </c>
      <c r="X701" s="176">
        <f>INVENTARIO[[#This Row],[Ganancia Unitaria]]*INVENTARIO[[#This Row],[Salidas]]</f>
        <v>0</v>
      </c>
      <c r="Y701" s="42"/>
      <c r="Z701" s="20"/>
      <c r="AA701" s="20">
        <f>INVENTARIO[[#This Row],[Costo total]]*INVENTARIO[[#This Row],[Entradas]]</f>
        <v>27</v>
      </c>
      <c r="AB701" s="172">
        <f>INVENTARIO[[#This Row],[Stock Actual]]*INVENTARIO[[#This Row],[Costo total]]</f>
        <v>27</v>
      </c>
    </row>
    <row r="702" spans="1:28" ht="55" customHeight="1" x14ac:dyDescent="0.15">
      <c r="A702" s="43" t="s">
        <v>2044</v>
      </c>
      <c r="B702" s="169"/>
      <c r="C702" s="170" t="s">
        <v>12</v>
      </c>
      <c r="D702" s="78" t="s">
        <v>2862</v>
      </c>
      <c r="E702" s="83" t="s">
        <v>2542</v>
      </c>
      <c r="F702" s="83" t="s">
        <v>2382</v>
      </c>
      <c r="G702" s="83" t="s">
        <v>1942</v>
      </c>
      <c r="H702" s="171">
        <f>INVENTARIO[[#This Row],[Precio Final]]</f>
        <v>12</v>
      </c>
      <c r="I702" s="83">
        <v>0.5</v>
      </c>
      <c r="J702" s="83">
        <v>3</v>
      </c>
      <c r="K702" s="112">
        <f>SUMIFS(VENTAS[Cantidad],VENTAS[Código del producto Vendido],INVENTARIO[[#This Row],[Code]])</f>
        <v>0</v>
      </c>
      <c r="L702" s="121">
        <f>INVENTARIO[[#This Row],[Entradas]]-INVENTARIO[[#This Row],[Salidas]]</f>
        <v>3</v>
      </c>
      <c r="M702" s="171">
        <f>INVENTARIO[[#This Row],[Precio Final]]*10%</f>
        <v>1.2000000000000002</v>
      </c>
      <c r="N702" s="43">
        <v>0</v>
      </c>
      <c r="O702" s="43">
        <v>22.5</v>
      </c>
      <c r="P702" s="43">
        <v>7</v>
      </c>
      <c r="Q702" s="112"/>
      <c r="R702" s="43"/>
      <c r="S702" s="177">
        <v>2</v>
      </c>
      <c r="T702" s="168">
        <f>INVENTARIO[[#This Row],[Costo Unitario (USD)]]+INVENTARIO[[#This Row],[Costo Envío (USD)]]</f>
        <v>9</v>
      </c>
      <c r="U702" s="168">
        <f>INVENTARIO[[#This Row],[Costo total]]*1.5</f>
        <v>13.5</v>
      </c>
      <c r="V702" s="43">
        <v>12</v>
      </c>
      <c r="W702" s="43">
        <f>INVENTARIO[[#This Row],[Precio Final]]-INVENTARIO[[#This Row],[Costo total]]</f>
        <v>3</v>
      </c>
      <c r="X702" s="172">
        <f>INVENTARIO[[#This Row],[Ganancia Unitaria]]*INVENTARIO[[#This Row],[Salidas]]</f>
        <v>0</v>
      </c>
      <c r="Y702" s="43"/>
      <c r="Z702" s="43"/>
      <c r="AA702" s="43">
        <f>INVENTARIO[[#This Row],[Costo total]]*INVENTARIO[[#This Row],[Entradas]]</f>
        <v>27</v>
      </c>
      <c r="AB702" s="172">
        <f>INVENTARIO[[#This Row],[Stock Actual]]*INVENTARIO[[#This Row],[Costo total]]</f>
        <v>27</v>
      </c>
    </row>
    <row r="703" spans="1:28" ht="55" customHeight="1" x14ac:dyDescent="0.15">
      <c r="A703" s="42" t="s">
        <v>2045</v>
      </c>
      <c r="B703" s="173"/>
      <c r="C703" s="174" t="s">
        <v>12</v>
      </c>
      <c r="D703" s="78" t="s">
        <v>2862</v>
      </c>
      <c r="E703" s="78" t="s">
        <v>2542</v>
      </c>
      <c r="F703" s="78" t="s">
        <v>2377</v>
      </c>
      <c r="G703" s="78" t="s">
        <v>1942</v>
      </c>
      <c r="H703" s="175">
        <f>INVENTARIO[[#This Row],[Precio Final]]</f>
        <v>12</v>
      </c>
      <c r="I703" s="78">
        <v>0.5</v>
      </c>
      <c r="J703" s="78">
        <v>3</v>
      </c>
      <c r="K703" s="110">
        <f>SUMIFS(VENTAS[Cantidad],VENTAS[Código del producto Vendido],INVENTARIO[[#This Row],[Code]])</f>
        <v>0</v>
      </c>
      <c r="L703" s="120">
        <f>INVENTARIO[[#This Row],[Entradas]]-INVENTARIO[[#This Row],[Salidas]]</f>
        <v>3</v>
      </c>
      <c r="M703" s="175">
        <f>INVENTARIO[[#This Row],[Precio Final]]*10%</f>
        <v>1.2000000000000002</v>
      </c>
      <c r="N703" s="42">
        <v>0</v>
      </c>
      <c r="O703" s="42">
        <v>22.5</v>
      </c>
      <c r="P703" s="42">
        <v>7</v>
      </c>
      <c r="Q703" s="110"/>
      <c r="R703" s="42"/>
      <c r="S703" s="178">
        <v>2</v>
      </c>
      <c r="T703" s="42">
        <f>INVENTARIO[[#This Row],[Costo Unitario (USD)]]+INVENTARIO[[#This Row],[Costo Envío (USD)]]</f>
        <v>9</v>
      </c>
      <c r="U703" s="42">
        <f>INVENTARIO[[#This Row],[Costo total]]*1.5</f>
        <v>13.5</v>
      </c>
      <c r="V703" s="42">
        <v>12</v>
      </c>
      <c r="W703" s="42">
        <f>INVENTARIO[[#This Row],[Precio Final]]-INVENTARIO[[#This Row],[Costo total]]</f>
        <v>3</v>
      </c>
      <c r="X703" s="176">
        <f>INVENTARIO[[#This Row],[Ganancia Unitaria]]*INVENTARIO[[#This Row],[Salidas]]</f>
        <v>0</v>
      </c>
      <c r="Y703" s="42"/>
      <c r="Z703" s="20"/>
      <c r="AA703" s="20">
        <f>INVENTARIO[[#This Row],[Costo total]]*INVENTARIO[[#This Row],[Entradas]]</f>
        <v>27</v>
      </c>
      <c r="AB703" s="172">
        <f>INVENTARIO[[#This Row],[Stock Actual]]*INVENTARIO[[#This Row],[Costo total]]</f>
        <v>27</v>
      </c>
    </row>
    <row r="704" spans="1:28" ht="55" customHeight="1" x14ac:dyDescent="0.15">
      <c r="A704" s="43" t="s">
        <v>2046</v>
      </c>
      <c r="B704" s="169"/>
      <c r="C704" s="170" t="s">
        <v>12</v>
      </c>
      <c r="D704" s="83" t="s">
        <v>2330</v>
      </c>
      <c r="E704" s="83" t="s">
        <v>2085</v>
      </c>
      <c r="F704" s="83" t="s">
        <v>692</v>
      </c>
      <c r="G704" s="83" t="s">
        <v>1942</v>
      </c>
      <c r="H704" s="171">
        <f>INVENTARIO[[#This Row],[Precio Final]]</f>
        <v>12</v>
      </c>
      <c r="I704" s="83">
        <v>0.5</v>
      </c>
      <c r="J704" s="83">
        <v>0</v>
      </c>
      <c r="K704" s="112">
        <f>SUMIFS(VENTAS[Cantidad],VENTAS[Código del producto Vendido],INVENTARIO[[#This Row],[Code]])</f>
        <v>0</v>
      </c>
      <c r="L704" s="121">
        <f>INVENTARIO[[#This Row],[Entradas]]-INVENTARIO[[#This Row],[Salidas]]</f>
        <v>0</v>
      </c>
      <c r="M704" s="171">
        <f>INVENTARIO[[#This Row],[Precio Final]]*10%</f>
        <v>1.2000000000000002</v>
      </c>
      <c r="N704" s="43">
        <v>0</v>
      </c>
      <c r="O704" s="43">
        <v>0</v>
      </c>
      <c r="P704" s="43">
        <v>7</v>
      </c>
      <c r="Q704" s="112"/>
      <c r="R704" s="43"/>
      <c r="S704" s="177">
        <v>2</v>
      </c>
      <c r="T704" s="168">
        <f>INVENTARIO[[#This Row],[Costo Unitario (USD)]]+INVENTARIO[[#This Row],[Costo Envío (USD)]]</f>
        <v>9</v>
      </c>
      <c r="U704" s="168">
        <f>INVENTARIO[[#This Row],[Costo total]]*1.5</f>
        <v>13.5</v>
      </c>
      <c r="V704" s="43">
        <v>12</v>
      </c>
      <c r="W704" s="43">
        <f>INVENTARIO[[#This Row],[Precio Final]]-INVENTARIO[[#This Row],[Costo total]]</f>
        <v>3</v>
      </c>
      <c r="X704" s="172">
        <f>INVENTARIO[[#This Row],[Ganancia Unitaria]]*INVENTARIO[[#This Row],[Salidas]]</f>
        <v>0</v>
      </c>
      <c r="Y704" s="43"/>
      <c r="Z704" s="43"/>
      <c r="AA704" s="43">
        <f>INVENTARIO[[#This Row],[Costo total]]*INVENTARIO[[#This Row],[Entradas]]</f>
        <v>0</v>
      </c>
      <c r="AB704" s="172">
        <f>INVENTARIO[[#This Row],[Stock Actual]]*INVENTARIO[[#This Row],[Costo total]]</f>
        <v>0</v>
      </c>
    </row>
    <row r="705" spans="1:28" ht="55" customHeight="1" x14ac:dyDescent="0.15">
      <c r="A705" s="42" t="s">
        <v>2047</v>
      </c>
      <c r="B705" s="173"/>
      <c r="C705" s="174" t="s">
        <v>12</v>
      </c>
      <c r="D705" s="78" t="s">
        <v>2862</v>
      </c>
      <c r="E705" s="78" t="s">
        <v>2543</v>
      </c>
      <c r="F705" s="78" t="s">
        <v>697</v>
      </c>
      <c r="G705" s="78" t="s">
        <v>1942</v>
      </c>
      <c r="H705" s="175">
        <f>INVENTARIO[[#This Row],[Precio Final]]</f>
        <v>10</v>
      </c>
      <c r="I705" s="78">
        <v>1</v>
      </c>
      <c r="J705" s="78">
        <v>2</v>
      </c>
      <c r="K705" s="110">
        <f>SUMIFS(VENTAS[Cantidad],VENTAS[Código del producto Vendido],INVENTARIO[[#This Row],[Code]])</f>
        <v>1</v>
      </c>
      <c r="L705" s="120">
        <f>INVENTARIO[[#This Row],[Entradas]]-INVENTARIO[[#This Row],[Salidas]]</f>
        <v>1</v>
      </c>
      <c r="M705" s="175">
        <f>INVENTARIO[[#This Row],[Precio Final]]*10%</f>
        <v>1</v>
      </c>
      <c r="N705" s="42">
        <v>0</v>
      </c>
      <c r="O705" s="42">
        <v>11</v>
      </c>
      <c r="P705" s="42">
        <v>4.5</v>
      </c>
      <c r="Q705" s="110"/>
      <c r="R705" s="42"/>
      <c r="S705" s="178">
        <v>1</v>
      </c>
      <c r="T705" s="42">
        <f>INVENTARIO[[#This Row],[Costo Unitario (USD)]]+INVENTARIO[[#This Row],[Costo Envío (USD)]]</f>
        <v>5.5</v>
      </c>
      <c r="U705" s="42">
        <f>INVENTARIO[[#This Row],[Costo total]]*1.5</f>
        <v>8.25</v>
      </c>
      <c r="V705" s="42">
        <v>10</v>
      </c>
      <c r="W705" s="42">
        <f>INVENTARIO[[#This Row],[Precio Final]]-INVENTARIO[[#This Row],[Costo total]]</f>
        <v>4.5</v>
      </c>
      <c r="X705" s="176">
        <f>INVENTARIO[[#This Row],[Ganancia Unitaria]]*INVENTARIO[[#This Row],[Salidas]]</f>
        <v>4.5</v>
      </c>
      <c r="Y705" s="42" t="s">
        <v>2296</v>
      </c>
      <c r="Z705" s="20"/>
      <c r="AA705" s="20">
        <f>INVENTARIO[[#This Row],[Costo total]]*INVENTARIO[[#This Row],[Entradas]]</f>
        <v>11</v>
      </c>
      <c r="AB705" s="172">
        <f>INVENTARIO[[#This Row],[Stock Actual]]*INVENTARIO[[#This Row],[Costo total]]</f>
        <v>5.5</v>
      </c>
    </row>
    <row r="706" spans="1:28" ht="55" customHeight="1" x14ac:dyDescent="0.15">
      <c r="A706" s="43" t="s">
        <v>2048</v>
      </c>
      <c r="B706" s="169"/>
      <c r="C706" s="170" t="s">
        <v>12</v>
      </c>
      <c r="D706" s="78" t="s">
        <v>2863</v>
      </c>
      <c r="E706" s="83" t="s">
        <v>2871</v>
      </c>
      <c r="F706" s="83" t="s">
        <v>698</v>
      </c>
      <c r="G706" s="83" t="s">
        <v>1942</v>
      </c>
      <c r="H706" s="171">
        <f>INVENTARIO[[#This Row],[Precio Final]]</f>
        <v>10</v>
      </c>
      <c r="I706" s="83">
        <v>1</v>
      </c>
      <c r="J706" s="83">
        <v>1</v>
      </c>
      <c r="K706" s="112">
        <f>SUMIFS(VENTAS[Cantidad],VENTAS[Código del producto Vendido],INVENTARIO[[#This Row],[Code]])</f>
        <v>0</v>
      </c>
      <c r="L706" s="121">
        <f>INVENTARIO[[#This Row],[Entradas]]-INVENTARIO[[#This Row],[Salidas]]</f>
        <v>1</v>
      </c>
      <c r="M706" s="171">
        <f>INVENTARIO[[#This Row],[Precio Final]]*10%</f>
        <v>1</v>
      </c>
      <c r="N706" s="43">
        <v>0</v>
      </c>
      <c r="O706" s="43">
        <v>5.5</v>
      </c>
      <c r="P706" s="43">
        <v>4.5</v>
      </c>
      <c r="Q706" s="112"/>
      <c r="R706" s="43"/>
      <c r="S706" s="177">
        <v>1</v>
      </c>
      <c r="T706" s="168">
        <f>INVENTARIO[[#This Row],[Costo Unitario (USD)]]+INVENTARIO[[#This Row],[Costo Envío (USD)]]</f>
        <v>5.5</v>
      </c>
      <c r="U706" s="168">
        <f>INVENTARIO[[#This Row],[Costo total]]*1.5</f>
        <v>8.25</v>
      </c>
      <c r="V706" s="43">
        <v>10</v>
      </c>
      <c r="W706" s="43">
        <f>INVENTARIO[[#This Row],[Precio Final]]-INVENTARIO[[#This Row],[Costo total]]</f>
        <v>4.5</v>
      </c>
      <c r="X706" s="172">
        <f>INVENTARIO[[#This Row],[Ganancia Unitaria]]*INVENTARIO[[#This Row],[Salidas]]</f>
        <v>0</v>
      </c>
      <c r="Y706" s="43"/>
      <c r="Z706" s="43"/>
      <c r="AA706" s="43">
        <f>INVENTARIO[[#This Row],[Costo total]]*INVENTARIO[[#This Row],[Entradas]]</f>
        <v>5.5</v>
      </c>
      <c r="AB706" s="172">
        <f>INVENTARIO[[#This Row],[Stock Actual]]*INVENTARIO[[#This Row],[Costo total]]</f>
        <v>5.5</v>
      </c>
    </row>
    <row r="707" spans="1:28" ht="55" customHeight="1" x14ac:dyDescent="0.15">
      <c r="A707" s="42" t="s">
        <v>2049</v>
      </c>
      <c r="B707" s="173"/>
      <c r="C707" s="174" t="s">
        <v>12</v>
      </c>
      <c r="D707" s="78" t="s">
        <v>2330</v>
      </c>
      <c r="E707" s="78" t="s">
        <v>2544</v>
      </c>
      <c r="F707" s="78" t="s">
        <v>697</v>
      </c>
      <c r="G707" s="78" t="s">
        <v>1942</v>
      </c>
      <c r="H707" s="175">
        <f>INVENTARIO[[#This Row],[Precio Final]]</f>
        <v>23</v>
      </c>
      <c r="I707" s="78">
        <v>5</v>
      </c>
      <c r="J707" s="78">
        <v>2</v>
      </c>
      <c r="K707" s="110">
        <f>SUMIFS(VENTAS[Cantidad],VENTAS[Código del producto Vendido],INVENTARIO[[#This Row],[Code]])</f>
        <v>0</v>
      </c>
      <c r="L707" s="120">
        <f>INVENTARIO[[#This Row],[Entradas]]-INVENTARIO[[#This Row],[Salidas]]</f>
        <v>2</v>
      </c>
      <c r="M707" s="175">
        <f>INVENTARIO[[#This Row],[Precio Final]]*10%</f>
        <v>2.3000000000000003</v>
      </c>
      <c r="N707" s="42">
        <v>0</v>
      </c>
      <c r="O707" s="42">
        <v>31</v>
      </c>
      <c r="P707" s="42">
        <v>10.5</v>
      </c>
      <c r="Q707" s="110"/>
      <c r="R707" s="42"/>
      <c r="S707" s="178">
        <v>4</v>
      </c>
      <c r="T707" s="42">
        <f>INVENTARIO[[#This Row],[Costo Unitario (USD)]]+INVENTARIO[[#This Row],[Costo Envío (USD)]]</f>
        <v>14.5</v>
      </c>
      <c r="U707" s="42">
        <f>INVENTARIO[[#This Row],[Costo total]]*1.5</f>
        <v>21.75</v>
      </c>
      <c r="V707" s="42">
        <v>23</v>
      </c>
      <c r="W707" s="42">
        <f>INVENTARIO[[#This Row],[Precio Final]]-INVENTARIO[[#This Row],[Costo total]]</f>
        <v>8.5</v>
      </c>
      <c r="X707" s="176">
        <f>INVENTARIO[[#This Row],[Ganancia Unitaria]]*INVENTARIO[[#This Row],[Salidas]]</f>
        <v>0</v>
      </c>
      <c r="Y707" s="42"/>
      <c r="Z707" s="20"/>
      <c r="AA707" s="20">
        <f>INVENTARIO[[#This Row],[Costo total]]*INVENTARIO[[#This Row],[Entradas]]</f>
        <v>29</v>
      </c>
      <c r="AB707" s="172">
        <f>INVENTARIO[[#This Row],[Stock Actual]]*INVENTARIO[[#This Row],[Costo total]]</f>
        <v>29</v>
      </c>
    </row>
    <row r="708" spans="1:28" ht="55" customHeight="1" x14ac:dyDescent="0.15">
      <c r="A708" s="43" t="s">
        <v>2050</v>
      </c>
      <c r="B708" s="169"/>
      <c r="C708" s="170" t="s">
        <v>12</v>
      </c>
      <c r="D708" s="83" t="s">
        <v>2330</v>
      </c>
      <c r="E708" s="83" t="s">
        <v>2544</v>
      </c>
      <c r="F708" s="83" t="s">
        <v>695</v>
      </c>
      <c r="G708" s="83" t="s">
        <v>1942</v>
      </c>
      <c r="H708" s="171">
        <f>INVENTARIO[[#This Row],[Precio Final]]</f>
        <v>23</v>
      </c>
      <c r="I708" s="83">
        <v>5</v>
      </c>
      <c r="J708" s="83">
        <v>1</v>
      </c>
      <c r="K708" s="112">
        <f>SUMIFS(VENTAS[Cantidad],VENTAS[Código del producto Vendido],INVENTARIO[[#This Row],[Code]])</f>
        <v>0</v>
      </c>
      <c r="L708" s="121">
        <f>INVENTARIO[[#This Row],[Entradas]]-INVENTARIO[[#This Row],[Salidas]]</f>
        <v>1</v>
      </c>
      <c r="M708" s="171">
        <f>INVENTARIO[[#This Row],[Precio Final]]*10%</f>
        <v>2.3000000000000003</v>
      </c>
      <c r="N708" s="43">
        <v>0</v>
      </c>
      <c r="O708" s="43">
        <v>31</v>
      </c>
      <c r="P708" s="43">
        <v>10.5</v>
      </c>
      <c r="Q708" s="112"/>
      <c r="R708" s="43"/>
      <c r="S708" s="177">
        <v>4</v>
      </c>
      <c r="T708" s="168">
        <f>INVENTARIO[[#This Row],[Costo Unitario (USD)]]+INVENTARIO[[#This Row],[Costo Envío (USD)]]</f>
        <v>14.5</v>
      </c>
      <c r="U708" s="168">
        <f>INVENTARIO[[#This Row],[Costo total]]*1.5</f>
        <v>21.75</v>
      </c>
      <c r="V708" s="43">
        <v>23</v>
      </c>
      <c r="W708" s="43">
        <f>INVENTARIO[[#This Row],[Precio Final]]-INVENTARIO[[#This Row],[Costo total]]</f>
        <v>8.5</v>
      </c>
      <c r="X708" s="172">
        <f>INVENTARIO[[#This Row],[Ganancia Unitaria]]*INVENTARIO[[#This Row],[Salidas]]</f>
        <v>0</v>
      </c>
      <c r="Y708" s="43"/>
      <c r="Z708" s="43"/>
      <c r="AA708" s="43">
        <f>INVENTARIO[[#This Row],[Costo total]]*INVENTARIO[[#This Row],[Entradas]]</f>
        <v>14.5</v>
      </c>
      <c r="AB708" s="172">
        <f>INVENTARIO[[#This Row],[Stock Actual]]*INVENTARIO[[#This Row],[Costo total]]</f>
        <v>14.5</v>
      </c>
    </row>
    <row r="709" spans="1:28" ht="55" customHeight="1" x14ac:dyDescent="0.15">
      <c r="A709" s="42" t="s">
        <v>2051</v>
      </c>
      <c r="B709" s="173"/>
      <c r="C709" s="174" t="s">
        <v>12</v>
      </c>
      <c r="D709" s="78" t="s">
        <v>2330</v>
      </c>
      <c r="E709" s="78" t="s">
        <v>2313</v>
      </c>
      <c r="F709" s="78" t="s">
        <v>2365</v>
      </c>
      <c r="G709" s="78" t="s">
        <v>1942</v>
      </c>
      <c r="H709" s="175">
        <f>INVENTARIO[[#This Row],[Precio Final]]</f>
        <v>32</v>
      </c>
      <c r="I709" s="78">
        <v>7</v>
      </c>
      <c r="J709" s="78">
        <v>3</v>
      </c>
      <c r="K709" s="110">
        <f>SUMIFS(VENTAS[Cantidad],VENTAS[Código del producto Vendido],INVENTARIO[[#This Row],[Code]])</f>
        <v>0</v>
      </c>
      <c r="L709" s="120">
        <f>INVENTARIO[[#This Row],[Entradas]]-INVENTARIO[[#This Row],[Salidas]]</f>
        <v>3</v>
      </c>
      <c r="M709" s="175">
        <f>INVENTARIO[[#This Row],[Precio Final]]*10%</f>
        <v>3.2</v>
      </c>
      <c r="N709" s="42">
        <v>0</v>
      </c>
      <c r="O709" s="42">
        <v>44</v>
      </c>
      <c r="P709" s="42">
        <v>15</v>
      </c>
      <c r="Q709" s="110"/>
      <c r="R709" s="42"/>
      <c r="S709" s="178">
        <v>5</v>
      </c>
      <c r="T709" s="42">
        <f>INVENTARIO[[#This Row],[Costo Unitario (USD)]]+INVENTARIO[[#This Row],[Costo Envío (USD)]]</f>
        <v>20</v>
      </c>
      <c r="U709" s="42">
        <f>INVENTARIO[[#This Row],[Costo total]]*1.5</f>
        <v>30</v>
      </c>
      <c r="V709" s="42">
        <v>32</v>
      </c>
      <c r="W709" s="42">
        <f>INVENTARIO[[#This Row],[Precio Final]]-INVENTARIO[[#This Row],[Costo total]]</f>
        <v>12</v>
      </c>
      <c r="X709" s="176">
        <f>INVENTARIO[[#This Row],[Ganancia Unitaria]]*INVENTARIO[[#This Row],[Salidas]]</f>
        <v>0</v>
      </c>
      <c r="Y709" s="42"/>
      <c r="Z709" s="20"/>
      <c r="AA709" s="20">
        <f>INVENTARIO[[#This Row],[Costo total]]*INVENTARIO[[#This Row],[Entradas]]</f>
        <v>60</v>
      </c>
      <c r="AB709" s="172">
        <f>INVENTARIO[[#This Row],[Stock Actual]]*INVENTARIO[[#This Row],[Costo total]]</f>
        <v>60</v>
      </c>
    </row>
    <row r="710" spans="1:28" ht="55" customHeight="1" x14ac:dyDescent="0.15">
      <c r="A710" s="43" t="s">
        <v>2052</v>
      </c>
      <c r="B710" s="169"/>
      <c r="C710" s="170" t="s">
        <v>12</v>
      </c>
      <c r="D710" s="83" t="s">
        <v>2330</v>
      </c>
      <c r="E710" s="83" t="s">
        <v>2313</v>
      </c>
      <c r="F710" s="83" t="s">
        <v>2366</v>
      </c>
      <c r="G710" s="83" t="s">
        <v>1942</v>
      </c>
      <c r="H710" s="171">
        <f>INVENTARIO[[#This Row],[Precio Final]]</f>
        <v>32</v>
      </c>
      <c r="I710" s="83">
        <v>7</v>
      </c>
      <c r="J710" s="83">
        <v>3</v>
      </c>
      <c r="K710" s="112">
        <f>SUMIFS(VENTAS[Cantidad],VENTAS[Código del producto Vendido],INVENTARIO[[#This Row],[Code]])</f>
        <v>0</v>
      </c>
      <c r="L710" s="121">
        <f>INVENTARIO[[#This Row],[Entradas]]-INVENTARIO[[#This Row],[Salidas]]</f>
        <v>3</v>
      </c>
      <c r="M710" s="171">
        <f>INVENTARIO[[#This Row],[Precio Final]]*10%</f>
        <v>3.2</v>
      </c>
      <c r="N710" s="43">
        <v>0</v>
      </c>
      <c r="O710" s="43">
        <v>66</v>
      </c>
      <c r="P710" s="43">
        <v>15</v>
      </c>
      <c r="Q710" s="112"/>
      <c r="R710" s="43"/>
      <c r="S710" s="177">
        <v>5</v>
      </c>
      <c r="T710" s="168">
        <f>INVENTARIO[[#This Row],[Costo Unitario (USD)]]+INVENTARIO[[#This Row],[Costo Envío (USD)]]</f>
        <v>20</v>
      </c>
      <c r="U710" s="168">
        <f>INVENTARIO[[#This Row],[Costo total]]*1.5</f>
        <v>30</v>
      </c>
      <c r="V710" s="43">
        <v>32</v>
      </c>
      <c r="W710" s="43">
        <f>INVENTARIO[[#This Row],[Precio Final]]-INVENTARIO[[#This Row],[Costo total]]</f>
        <v>12</v>
      </c>
      <c r="X710" s="172">
        <f>INVENTARIO[[#This Row],[Ganancia Unitaria]]*INVENTARIO[[#This Row],[Salidas]]</f>
        <v>0</v>
      </c>
      <c r="Y710" s="43"/>
      <c r="Z710" s="43"/>
      <c r="AA710" s="43">
        <f>INVENTARIO[[#This Row],[Costo total]]*INVENTARIO[[#This Row],[Entradas]]</f>
        <v>60</v>
      </c>
      <c r="AB710" s="172">
        <f>INVENTARIO[[#This Row],[Stock Actual]]*INVENTARIO[[#This Row],[Costo total]]</f>
        <v>60</v>
      </c>
    </row>
    <row r="711" spans="1:28" ht="55" customHeight="1" x14ac:dyDescent="0.15">
      <c r="A711" s="42" t="s">
        <v>2053</v>
      </c>
      <c r="B711" s="173"/>
      <c r="C711" s="174" t="s">
        <v>12</v>
      </c>
      <c r="D711" s="78" t="s">
        <v>50</v>
      </c>
      <c r="E711" s="78" t="s">
        <v>2086</v>
      </c>
      <c r="F711" s="78" t="s">
        <v>697</v>
      </c>
      <c r="G711" s="78" t="s">
        <v>1942</v>
      </c>
      <c r="H711" s="175">
        <f>INVENTARIO[[#This Row],[Precio Final]]</f>
        <v>30</v>
      </c>
      <c r="I711" s="78">
        <v>10</v>
      </c>
      <c r="J711" s="78">
        <v>2</v>
      </c>
      <c r="K711" s="110">
        <f>SUMIFS(VENTAS[Cantidad],VENTAS[Código del producto Vendido],INVENTARIO[[#This Row],[Code]])</f>
        <v>2</v>
      </c>
      <c r="L711" s="120">
        <f>INVENTARIO[[#This Row],[Entradas]]-INVENTARIO[[#This Row],[Salidas]]</f>
        <v>0</v>
      </c>
      <c r="M711" s="175">
        <f>INVENTARIO[[#This Row],[Precio Final]]*10%</f>
        <v>3</v>
      </c>
      <c r="N711" s="42">
        <v>0</v>
      </c>
      <c r="O711" s="42">
        <v>29.59</v>
      </c>
      <c r="P711" s="42">
        <v>19.59</v>
      </c>
      <c r="Q711" s="110"/>
      <c r="R711" s="42"/>
      <c r="S711" s="178">
        <v>5</v>
      </c>
      <c r="T711" s="42">
        <f>INVENTARIO[[#This Row],[Costo Unitario (USD)]]+INVENTARIO[[#This Row],[Costo Envío (USD)]]</f>
        <v>24.59</v>
      </c>
      <c r="U711" s="42">
        <f>INVENTARIO[[#This Row],[Costo total]]*1.5</f>
        <v>36.884999999999998</v>
      </c>
      <c r="V711" s="42">
        <v>30</v>
      </c>
      <c r="W711" s="42">
        <f>INVENTARIO[[#This Row],[Precio Final]]-INVENTARIO[[#This Row],[Costo total]]</f>
        <v>5.41</v>
      </c>
      <c r="X711" s="176">
        <f>INVENTARIO[[#This Row],[Ganancia Unitaria]]*INVENTARIO[[#This Row],[Salidas]]</f>
        <v>10.82</v>
      </c>
      <c r="Y711" s="42"/>
      <c r="Z711" s="20"/>
      <c r="AA711" s="20">
        <f>INVENTARIO[[#This Row],[Costo total]]*INVENTARIO[[#This Row],[Entradas]]</f>
        <v>49.18</v>
      </c>
      <c r="AB711" s="172">
        <f>INVENTARIO[[#This Row],[Stock Actual]]*INVENTARIO[[#This Row],[Costo total]]</f>
        <v>0</v>
      </c>
    </row>
    <row r="712" spans="1:28" ht="55" customHeight="1" x14ac:dyDescent="0.15">
      <c r="A712" s="43" t="s">
        <v>2054</v>
      </c>
      <c r="B712" s="169"/>
      <c r="C712" s="170" t="s">
        <v>12</v>
      </c>
      <c r="D712" s="83" t="s">
        <v>2330</v>
      </c>
      <c r="E712" s="83" t="s">
        <v>2086</v>
      </c>
      <c r="F712" s="83" t="s">
        <v>695</v>
      </c>
      <c r="G712" s="83" t="s">
        <v>1942</v>
      </c>
      <c r="H712" s="171">
        <f>INVENTARIO[[#This Row],[Precio Final]]</f>
        <v>30</v>
      </c>
      <c r="I712" s="83">
        <v>10</v>
      </c>
      <c r="J712" s="83">
        <v>2</v>
      </c>
      <c r="K712" s="112">
        <f>SUMIFS(VENTAS[Cantidad],VENTAS[Código del producto Vendido],INVENTARIO[[#This Row],[Code]])</f>
        <v>2</v>
      </c>
      <c r="L712" s="121">
        <f>INVENTARIO[[#This Row],[Entradas]]-INVENTARIO[[#This Row],[Salidas]]</f>
        <v>0</v>
      </c>
      <c r="M712" s="171">
        <f>INVENTARIO[[#This Row],[Precio Final]]*10%</f>
        <v>3</v>
      </c>
      <c r="N712" s="43">
        <v>0</v>
      </c>
      <c r="O712" s="43">
        <v>29.59</v>
      </c>
      <c r="P712" s="43">
        <v>19.59</v>
      </c>
      <c r="Q712" s="112"/>
      <c r="R712" s="43"/>
      <c r="S712" s="177">
        <v>5</v>
      </c>
      <c r="T712" s="168">
        <f>INVENTARIO[[#This Row],[Costo Unitario (USD)]]+INVENTARIO[[#This Row],[Costo Envío (USD)]]</f>
        <v>24.59</v>
      </c>
      <c r="U712" s="168">
        <f>INVENTARIO[[#This Row],[Costo total]]*1.5</f>
        <v>36.884999999999998</v>
      </c>
      <c r="V712" s="43">
        <v>30</v>
      </c>
      <c r="W712" s="43">
        <f>INVENTARIO[[#This Row],[Precio Final]]-INVENTARIO[[#This Row],[Costo total]]</f>
        <v>5.41</v>
      </c>
      <c r="X712" s="172">
        <f>INVENTARIO[[#This Row],[Ganancia Unitaria]]*INVENTARIO[[#This Row],[Salidas]]</f>
        <v>10.82</v>
      </c>
      <c r="Y712" s="43"/>
      <c r="Z712" s="43"/>
      <c r="AA712" s="43">
        <f>INVENTARIO[[#This Row],[Costo total]]*INVENTARIO[[#This Row],[Entradas]]</f>
        <v>49.18</v>
      </c>
      <c r="AB712" s="172">
        <f>INVENTARIO[[#This Row],[Stock Actual]]*INVENTARIO[[#This Row],[Costo total]]</f>
        <v>0</v>
      </c>
    </row>
    <row r="713" spans="1:28" ht="55" customHeight="1" x14ac:dyDescent="0.15">
      <c r="A713" s="42" t="s">
        <v>2055</v>
      </c>
      <c r="B713" s="173"/>
      <c r="C713" s="174" t="s">
        <v>12</v>
      </c>
      <c r="D713" s="78" t="s">
        <v>2330</v>
      </c>
      <c r="E713" s="78" t="s">
        <v>2545</v>
      </c>
      <c r="F713" s="78" t="s">
        <v>695</v>
      </c>
      <c r="G713" s="78" t="s">
        <v>1942</v>
      </c>
      <c r="H713" s="175">
        <f>INVENTARIO[[#This Row],[Precio Final]]</f>
        <v>20</v>
      </c>
      <c r="I713" s="78">
        <v>5</v>
      </c>
      <c r="J713" s="78">
        <v>2</v>
      </c>
      <c r="K713" s="110">
        <f>SUMIFS(VENTAS[Cantidad],VENTAS[Código del producto Vendido],INVENTARIO[[#This Row],[Code]])</f>
        <v>2</v>
      </c>
      <c r="L713" s="120">
        <f>INVENTARIO[[#This Row],[Entradas]]-INVENTARIO[[#This Row],[Salidas]]</f>
        <v>0</v>
      </c>
      <c r="M713" s="175">
        <f>INVENTARIO[[#This Row],[Precio Final]]*10%</f>
        <v>2</v>
      </c>
      <c r="N713" s="42">
        <v>0</v>
      </c>
      <c r="O713" s="42">
        <v>30</v>
      </c>
      <c r="P713" s="42">
        <v>9.99</v>
      </c>
      <c r="Q713" s="110"/>
      <c r="R713" s="42"/>
      <c r="S713" s="178">
        <v>3</v>
      </c>
      <c r="T713" s="42">
        <f>INVENTARIO[[#This Row],[Costo Unitario (USD)]]+INVENTARIO[[#This Row],[Costo Envío (USD)]]</f>
        <v>12.99</v>
      </c>
      <c r="U713" s="42">
        <f>INVENTARIO[[#This Row],[Costo total]]*1.5</f>
        <v>19.484999999999999</v>
      </c>
      <c r="V713" s="42">
        <v>20</v>
      </c>
      <c r="W713" s="42">
        <f>INVENTARIO[[#This Row],[Precio Final]]-INVENTARIO[[#This Row],[Costo total]]</f>
        <v>7.01</v>
      </c>
      <c r="X713" s="176">
        <f>INVENTARIO[[#This Row],[Ganancia Unitaria]]*INVENTARIO[[#This Row],[Salidas]]</f>
        <v>14.02</v>
      </c>
      <c r="Y713" s="42"/>
      <c r="Z713" s="20"/>
      <c r="AA713" s="20">
        <f>INVENTARIO[[#This Row],[Costo total]]*INVENTARIO[[#This Row],[Entradas]]</f>
        <v>25.98</v>
      </c>
      <c r="AB713" s="172">
        <f>INVENTARIO[[#This Row],[Stock Actual]]*INVENTARIO[[#This Row],[Costo total]]</f>
        <v>0</v>
      </c>
    </row>
    <row r="714" spans="1:28" ht="55" customHeight="1" x14ac:dyDescent="0.15">
      <c r="A714" s="43" t="s">
        <v>2056</v>
      </c>
      <c r="B714" s="169"/>
      <c r="C714" s="170" t="s">
        <v>12</v>
      </c>
      <c r="D714" s="83" t="s">
        <v>2677</v>
      </c>
      <c r="E714" s="83" t="s">
        <v>2870</v>
      </c>
      <c r="F714" s="83" t="s">
        <v>698</v>
      </c>
      <c r="G714" s="83" t="s">
        <v>426</v>
      </c>
      <c r="H714" s="171">
        <f>INVENTARIO[[#This Row],[Precio Final]]</f>
        <v>30</v>
      </c>
      <c r="I714" s="83">
        <v>6</v>
      </c>
      <c r="J714" s="83">
        <v>1</v>
      </c>
      <c r="K714" s="112">
        <f>SUMIFS(VENTAS[Cantidad],VENTAS[Código del producto Vendido],INVENTARIO[[#This Row],[Code]])</f>
        <v>0</v>
      </c>
      <c r="L714" s="121">
        <f>INVENTARIO[[#This Row],[Entradas]]-INVENTARIO[[#This Row],[Salidas]]</f>
        <v>1</v>
      </c>
      <c r="M714" s="171">
        <f>INVENTARIO[[#This Row],[Precio Final]]*10%</f>
        <v>3</v>
      </c>
      <c r="N714" s="43">
        <v>0</v>
      </c>
      <c r="O714" s="43">
        <v>18</v>
      </c>
      <c r="P714" s="43">
        <v>18</v>
      </c>
      <c r="Q714" s="112"/>
      <c r="R714" s="43"/>
      <c r="S714" s="177">
        <v>3</v>
      </c>
      <c r="T714" s="168">
        <f>INVENTARIO[[#This Row],[Costo Unitario (USD)]]+INVENTARIO[[#This Row],[Costo Envío (USD)]]</f>
        <v>21</v>
      </c>
      <c r="U714" s="168">
        <f>INVENTARIO[[#This Row],[Costo total]]*1.5</f>
        <v>31.5</v>
      </c>
      <c r="V714" s="43">
        <v>30</v>
      </c>
      <c r="W714" s="43">
        <f>INVENTARIO[[#This Row],[Precio Final]]-INVENTARIO[[#This Row],[Costo total]]</f>
        <v>9</v>
      </c>
      <c r="X714" s="172">
        <f>INVENTARIO[[#This Row],[Ganancia Unitaria]]*INVENTARIO[[#This Row],[Salidas]]</f>
        <v>0</v>
      </c>
      <c r="Y714" s="43"/>
      <c r="Z714" s="43"/>
      <c r="AA714" s="43">
        <f>INVENTARIO[[#This Row],[Costo total]]*INVENTARIO[[#This Row],[Entradas]]</f>
        <v>21</v>
      </c>
      <c r="AB714" s="172">
        <f>INVENTARIO[[#This Row],[Stock Actual]]*INVENTARIO[[#This Row],[Costo total]]</f>
        <v>21</v>
      </c>
    </row>
    <row r="715" spans="1:28" ht="55" customHeight="1" x14ac:dyDescent="0.15">
      <c r="A715" s="42" t="s">
        <v>2057</v>
      </c>
      <c r="B715" s="173"/>
      <c r="C715" s="174" t="s">
        <v>12</v>
      </c>
      <c r="D715" s="78" t="s">
        <v>50</v>
      </c>
      <c r="E715" s="78" t="s">
        <v>2340</v>
      </c>
      <c r="F715" s="78" t="s">
        <v>697</v>
      </c>
      <c r="G715" s="78" t="s">
        <v>1942</v>
      </c>
      <c r="H715" s="175">
        <f>INVENTARIO[[#This Row],[Precio Final]]</f>
        <v>30</v>
      </c>
      <c r="I715" s="78">
        <v>6</v>
      </c>
      <c r="J715" s="78">
        <v>3</v>
      </c>
      <c r="K715" s="110">
        <f>SUMIFS(VENTAS[Cantidad],VENTAS[Código del producto Vendido],INVENTARIO[[#This Row],[Code]])</f>
        <v>0</v>
      </c>
      <c r="L715" s="120">
        <f>INVENTARIO[[#This Row],[Entradas]]-INVENTARIO[[#This Row],[Salidas]]</f>
        <v>3</v>
      </c>
      <c r="M715" s="175">
        <f>INVENTARIO[[#This Row],[Precio Final]]*10%</f>
        <v>3</v>
      </c>
      <c r="N715" s="42">
        <v>0</v>
      </c>
      <c r="O715" s="42">
        <v>54</v>
      </c>
      <c r="P715" s="42">
        <v>12</v>
      </c>
      <c r="Q715" s="110"/>
      <c r="R715" s="42"/>
      <c r="S715" s="178">
        <v>5</v>
      </c>
      <c r="T715" s="42">
        <f>INVENTARIO[[#This Row],[Costo Unitario (USD)]]+INVENTARIO[[#This Row],[Costo Envío (USD)]]</f>
        <v>17</v>
      </c>
      <c r="U715" s="42">
        <f>INVENTARIO[[#This Row],[Costo total]]*1.5</f>
        <v>25.5</v>
      </c>
      <c r="V715" s="42">
        <v>30</v>
      </c>
      <c r="W715" s="42">
        <f>INVENTARIO[[#This Row],[Precio Final]]-INVENTARIO[[#This Row],[Costo total]]</f>
        <v>13</v>
      </c>
      <c r="X715" s="176">
        <f>INVENTARIO[[#This Row],[Ganancia Unitaria]]*INVENTARIO[[#This Row],[Salidas]]</f>
        <v>0</v>
      </c>
      <c r="Y715" s="42"/>
      <c r="Z715" s="20"/>
      <c r="AA715" s="20">
        <f>INVENTARIO[[#This Row],[Costo total]]*INVENTARIO[[#This Row],[Entradas]]</f>
        <v>51</v>
      </c>
      <c r="AB715" s="172">
        <f>INVENTARIO[[#This Row],[Stock Actual]]*INVENTARIO[[#This Row],[Costo total]]</f>
        <v>51</v>
      </c>
    </row>
    <row r="716" spans="1:28" ht="55" customHeight="1" x14ac:dyDescent="0.15">
      <c r="A716" s="43" t="s">
        <v>2058</v>
      </c>
      <c r="B716" s="169"/>
      <c r="C716" s="170" t="s">
        <v>12</v>
      </c>
      <c r="D716" s="83" t="s">
        <v>50</v>
      </c>
      <c r="E716" s="83" t="s">
        <v>2340</v>
      </c>
      <c r="F716" s="83" t="s">
        <v>695</v>
      </c>
      <c r="G716" s="83" t="s">
        <v>1942</v>
      </c>
      <c r="H716" s="171">
        <f>INVENTARIO[[#This Row],[Precio Final]]</f>
        <v>30</v>
      </c>
      <c r="I716" s="83">
        <v>6</v>
      </c>
      <c r="J716" s="83">
        <v>2</v>
      </c>
      <c r="K716" s="112">
        <f>SUMIFS(VENTAS[Cantidad],VENTAS[Código del producto Vendido],INVENTARIO[[#This Row],[Code]])</f>
        <v>2</v>
      </c>
      <c r="L716" s="121">
        <f>INVENTARIO[[#This Row],[Entradas]]-INVENTARIO[[#This Row],[Salidas]]</f>
        <v>0</v>
      </c>
      <c r="M716" s="171">
        <f>INVENTARIO[[#This Row],[Precio Final]]*10%</f>
        <v>3</v>
      </c>
      <c r="N716" s="43">
        <v>0</v>
      </c>
      <c r="O716" s="43">
        <v>18</v>
      </c>
      <c r="P716" s="43">
        <v>12</v>
      </c>
      <c r="Q716" s="112"/>
      <c r="R716" s="43"/>
      <c r="S716" s="177">
        <v>5</v>
      </c>
      <c r="T716" s="168">
        <f>INVENTARIO[[#This Row],[Costo Unitario (USD)]]+INVENTARIO[[#This Row],[Costo Envío (USD)]]</f>
        <v>17</v>
      </c>
      <c r="U716" s="168">
        <f>INVENTARIO[[#This Row],[Costo total]]*1.5</f>
        <v>25.5</v>
      </c>
      <c r="V716" s="43">
        <v>30</v>
      </c>
      <c r="W716" s="43">
        <f>INVENTARIO[[#This Row],[Precio Final]]-INVENTARIO[[#This Row],[Costo total]]</f>
        <v>13</v>
      </c>
      <c r="X716" s="172">
        <f>INVENTARIO[[#This Row],[Ganancia Unitaria]]*INVENTARIO[[#This Row],[Salidas]]</f>
        <v>26</v>
      </c>
      <c r="Y716" s="43"/>
      <c r="Z716" s="43"/>
      <c r="AA716" s="43">
        <f>INVENTARIO[[#This Row],[Costo total]]*INVENTARIO[[#This Row],[Entradas]]</f>
        <v>34</v>
      </c>
      <c r="AB716" s="172">
        <f>INVENTARIO[[#This Row],[Stock Actual]]*INVENTARIO[[#This Row],[Costo total]]</f>
        <v>0</v>
      </c>
    </row>
    <row r="717" spans="1:28" ht="55" customHeight="1" x14ac:dyDescent="0.15">
      <c r="A717" s="42" t="s">
        <v>2059</v>
      </c>
      <c r="B717" s="173"/>
      <c r="C717" s="174" t="s">
        <v>12</v>
      </c>
      <c r="D717" s="78" t="s">
        <v>2689</v>
      </c>
      <c r="E717" s="78" t="s">
        <v>2087</v>
      </c>
      <c r="F717" s="78" t="s">
        <v>713</v>
      </c>
      <c r="G717" s="78" t="s">
        <v>1942</v>
      </c>
      <c r="H717" s="175">
        <f>INVENTARIO[[#This Row],[Precio Final]]</f>
        <v>18</v>
      </c>
      <c r="I717" s="78">
        <v>5</v>
      </c>
      <c r="J717" s="78">
        <v>1</v>
      </c>
      <c r="K717" s="110">
        <f>SUMIFS(VENTAS[Cantidad],VENTAS[Código del producto Vendido],INVENTARIO[[#This Row],[Code]])</f>
        <v>0</v>
      </c>
      <c r="L717" s="120">
        <f>INVENTARIO[[#This Row],[Entradas]]-INVENTARIO[[#This Row],[Salidas]]</f>
        <v>1</v>
      </c>
      <c r="M717" s="175">
        <f>INVENTARIO[[#This Row],[Precio Final]]*10%</f>
        <v>1.8</v>
      </c>
      <c r="N717" s="42">
        <v>0</v>
      </c>
      <c r="O717" s="42">
        <v>12.49</v>
      </c>
      <c r="P717" s="42">
        <v>7.49</v>
      </c>
      <c r="Q717" s="110"/>
      <c r="R717" s="42"/>
      <c r="S717" s="178">
        <v>4</v>
      </c>
      <c r="T717" s="42">
        <f>INVENTARIO[[#This Row],[Costo Unitario (USD)]]+INVENTARIO[[#This Row],[Costo Envío (USD)]]</f>
        <v>11.49</v>
      </c>
      <c r="U717" s="42">
        <f>INVENTARIO[[#This Row],[Costo total]]*1.5</f>
        <v>17.234999999999999</v>
      </c>
      <c r="V717" s="42">
        <v>18</v>
      </c>
      <c r="W717" s="42">
        <f>INVENTARIO[[#This Row],[Precio Final]]-INVENTARIO[[#This Row],[Costo total]]</f>
        <v>6.51</v>
      </c>
      <c r="X717" s="176">
        <f>INVENTARIO[[#This Row],[Ganancia Unitaria]]*INVENTARIO[[#This Row],[Salidas]]</f>
        <v>0</v>
      </c>
      <c r="Y717" s="42" t="s">
        <v>2282</v>
      </c>
      <c r="Z717" s="20"/>
      <c r="AA717" s="20">
        <f>INVENTARIO[[#This Row],[Costo total]]*INVENTARIO[[#This Row],[Entradas]]</f>
        <v>11.49</v>
      </c>
      <c r="AB717" s="172">
        <f>INVENTARIO[[#This Row],[Stock Actual]]*INVENTARIO[[#This Row],[Costo total]]</f>
        <v>11.49</v>
      </c>
    </row>
    <row r="718" spans="1:28" ht="55" customHeight="1" x14ac:dyDescent="0.15">
      <c r="A718" s="43" t="s">
        <v>2060</v>
      </c>
      <c r="B718" s="169"/>
      <c r="C718" s="170" t="s">
        <v>12</v>
      </c>
      <c r="D718" s="83" t="s">
        <v>2689</v>
      </c>
      <c r="E718" s="83" t="s">
        <v>2087</v>
      </c>
      <c r="F718" s="83" t="s">
        <v>2328</v>
      </c>
      <c r="G718" s="83" t="s">
        <v>1942</v>
      </c>
      <c r="H718" s="171">
        <f>INVENTARIO[[#This Row],[Precio Final]]</f>
        <v>18</v>
      </c>
      <c r="I718" s="83">
        <v>5</v>
      </c>
      <c r="J718" s="83">
        <v>1</v>
      </c>
      <c r="K718" s="112">
        <f>SUMIFS(VENTAS[Cantidad],VENTAS[Código del producto Vendido],INVENTARIO[[#This Row],[Code]])</f>
        <v>0</v>
      </c>
      <c r="L718" s="121">
        <f>INVENTARIO[[#This Row],[Entradas]]-INVENTARIO[[#This Row],[Salidas]]</f>
        <v>1</v>
      </c>
      <c r="M718" s="171">
        <f>INVENTARIO[[#This Row],[Precio Final]]*10%</f>
        <v>1.8</v>
      </c>
      <c r="N718" s="43">
        <v>0</v>
      </c>
      <c r="O718" s="43">
        <v>12.49</v>
      </c>
      <c r="P718" s="43">
        <v>7.49</v>
      </c>
      <c r="Q718" s="112"/>
      <c r="R718" s="43"/>
      <c r="S718" s="177">
        <v>4</v>
      </c>
      <c r="T718" s="168">
        <f>INVENTARIO[[#This Row],[Costo Unitario (USD)]]+INVENTARIO[[#This Row],[Costo Envío (USD)]]</f>
        <v>11.49</v>
      </c>
      <c r="U718" s="168">
        <f>INVENTARIO[[#This Row],[Costo total]]*1.5</f>
        <v>17.234999999999999</v>
      </c>
      <c r="V718" s="43">
        <v>18</v>
      </c>
      <c r="W718" s="43">
        <f>INVENTARIO[[#This Row],[Precio Final]]-INVENTARIO[[#This Row],[Costo total]]</f>
        <v>6.51</v>
      </c>
      <c r="X718" s="172">
        <f>INVENTARIO[[#This Row],[Ganancia Unitaria]]*INVENTARIO[[#This Row],[Salidas]]</f>
        <v>0</v>
      </c>
      <c r="Y718" s="43" t="s">
        <v>2282</v>
      </c>
      <c r="Z718" s="43"/>
      <c r="AA718" s="43">
        <f>INVENTARIO[[#This Row],[Costo total]]*INVENTARIO[[#This Row],[Entradas]]</f>
        <v>11.49</v>
      </c>
      <c r="AB718" s="172">
        <f>INVENTARIO[[#This Row],[Stock Actual]]*INVENTARIO[[#This Row],[Costo total]]</f>
        <v>11.49</v>
      </c>
    </row>
    <row r="719" spans="1:28" ht="55" customHeight="1" x14ac:dyDescent="0.15">
      <c r="A719" s="42" t="s">
        <v>2061</v>
      </c>
      <c r="B719" s="173"/>
      <c r="C719" s="174" t="s">
        <v>12</v>
      </c>
      <c r="D719" s="78" t="s">
        <v>215</v>
      </c>
      <c r="E719" s="78" t="s">
        <v>2087</v>
      </c>
      <c r="F719" s="78" t="s">
        <v>714</v>
      </c>
      <c r="G719" s="78" t="s">
        <v>1942</v>
      </c>
      <c r="H719" s="175">
        <f>INVENTARIO[[#This Row],[Precio Final]]</f>
        <v>18</v>
      </c>
      <c r="I719" s="78">
        <v>5</v>
      </c>
      <c r="J719" s="78">
        <v>1</v>
      </c>
      <c r="K719" s="110">
        <f>SUMIFS(VENTAS[Cantidad],VENTAS[Código del producto Vendido],INVENTARIO[[#This Row],[Code]])</f>
        <v>1</v>
      </c>
      <c r="L719" s="120">
        <f>INVENTARIO[[#This Row],[Entradas]]-INVENTARIO[[#This Row],[Salidas]]</f>
        <v>0</v>
      </c>
      <c r="M719" s="175">
        <f>INVENTARIO[[#This Row],[Precio Final]]*10%</f>
        <v>1.8</v>
      </c>
      <c r="N719" s="42">
        <v>0</v>
      </c>
      <c r="O719" s="42">
        <v>12.49</v>
      </c>
      <c r="P719" s="42">
        <v>7.49</v>
      </c>
      <c r="Q719" s="110"/>
      <c r="R719" s="42"/>
      <c r="S719" s="178">
        <v>4</v>
      </c>
      <c r="T719" s="42">
        <f>INVENTARIO[[#This Row],[Costo Unitario (USD)]]+INVENTARIO[[#This Row],[Costo Envío (USD)]]</f>
        <v>11.49</v>
      </c>
      <c r="U719" s="42">
        <f>INVENTARIO[[#This Row],[Costo total]]*1.5</f>
        <v>17.234999999999999</v>
      </c>
      <c r="V719" s="42">
        <v>18</v>
      </c>
      <c r="W719" s="42">
        <f>INVENTARIO[[#This Row],[Precio Final]]-INVENTARIO[[#This Row],[Costo total]]</f>
        <v>6.51</v>
      </c>
      <c r="X719" s="176">
        <f>INVENTARIO[[#This Row],[Ganancia Unitaria]]*INVENTARIO[[#This Row],[Salidas]]</f>
        <v>6.51</v>
      </c>
      <c r="Y719" s="42" t="s">
        <v>2282</v>
      </c>
      <c r="Z719" s="20"/>
      <c r="AA719" s="20">
        <f>INVENTARIO[[#This Row],[Costo total]]*INVENTARIO[[#This Row],[Entradas]]</f>
        <v>11.49</v>
      </c>
      <c r="AB719" s="172">
        <f>INVENTARIO[[#This Row],[Stock Actual]]*INVENTARIO[[#This Row],[Costo total]]</f>
        <v>0</v>
      </c>
    </row>
    <row r="720" spans="1:28" ht="55" customHeight="1" x14ac:dyDescent="0.15">
      <c r="A720" s="43" t="s">
        <v>2370</v>
      </c>
      <c r="B720" s="169"/>
      <c r="C720" s="170" t="s">
        <v>12</v>
      </c>
      <c r="D720" s="83" t="s">
        <v>2330</v>
      </c>
      <c r="E720" s="83" t="s">
        <v>2357</v>
      </c>
      <c r="F720" s="83" t="s">
        <v>698</v>
      </c>
      <c r="G720" s="83" t="s">
        <v>426</v>
      </c>
      <c r="H720" s="171">
        <v>30</v>
      </c>
      <c r="I720" s="83"/>
      <c r="J720" s="83">
        <v>1</v>
      </c>
      <c r="K720" s="112">
        <v>1</v>
      </c>
      <c r="L720" s="121">
        <f>INVENTARIO[[#This Row],[Entradas]]-INVENTARIO[[#This Row],[Salidas]]</f>
        <v>0</v>
      </c>
      <c r="M720" s="171">
        <f>INVENTARIO[[#This Row],[Precio Final]]*10%</f>
        <v>3</v>
      </c>
      <c r="N720" s="43"/>
      <c r="O720" s="43"/>
      <c r="P720" s="43">
        <v>18</v>
      </c>
      <c r="Q720" s="112"/>
      <c r="R720" s="43"/>
      <c r="S720" s="177">
        <v>3</v>
      </c>
      <c r="T720" s="168">
        <f>INVENTARIO[[#This Row],[Costo Unitario (USD)]]+INVENTARIO[[#This Row],[Costo Envío (USD)]]</f>
        <v>21</v>
      </c>
      <c r="U720" s="168">
        <f>INVENTARIO[[#This Row],[Costo total]]*1.5</f>
        <v>31.5</v>
      </c>
      <c r="V720" s="43">
        <v>30</v>
      </c>
      <c r="W720" s="43">
        <f>INVENTARIO[[#This Row],[Precio Final]]-INVENTARIO[[#This Row],[Costo total]]</f>
        <v>9</v>
      </c>
      <c r="X720" s="172">
        <f>INVENTARIO[[#This Row],[Ganancia Unitaria]]*INVENTARIO[[#This Row],[Salidas]]</f>
        <v>9</v>
      </c>
      <c r="Y720" s="43"/>
      <c r="Z720" s="43"/>
      <c r="AA720" s="43">
        <f>INVENTARIO[[#This Row],[Costo total]]*INVENTARIO[[#This Row],[Entradas]]</f>
        <v>21</v>
      </c>
      <c r="AB720" s="172">
        <f>INVENTARIO[[#This Row],[Stock Actual]]*INVENTARIO[[#This Row],[Costo total]]</f>
        <v>0</v>
      </c>
    </row>
    <row r="721" spans="1:28" ht="55" customHeight="1" x14ac:dyDescent="0.15">
      <c r="A721" s="42" t="s">
        <v>2062</v>
      </c>
      <c r="B721" s="173"/>
      <c r="C721" s="174" t="s">
        <v>12</v>
      </c>
      <c r="D721" s="78" t="s">
        <v>215</v>
      </c>
      <c r="E721" s="78" t="s">
        <v>2088</v>
      </c>
      <c r="F721" s="78" t="s">
        <v>714</v>
      </c>
      <c r="G721" s="78" t="s">
        <v>1942</v>
      </c>
      <c r="H721" s="175">
        <f>INVENTARIO[[#This Row],[Precio Final]]</f>
        <v>30</v>
      </c>
      <c r="I721" s="78">
        <v>10</v>
      </c>
      <c r="J721" s="78">
        <v>1</v>
      </c>
      <c r="K721" s="110">
        <f>SUMIFS(VENTAS[Cantidad],VENTAS[Código del producto Vendido],INVENTARIO[[#This Row],[Code]])</f>
        <v>1</v>
      </c>
      <c r="L721" s="120">
        <f>INVENTARIO[[#This Row],[Entradas]]-INVENTARIO[[#This Row],[Salidas]]</f>
        <v>0</v>
      </c>
      <c r="M721" s="175">
        <f>INVENTARIO[[#This Row],[Precio Final]]*10%</f>
        <v>3</v>
      </c>
      <c r="N721" s="42">
        <v>0</v>
      </c>
      <c r="O721" s="42">
        <v>17</v>
      </c>
      <c r="P721" s="42">
        <v>7</v>
      </c>
      <c r="Q721" s="110"/>
      <c r="R721" s="42"/>
      <c r="S721" s="178">
        <v>10</v>
      </c>
      <c r="T721" s="42">
        <f>INVENTARIO[[#This Row],[Costo Unitario (USD)]]+INVENTARIO[[#This Row],[Costo Envío (USD)]]</f>
        <v>17</v>
      </c>
      <c r="U721" s="42">
        <f>INVENTARIO[[#This Row],[Costo total]]*1.5</f>
        <v>25.5</v>
      </c>
      <c r="V721" s="42">
        <v>30</v>
      </c>
      <c r="W721" s="42">
        <f>INVENTARIO[[#This Row],[Precio Final]]-INVENTARIO[[#This Row],[Costo total]]</f>
        <v>13</v>
      </c>
      <c r="X721" s="176">
        <f>INVENTARIO[[#This Row],[Ganancia Unitaria]]*INVENTARIO[[#This Row],[Salidas]]</f>
        <v>13</v>
      </c>
      <c r="Y721" s="42" t="s">
        <v>2282</v>
      </c>
      <c r="Z721" s="20"/>
      <c r="AA721" s="20">
        <f>INVENTARIO[[#This Row],[Costo total]]*INVENTARIO[[#This Row],[Entradas]]</f>
        <v>17</v>
      </c>
      <c r="AB721" s="172">
        <f>INVENTARIO[[#This Row],[Stock Actual]]*INVENTARIO[[#This Row],[Costo total]]</f>
        <v>0</v>
      </c>
    </row>
    <row r="722" spans="1:28" ht="55" customHeight="1" x14ac:dyDescent="0.15">
      <c r="A722" s="43" t="s">
        <v>2063</v>
      </c>
      <c r="B722" s="169"/>
      <c r="C722" s="170" t="s">
        <v>12</v>
      </c>
      <c r="D722" s="83" t="s">
        <v>2687</v>
      </c>
      <c r="E722" s="83" t="s">
        <v>2088</v>
      </c>
      <c r="F722" s="83" t="s">
        <v>713</v>
      </c>
      <c r="G722" s="83" t="s">
        <v>1942</v>
      </c>
      <c r="H722" s="171">
        <f>INVENTARIO[[#This Row],[Precio Final]]</f>
        <v>30</v>
      </c>
      <c r="I722" s="83">
        <v>10</v>
      </c>
      <c r="J722" s="83">
        <v>1</v>
      </c>
      <c r="K722" s="112">
        <f>SUMIFS(VENTAS[Cantidad],VENTAS[Código del producto Vendido],INVENTARIO[[#This Row],[Code]])</f>
        <v>0</v>
      </c>
      <c r="L722" s="121">
        <f>INVENTARIO[[#This Row],[Entradas]]-INVENTARIO[[#This Row],[Salidas]]</f>
        <v>1</v>
      </c>
      <c r="M722" s="171">
        <f>INVENTARIO[[#This Row],[Precio Final]]*10%</f>
        <v>3</v>
      </c>
      <c r="N722" s="43">
        <v>0</v>
      </c>
      <c r="O722" s="43">
        <v>17</v>
      </c>
      <c r="P722" s="43">
        <v>7</v>
      </c>
      <c r="Q722" s="112"/>
      <c r="R722" s="43"/>
      <c r="S722" s="177">
        <v>10</v>
      </c>
      <c r="T722" s="168">
        <f>INVENTARIO[[#This Row],[Costo Unitario (USD)]]+INVENTARIO[[#This Row],[Costo Envío (USD)]]</f>
        <v>17</v>
      </c>
      <c r="U722" s="168">
        <f>INVENTARIO[[#This Row],[Costo total]]*1.5</f>
        <v>25.5</v>
      </c>
      <c r="V722" s="43">
        <v>30</v>
      </c>
      <c r="W722" s="43">
        <f>INVENTARIO[[#This Row],[Precio Final]]-INVENTARIO[[#This Row],[Costo total]]</f>
        <v>13</v>
      </c>
      <c r="X722" s="172">
        <f>INVENTARIO[[#This Row],[Ganancia Unitaria]]*INVENTARIO[[#This Row],[Salidas]]</f>
        <v>0</v>
      </c>
      <c r="Y722" s="43" t="s">
        <v>2282</v>
      </c>
      <c r="Z722" s="43"/>
      <c r="AA722" s="43">
        <f>INVENTARIO[[#This Row],[Costo total]]*INVENTARIO[[#This Row],[Entradas]]</f>
        <v>17</v>
      </c>
      <c r="AB722" s="172">
        <f>INVENTARIO[[#This Row],[Stock Actual]]*INVENTARIO[[#This Row],[Costo total]]</f>
        <v>17</v>
      </c>
    </row>
    <row r="723" spans="1:28" ht="55" customHeight="1" x14ac:dyDescent="0.15">
      <c r="A723" s="42" t="s">
        <v>2064</v>
      </c>
      <c r="B723" s="173"/>
      <c r="C723" s="174" t="s">
        <v>12</v>
      </c>
      <c r="D723" s="78" t="s">
        <v>215</v>
      </c>
      <c r="E723" s="78" t="s">
        <v>2088</v>
      </c>
      <c r="F723" s="78" t="s">
        <v>712</v>
      </c>
      <c r="G723" s="78" t="s">
        <v>1942</v>
      </c>
      <c r="H723" s="175">
        <f>INVENTARIO[[#This Row],[Precio Final]]</f>
        <v>30</v>
      </c>
      <c r="I723" s="78">
        <v>10</v>
      </c>
      <c r="J723" s="78">
        <v>1</v>
      </c>
      <c r="K723" s="110">
        <f>SUMIFS(VENTAS[Cantidad],VENTAS[Código del producto Vendido],INVENTARIO[[#This Row],[Code]])</f>
        <v>1</v>
      </c>
      <c r="L723" s="120">
        <f>INVENTARIO[[#This Row],[Entradas]]-INVENTARIO[[#This Row],[Salidas]]</f>
        <v>0</v>
      </c>
      <c r="M723" s="175">
        <f>INVENTARIO[[#This Row],[Precio Final]]*10%</f>
        <v>3</v>
      </c>
      <c r="N723" s="42">
        <v>0</v>
      </c>
      <c r="O723" s="42">
        <v>17</v>
      </c>
      <c r="P723" s="42">
        <v>7</v>
      </c>
      <c r="Q723" s="110"/>
      <c r="R723" s="42"/>
      <c r="S723" s="178">
        <v>10</v>
      </c>
      <c r="T723" s="42">
        <f>INVENTARIO[[#This Row],[Costo Unitario (USD)]]+INVENTARIO[[#This Row],[Costo Envío (USD)]]</f>
        <v>17</v>
      </c>
      <c r="U723" s="42">
        <f>INVENTARIO[[#This Row],[Costo total]]*1.5</f>
        <v>25.5</v>
      </c>
      <c r="V723" s="42">
        <v>30</v>
      </c>
      <c r="W723" s="42">
        <f>INVENTARIO[[#This Row],[Precio Final]]-INVENTARIO[[#This Row],[Costo total]]</f>
        <v>13</v>
      </c>
      <c r="X723" s="176">
        <f>INVENTARIO[[#This Row],[Ganancia Unitaria]]*INVENTARIO[[#This Row],[Salidas]]</f>
        <v>13</v>
      </c>
      <c r="Y723" s="42" t="s">
        <v>2282</v>
      </c>
      <c r="Z723" s="20"/>
      <c r="AA723" s="20">
        <f>INVENTARIO[[#This Row],[Costo total]]*INVENTARIO[[#This Row],[Entradas]]</f>
        <v>17</v>
      </c>
      <c r="AB723" s="172">
        <f>INVENTARIO[[#This Row],[Stock Actual]]*INVENTARIO[[#This Row],[Costo total]]</f>
        <v>0</v>
      </c>
    </row>
    <row r="724" spans="1:28" ht="55" customHeight="1" x14ac:dyDescent="0.15">
      <c r="A724" s="43" t="s">
        <v>2065</v>
      </c>
      <c r="B724" s="169"/>
      <c r="C724" s="170" t="s">
        <v>12</v>
      </c>
      <c r="D724" s="83" t="s">
        <v>2687</v>
      </c>
      <c r="E724" s="83" t="s">
        <v>2089</v>
      </c>
      <c r="F724" s="83" t="s">
        <v>1342</v>
      </c>
      <c r="G724" s="83" t="s">
        <v>1942</v>
      </c>
      <c r="H724" s="171">
        <f>INVENTARIO[[#This Row],[Precio Final]]</f>
        <v>27</v>
      </c>
      <c r="I724" s="83">
        <v>10</v>
      </c>
      <c r="J724" s="83">
        <v>1</v>
      </c>
      <c r="K724" s="112">
        <f>SUMIFS(VENTAS[Cantidad],VENTAS[Código del producto Vendido],INVENTARIO[[#This Row],[Code]])</f>
        <v>0</v>
      </c>
      <c r="L724" s="121">
        <f>INVENTARIO[[#This Row],[Entradas]]-INVENTARIO[[#This Row],[Salidas]]</f>
        <v>1</v>
      </c>
      <c r="M724" s="171">
        <f>INVENTARIO[[#This Row],[Precio Final]]*10%</f>
        <v>2.7</v>
      </c>
      <c r="N724" s="43">
        <v>0</v>
      </c>
      <c r="O724" s="43">
        <v>17.5</v>
      </c>
      <c r="P724" s="43">
        <v>7.49</v>
      </c>
      <c r="Q724" s="112"/>
      <c r="R724" s="43"/>
      <c r="S724" s="177">
        <v>5</v>
      </c>
      <c r="T724" s="168">
        <f>INVENTARIO[[#This Row],[Costo Unitario (USD)]]+INVENTARIO[[#This Row],[Costo Envío (USD)]]</f>
        <v>12.49</v>
      </c>
      <c r="U724" s="168">
        <f>INVENTARIO[[#This Row],[Costo total]]*1.5</f>
        <v>18.734999999999999</v>
      </c>
      <c r="V724" s="43">
        <v>27</v>
      </c>
      <c r="W724" s="43">
        <f>INVENTARIO[[#This Row],[Precio Final]]-INVENTARIO[[#This Row],[Costo total]]</f>
        <v>14.51</v>
      </c>
      <c r="X724" s="172">
        <f>INVENTARIO[[#This Row],[Ganancia Unitaria]]*INVENTARIO[[#This Row],[Salidas]]</f>
        <v>0</v>
      </c>
      <c r="Y724" s="43" t="s">
        <v>2282</v>
      </c>
      <c r="Z724" s="43"/>
      <c r="AA724" s="43">
        <f>INVENTARIO[[#This Row],[Costo total]]*INVENTARIO[[#This Row],[Entradas]]</f>
        <v>12.49</v>
      </c>
      <c r="AB724" s="172">
        <f>INVENTARIO[[#This Row],[Stock Actual]]*INVENTARIO[[#This Row],[Costo total]]</f>
        <v>12.49</v>
      </c>
    </row>
    <row r="725" spans="1:28" ht="55" customHeight="1" x14ac:dyDescent="0.15">
      <c r="A725" s="42" t="s">
        <v>2066</v>
      </c>
      <c r="B725" s="173"/>
      <c r="C725" s="174" t="s">
        <v>12</v>
      </c>
      <c r="D725" s="78" t="s">
        <v>2687</v>
      </c>
      <c r="E725" s="78" t="s">
        <v>2089</v>
      </c>
      <c r="F725" s="78" t="s">
        <v>713</v>
      </c>
      <c r="G725" s="78" t="s">
        <v>1942</v>
      </c>
      <c r="H725" s="175">
        <f>INVENTARIO[[#This Row],[Precio Final]]</f>
        <v>27</v>
      </c>
      <c r="I725" s="78">
        <v>10</v>
      </c>
      <c r="J725" s="78">
        <v>1</v>
      </c>
      <c r="K725" s="110">
        <f>SUMIFS(VENTAS[Cantidad],VENTAS[Código del producto Vendido],INVENTARIO[[#This Row],[Code]])</f>
        <v>0</v>
      </c>
      <c r="L725" s="120">
        <f>INVENTARIO[[#This Row],[Entradas]]-INVENTARIO[[#This Row],[Salidas]]</f>
        <v>1</v>
      </c>
      <c r="M725" s="175">
        <f>INVENTARIO[[#This Row],[Precio Final]]*10%</f>
        <v>2.7</v>
      </c>
      <c r="N725" s="42">
        <v>0</v>
      </c>
      <c r="O725" s="42">
        <v>17.5</v>
      </c>
      <c r="P725" s="42">
        <v>7.49</v>
      </c>
      <c r="Q725" s="110"/>
      <c r="R725" s="42"/>
      <c r="S725" s="178">
        <v>5</v>
      </c>
      <c r="T725" s="42">
        <f>INVENTARIO[[#This Row],[Costo Unitario (USD)]]+INVENTARIO[[#This Row],[Costo Envío (USD)]]</f>
        <v>12.49</v>
      </c>
      <c r="U725" s="42">
        <f>INVENTARIO[[#This Row],[Costo total]]*1.5</f>
        <v>18.734999999999999</v>
      </c>
      <c r="V725" s="42">
        <v>27</v>
      </c>
      <c r="W725" s="42">
        <f>INVENTARIO[[#This Row],[Precio Final]]-INVENTARIO[[#This Row],[Costo total]]</f>
        <v>14.51</v>
      </c>
      <c r="X725" s="176">
        <f>INVENTARIO[[#This Row],[Ganancia Unitaria]]*INVENTARIO[[#This Row],[Salidas]]</f>
        <v>0</v>
      </c>
      <c r="Y725" s="42" t="s">
        <v>2282</v>
      </c>
      <c r="Z725" s="20"/>
      <c r="AA725" s="20">
        <f>INVENTARIO[[#This Row],[Costo total]]*INVENTARIO[[#This Row],[Entradas]]</f>
        <v>12.49</v>
      </c>
      <c r="AB725" s="172">
        <f>INVENTARIO[[#This Row],[Stock Actual]]*INVENTARIO[[#This Row],[Costo total]]</f>
        <v>12.49</v>
      </c>
    </row>
    <row r="726" spans="1:28" ht="55" customHeight="1" x14ac:dyDescent="0.15">
      <c r="A726" s="43" t="s">
        <v>2067</v>
      </c>
      <c r="B726" s="169"/>
      <c r="C726" s="170" t="s">
        <v>12</v>
      </c>
      <c r="D726" s="83" t="s">
        <v>215</v>
      </c>
      <c r="E726" s="83" t="s">
        <v>2089</v>
      </c>
      <c r="F726" s="83" t="s">
        <v>2328</v>
      </c>
      <c r="G726" s="83" t="s">
        <v>1942</v>
      </c>
      <c r="H726" s="171">
        <f>INVENTARIO[[#This Row],[Precio Final]]</f>
        <v>27</v>
      </c>
      <c r="I726" s="83">
        <v>10</v>
      </c>
      <c r="J726" s="83">
        <v>1</v>
      </c>
      <c r="K726" s="112">
        <f>SUMIFS(VENTAS[Cantidad],VENTAS[Código del producto Vendido],INVENTARIO[[#This Row],[Code]])</f>
        <v>1</v>
      </c>
      <c r="L726" s="121">
        <f>INVENTARIO[[#This Row],[Entradas]]-INVENTARIO[[#This Row],[Salidas]]</f>
        <v>0</v>
      </c>
      <c r="M726" s="171">
        <f>INVENTARIO[[#This Row],[Precio Final]]*10%</f>
        <v>2.7</v>
      </c>
      <c r="N726" s="43">
        <v>0</v>
      </c>
      <c r="O726" s="43">
        <v>17.5</v>
      </c>
      <c r="P726" s="43">
        <v>7.49</v>
      </c>
      <c r="Q726" s="112"/>
      <c r="R726" s="43"/>
      <c r="S726" s="177">
        <v>5</v>
      </c>
      <c r="T726" s="168">
        <f>INVENTARIO[[#This Row],[Costo Unitario (USD)]]+INVENTARIO[[#This Row],[Costo Envío (USD)]]</f>
        <v>12.49</v>
      </c>
      <c r="U726" s="168">
        <f>INVENTARIO[[#This Row],[Costo total]]*1.5</f>
        <v>18.734999999999999</v>
      </c>
      <c r="V726" s="43">
        <v>27</v>
      </c>
      <c r="W726" s="43">
        <f>INVENTARIO[[#This Row],[Precio Final]]-INVENTARIO[[#This Row],[Costo total]]</f>
        <v>14.51</v>
      </c>
      <c r="X726" s="172">
        <f>INVENTARIO[[#This Row],[Ganancia Unitaria]]*INVENTARIO[[#This Row],[Salidas]]</f>
        <v>14.51</v>
      </c>
      <c r="Y726" s="43" t="s">
        <v>2282</v>
      </c>
      <c r="Z726" s="43"/>
      <c r="AA726" s="43">
        <f>INVENTARIO[[#This Row],[Costo total]]*INVENTARIO[[#This Row],[Entradas]]</f>
        <v>12.49</v>
      </c>
      <c r="AB726" s="172">
        <f>INVENTARIO[[#This Row],[Stock Actual]]*INVENTARIO[[#This Row],[Costo total]]</f>
        <v>0</v>
      </c>
    </row>
    <row r="727" spans="1:28" ht="55" customHeight="1" x14ac:dyDescent="0.15">
      <c r="A727" s="42" t="s">
        <v>2068</v>
      </c>
      <c r="B727" s="173"/>
      <c r="C727" s="174" t="s">
        <v>12</v>
      </c>
      <c r="D727" s="78" t="s">
        <v>215</v>
      </c>
      <c r="E727" s="78" t="s">
        <v>2090</v>
      </c>
      <c r="F727" s="78" t="s">
        <v>714</v>
      </c>
      <c r="G727" s="78" t="s">
        <v>1942</v>
      </c>
      <c r="H727" s="175">
        <f>INVENTARIO[[#This Row],[Precio Final]]</f>
        <v>43</v>
      </c>
      <c r="I727" s="78">
        <v>10</v>
      </c>
      <c r="J727" s="78">
        <v>1</v>
      </c>
      <c r="K727" s="110">
        <f>SUMIFS(VENTAS[Cantidad],VENTAS[Código del producto Vendido],INVENTARIO[[#This Row],[Code]])</f>
        <v>1</v>
      </c>
      <c r="L727" s="120">
        <f>INVENTARIO[[#This Row],[Entradas]]-INVENTARIO[[#This Row],[Salidas]]</f>
        <v>0</v>
      </c>
      <c r="M727" s="175">
        <f>INVENTARIO[[#This Row],[Precio Final]]*10%</f>
        <v>4.3</v>
      </c>
      <c r="N727" s="42">
        <v>0</v>
      </c>
      <c r="O727" s="42">
        <v>27.5</v>
      </c>
      <c r="P727" s="42">
        <v>17.489999999999998</v>
      </c>
      <c r="Q727" s="110"/>
      <c r="R727" s="42"/>
      <c r="S727" s="178">
        <v>10</v>
      </c>
      <c r="T727" s="42">
        <f>INVENTARIO[[#This Row],[Costo Unitario (USD)]]+INVENTARIO[[#This Row],[Costo Envío (USD)]]</f>
        <v>27.49</v>
      </c>
      <c r="U727" s="42">
        <f>INVENTARIO[[#This Row],[Costo total]]*1.5</f>
        <v>41.234999999999999</v>
      </c>
      <c r="V727" s="42">
        <v>43</v>
      </c>
      <c r="W727" s="42">
        <f>INVENTARIO[[#This Row],[Precio Final]]-INVENTARIO[[#This Row],[Costo total]]</f>
        <v>15.510000000000002</v>
      </c>
      <c r="X727" s="176">
        <f>INVENTARIO[[#This Row],[Ganancia Unitaria]]*INVENTARIO[[#This Row],[Salidas]]</f>
        <v>15.510000000000002</v>
      </c>
      <c r="Y727" s="42" t="s">
        <v>2282</v>
      </c>
      <c r="Z727" s="20"/>
      <c r="AA727" s="20">
        <f>INVENTARIO[[#This Row],[Costo total]]*INVENTARIO[[#This Row],[Entradas]]</f>
        <v>27.49</v>
      </c>
      <c r="AB727" s="172">
        <f>INVENTARIO[[#This Row],[Stock Actual]]*INVENTARIO[[#This Row],[Costo total]]</f>
        <v>0</v>
      </c>
    </row>
    <row r="728" spans="1:28" ht="55" customHeight="1" x14ac:dyDescent="0.15">
      <c r="A728" s="43" t="s">
        <v>2069</v>
      </c>
      <c r="B728" s="169"/>
      <c r="C728" s="170" t="s">
        <v>12</v>
      </c>
      <c r="D728" s="83" t="s">
        <v>215</v>
      </c>
      <c r="E728" s="83" t="s">
        <v>2090</v>
      </c>
      <c r="F728" s="83" t="s">
        <v>2328</v>
      </c>
      <c r="G728" s="83" t="s">
        <v>1942</v>
      </c>
      <c r="H728" s="171">
        <f>INVENTARIO[[#This Row],[Precio Final]]</f>
        <v>43</v>
      </c>
      <c r="I728" s="83">
        <v>10</v>
      </c>
      <c r="J728" s="83">
        <v>1</v>
      </c>
      <c r="K728" s="112">
        <f>SUMIFS(VENTAS[Cantidad],VENTAS[Código del producto Vendido],INVENTARIO[[#This Row],[Code]])</f>
        <v>1</v>
      </c>
      <c r="L728" s="121">
        <f>INVENTARIO[[#This Row],[Entradas]]-INVENTARIO[[#This Row],[Salidas]]</f>
        <v>0</v>
      </c>
      <c r="M728" s="171">
        <f>INVENTARIO[[#This Row],[Precio Final]]*10%</f>
        <v>4.3</v>
      </c>
      <c r="N728" s="43">
        <v>0</v>
      </c>
      <c r="O728" s="43">
        <v>27.5</v>
      </c>
      <c r="P728" s="43">
        <v>17.489999999999998</v>
      </c>
      <c r="Q728" s="112"/>
      <c r="R728" s="43"/>
      <c r="S728" s="177">
        <v>10</v>
      </c>
      <c r="T728" s="168">
        <f>INVENTARIO[[#This Row],[Costo Unitario (USD)]]+INVENTARIO[[#This Row],[Costo Envío (USD)]]</f>
        <v>27.49</v>
      </c>
      <c r="U728" s="168">
        <f>INVENTARIO[[#This Row],[Costo total]]*1.5</f>
        <v>41.234999999999999</v>
      </c>
      <c r="V728" s="43">
        <v>43</v>
      </c>
      <c r="W728" s="43">
        <f>INVENTARIO[[#This Row],[Precio Final]]-INVENTARIO[[#This Row],[Costo total]]</f>
        <v>15.510000000000002</v>
      </c>
      <c r="X728" s="172">
        <f>INVENTARIO[[#This Row],[Ganancia Unitaria]]*INVENTARIO[[#This Row],[Salidas]]</f>
        <v>15.510000000000002</v>
      </c>
      <c r="Y728" s="43" t="s">
        <v>2282</v>
      </c>
      <c r="Z728" s="43"/>
      <c r="AA728" s="43">
        <f>INVENTARIO[[#This Row],[Costo total]]*INVENTARIO[[#This Row],[Entradas]]</f>
        <v>27.49</v>
      </c>
      <c r="AB728" s="172">
        <f>INVENTARIO[[#This Row],[Stock Actual]]*INVENTARIO[[#This Row],[Costo total]]</f>
        <v>0</v>
      </c>
    </row>
    <row r="729" spans="1:28" ht="55" customHeight="1" x14ac:dyDescent="0.15">
      <c r="A729" s="42" t="s">
        <v>2091</v>
      </c>
      <c r="B729" s="173"/>
      <c r="C729" s="174" t="s">
        <v>12</v>
      </c>
      <c r="D729" s="78" t="s">
        <v>215</v>
      </c>
      <c r="E729" s="78" t="s">
        <v>2090</v>
      </c>
      <c r="F729" s="78" t="s">
        <v>714</v>
      </c>
      <c r="G729" s="78" t="s">
        <v>1942</v>
      </c>
      <c r="H729" s="175">
        <f>INVENTARIO[[#This Row],[Precio Final]]</f>
        <v>43</v>
      </c>
      <c r="I729" s="78">
        <v>10</v>
      </c>
      <c r="J729" s="78">
        <v>1</v>
      </c>
      <c r="K729" s="110">
        <f>SUMIFS(VENTAS[Cantidad],VENTAS[Código del producto Vendido],INVENTARIO[[#This Row],[Code]])</f>
        <v>1</v>
      </c>
      <c r="L729" s="120">
        <f>INVENTARIO[[#This Row],[Entradas]]-INVENTARIO[[#This Row],[Salidas]]</f>
        <v>0</v>
      </c>
      <c r="M729" s="175">
        <f>INVENTARIO[[#This Row],[Precio Final]]*10%</f>
        <v>4.3</v>
      </c>
      <c r="N729" s="42">
        <v>0</v>
      </c>
      <c r="O729" s="42">
        <v>27.5</v>
      </c>
      <c r="P729" s="42">
        <v>17.489999999999998</v>
      </c>
      <c r="Q729" s="110"/>
      <c r="R729" s="42"/>
      <c r="S729" s="178">
        <v>10</v>
      </c>
      <c r="T729" s="42">
        <f>INVENTARIO[[#This Row],[Costo Unitario (USD)]]+INVENTARIO[[#This Row],[Costo Envío (USD)]]</f>
        <v>27.49</v>
      </c>
      <c r="U729" s="42">
        <f>INVENTARIO[[#This Row],[Costo total]]*1.5</f>
        <v>41.234999999999999</v>
      </c>
      <c r="V729" s="42">
        <v>43</v>
      </c>
      <c r="W729" s="42">
        <f>INVENTARIO[[#This Row],[Precio Final]]-INVENTARIO[[#This Row],[Costo total]]</f>
        <v>15.510000000000002</v>
      </c>
      <c r="X729" s="176">
        <f>INVENTARIO[[#This Row],[Ganancia Unitaria]]*INVENTARIO[[#This Row],[Salidas]]</f>
        <v>15.510000000000002</v>
      </c>
      <c r="Y729" s="42" t="s">
        <v>2282</v>
      </c>
      <c r="Z729" s="20"/>
      <c r="AA729" s="20">
        <f>INVENTARIO[[#This Row],[Costo total]]*INVENTARIO[[#This Row],[Entradas]]</f>
        <v>27.49</v>
      </c>
      <c r="AB729" s="172">
        <f>INVENTARIO[[#This Row],[Stock Actual]]*INVENTARIO[[#This Row],[Costo total]]</f>
        <v>0</v>
      </c>
    </row>
    <row r="730" spans="1:28" ht="55" customHeight="1" x14ac:dyDescent="0.15">
      <c r="A730" s="43" t="s">
        <v>2092</v>
      </c>
      <c r="B730" s="169"/>
      <c r="C730" s="170" t="s">
        <v>12</v>
      </c>
      <c r="D730" s="83" t="s">
        <v>215</v>
      </c>
      <c r="E730" s="83" t="s">
        <v>2093</v>
      </c>
      <c r="F730" s="83" t="s">
        <v>2328</v>
      </c>
      <c r="G730" s="83" t="s">
        <v>1942</v>
      </c>
      <c r="H730" s="171">
        <f>INVENTARIO[[#This Row],[Precio Final]]</f>
        <v>35</v>
      </c>
      <c r="I730" s="83">
        <v>10</v>
      </c>
      <c r="J730" s="83">
        <v>1</v>
      </c>
      <c r="K730" s="112">
        <f>SUMIFS(VENTAS[Cantidad],VENTAS[Código del producto Vendido],INVENTARIO[[#This Row],[Code]])</f>
        <v>1</v>
      </c>
      <c r="L730" s="121">
        <f>INVENTARIO[[#This Row],[Entradas]]-INVENTARIO[[#This Row],[Salidas]]</f>
        <v>0</v>
      </c>
      <c r="M730" s="171">
        <f>INVENTARIO[[#This Row],[Precio Final]]*10%</f>
        <v>3.5</v>
      </c>
      <c r="N730" s="43">
        <v>0</v>
      </c>
      <c r="O730" s="43">
        <v>22.5</v>
      </c>
      <c r="P730" s="43">
        <v>12.49</v>
      </c>
      <c r="Q730" s="112"/>
      <c r="R730" s="43"/>
      <c r="S730" s="177">
        <v>10</v>
      </c>
      <c r="T730" s="168">
        <f>INVENTARIO[[#This Row],[Costo Unitario (USD)]]+INVENTARIO[[#This Row],[Costo Envío (USD)]]</f>
        <v>22.490000000000002</v>
      </c>
      <c r="U730" s="168">
        <f>INVENTARIO[[#This Row],[Costo total]]*1.5</f>
        <v>33.734999999999999</v>
      </c>
      <c r="V730" s="43">
        <v>35</v>
      </c>
      <c r="W730" s="43">
        <f>INVENTARIO[[#This Row],[Precio Final]]-INVENTARIO[[#This Row],[Costo total]]</f>
        <v>12.509999999999998</v>
      </c>
      <c r="X730" s="172">
        <f>INVENTARIO[[#This Row],[Ganancia Unitaria]]*INVENTARIO[[#This Row],[Salidas]]</f>
        <v>12.509999999999998</v>
      </c>
      <c r="Y730" s="43" t="s">
        <v>2282</v>
      </c>
      <c r="Z730" s="43"/>
      <c r="AA730" s="43">
        <f>INVENTARIO[[#This Row],[Costo total]]*INVENTARIO[[#This Row],[Entradas]]</f>
        <v>22.490000000000002</v>
      </c>
      <c r="AB730" s="172">
        <f>INVENTARIO[[#This Row],[Stock Actual]]*INVENTARIO[[#This Row],[Costo total]]</f>
        <v>0</v>
      </c>
    </row>
    <row r="731" spans="1:28" ht="55" customHeight="1" x14ac:dyDescent="0.15">
      <c r="A731" s="42" t="s">
        <v>2094</v>
      </c>
      <c r="B731" s="173"/>
      <c r="C731" s="174" t="s">
        <v>12</v>
      </c>
      <c r="D731" s="78" t="s">
        <v>215</v>
      </c>
      <c r="E731" s="78" t="s">
        <v>2093</v>
      </c>
      <c r="F731" s="78" t="s">
        <v>713</v>
      </c>
      <c r="G731" s="78" t="s">
        <v>1942</v>
      </c>
      <c r="H731" s="175">
        <f>INVENTARIO[[#This Row],[Precio Final]]</f>
        <v>35</v>
      </c>
      <c r="I731" s="78">
        <v>10</v>
      </c>
      <c r="J731" s="78">
        <v>1</v>
      </c>
      <c r="K731" s="110">
        <f>SUMIFS(VENTAS[Cantidad],VENTAS[Código del producto Vendido],INVENTARIO[[#This Row],[Code]])</f>
        <v>1</v>
      </c>
      <c r="L731" s="120">
        <f>INVENTARIO[[#This Row],[Entradas]]-INVENTARIO[[#This Row],[Salidas]]</f>
        <v>0</v>
      </c>
      <c r="M731" s="175">
        <f>INVENTARIO[[#This Row],[Precio Final]]*10%</f>
        <v>3.5</v>
      </c>
      <c r="N731" s="42">
        <v>0</v>
      </c>
      <c r="O731" s="42">
        <v>22.5</v>
      </c>
      <c r="P731" s="42">
        <v>12.49</v>
      </c>
      <c r="Q731" s="110"/>
      <c r="R731" s="42"/>
      <c r="S731" s="178">
        <v>10</v>
      </c>
      <c r="T731" s="42">
        <f>INVENTARIO[[#This Row],[Costo Unitario (USD)]]+INVENTARIO[[#This Row],[Costo Envío (USD)]]</f>
        <v>22.490000000000002</v>
      </c>
      <c r="U731" s="42">
        <f>INVENTARIO[[#This Row],[Costo total]]*1.5</f>
        <v>33.734999999999999</v>
      </c>
      <c r="V731" s="42">
        <v>35</v>
      </c>
      <c r="W731" s="42">
        <f>INVENTARIO[[#This Row],[Precio Final]]-INVENTARIO[[#This Row],[Costo total]]</f>
        <v>12.509999999999998</v>
      </c>
      <c r="X731" s="176">
        <f>INVENTARIO[[#This Row],[Ganancia Unitaria]]*INVENTARIO[[#This Row],[Salidas]]</f>
        <v>12.509999999999998</v>
      </c>
      <c r="Y731" s="42" t="s">
        <v>2282</v>
      </c>
      <c r="Z731" s="20"/>
      <c r="AA731" s="20">
        <f>INVENTARIO[[#This Row],[Costo total]]*INVENTARIO[[#This Row],[Entradas]]</f>
        <v>22.490000000000002</v>
      </c>
      <c r="AB731" s="172">
        <f>INVENTARIO[[#This Row],[Stock Actual]]*INVENTARIO[[#This Row],[Costo total]]</f>
        <v>0</v>
      </c>
    </row>
    <row r="732" spans="1:28" ht="55" customHeight="1" x14ac:dyDescent="0.15">
      <c r="A732" s="43" t="s">
        <v>2095</v>
      </c>
      <c r="B732" s="169"/>
      <c r="C732" s="170" t="s">
        <v>12</v>
      </c>
      <c r="D732" s="83" t="s">
        <v>215</v>
      </c>
      <c r="E732" s="83" t="s">
        <v>2093</v>
      </c>
      <c r="F732" s="83" t="s">
        <v>692</v>
      </c>
      <c r="G732" s="83" t="s">
        <v>1942</v>
      </c>
      <c r="H732" s="171">
        <f>INVENTARIO[[#This Row],[Precio Final]]</f>
        <v>35</v>
      </c>
      <c r="I732" s="83">
        <v>10</v>
      </c>
      <c r="J732" s="83">
        <v>1</v>
      </c>
      <c r="K732" s="112">
        <f>SUMIFS(VENTAS[Cantidad],VENTAS[Código del producto Vendido],INVENTARIO[[#This Row],[Code]])</f>
        <v>1</v>
      </c>
      <c r="L732" s="121">
        <f>INVENTARIO[[#This Row],[Entradas]]-INVENTARIO[[#This Row],[Salidas]]</f>
        <v>0</v>
      </c>
      <c r="M732" s="171">
        <f>INVENTARIO[[#This Row],[Precio Final]]*10%</f>
        <v>3.5</v>
      </c>
      <c r="N732" s="43">
        <v>0</v>
      </c>
      <c r="O732" s="43">
        <v>0</v>
      </c>
      <c r="P732" s="43">
        <v>12.49</v>
      </c>
      <c r="Q732" s="112"/>
      <c r="R732" s="43"/>
      <c r="S732" s="177">
        <v>10</v>
      </c>
      <c r="T732" s="168">
        <f>INVENTARIO[[#This Row],[Costo Unitario (USD)]]+INVENTARIO[[#This Row],[Costo Envío (USD)]]</f>
        <v>22.490000000000002</v>
      </c>
      <c r="U732" s="168">
        <f>INVENTARIO[[#This Row],[Costo total]]*1.5</f>
        <v>33.734999999999999</v>
      </c>
      <c r="V732" s="43">
        <v>35</v>
      </c>
      <c r="W732" s="43">
        <f>INVENTARIO[[#This Row],[Precio Final]]-INVENTARIO[[#This Row],[Costo total]]</f>
        <v>12.509999999999998</v>
      </c>
      <c r="X732" s="172">
        <f>INVENTARIO[[#This Row],[Ganancia Unitaria]]*INVENTARIO[[#This Row],[Salidas]]</f>
        <v>12.509999999999998</v>
      </c>
      <c r="Y732" s="43" t="s">
        <v>2282</v>
      </c>
      <c r="Z732" s="43"/>
      <c r="AA732" s="43">
        <f>INVENTARIO[[#This Row],[Costo total]]*INVENTARIO[[#This Row],[Entradas]]</f>
        <v>22.490000000000002</v>
      </c>
      <c r="AB732" s="172">
        <f>INVENTARIO[[#This Row],[Stock Actual]]*INVENTARIO[[#This Row],[Costo total]]</f>
        <v>0</v>
      </c>
    </row>
    <row r="733" spans="1:28" ht="55" customHeight="1" x14ac:dyDescent="0.15">
      <c r="A733" s="42" t="s">
        <v>2096</v>
      </c>
      <c r="B733" s="173"/>
      <c r="C733" s="174" t="s">
        <v>12</v>
      </c>
      <c r="D733" s="78" t="s">
        <v>50</v>
      </c>
      <c r="E733" s="78" t="s">
        <v>2332</v>
      </c>
      <c r="F733" s="78" t="s">
        <v>695</v>
      </c>
      <c r="G733" s="78" t="s">
        <v>1942</v>
      </c>
      <c r="H733" s="175">
        <f>INVENTARIO[[#This Row],[Precio Final]]</f>
        <v>28</v>
      </c>
      <c r="I733" s="78">
        <v>4</v>
      </c>
      <c r="J733" s="78">
        <v>2</v>
      </c>
      <c r="K733" s="110">
        <f>SUMIFS(VENTAS[Cantidad],VENTAS[Código del producto Vendido],INVENTARIO[[#This Row],[Code]])</f>
        <v>0</v>
      </c>
      <c r="L733" s="120">
        <f>INVENTARIO[[#This Row],[Entradas]]-INVENTARIO[[#This Row],[Salidas]]</f>
        <v>2</v>
      </c>
      <c r="M733" s="175">
        <f>INVENTARIO[[#This Row],[Precio Final]]*10%</f>
        <v>2.8000000000000003</v>
      </c>
      <c r="N733" s="42">
        <v>0</v>
      </c>
      <c r="O733" s="42">
        <v>23</v>
      </c>
      <c r="P733" s="42">
        <v>7.5</v>
      </c>
      <c r="Q733" s="110"/>
      <c r="R733" s="42"/>
      <c r="S733" s="178">
        <v>5</v>
      </c>
      <c r="T733" s="42">
        <f>INVENTARIO[[#This Row],[Costo Unitario (USD)]]+INVENTARIO[[#This Row],[Costo Envío (USD)]]</f>
        <v>12.5</v>
      </c>
      <c r="U733" s="42">
        <f>INVENTARIO[[#This Row],[Costo total]]*1.5</f>
        <v>18.75</v>
      </c>
      <c r="V733" s="42">
        <v>28</v>
      </c>
      <c r="W733" s="42">
        <f>INVENTARIO[[#This Row],[Precio Final]]-INVENTARIO[[#This Row],[Costo total]]</f>
        <v>15.5</v>
      </c>
      <c r="X733" s="176">
        <f>INVENTARIO[[#This Row],[Ganancia Unitaria]]*INVENTARIO[[#This Row],[Salidas]]</f>
        <v>0</v>
      </c>
      <c r="Y733" s="42" t="s">
        <v>2282</v>
      </c>
      <c r="Z733" s="20"/>
      <c r="AA733" s="20">
        <f>INVENTARIO[[#This Row],[Costo total]]*INVENTARIO[[#This Row],[Entradas]]</f>
        <v>25</v>
      </c>
      <c r="AB733" s="172">
        <f>INVENTARIO[[#This Row],[Stock Actual]]*INVENTARIO[[#This Row],[Costo total]]</f>
        <v>25</v>
      </c>
    </row>
    <row r="734" spans="1:28" ht="55" customHeight="1" x14ac:dyDescent="0.15">
      <c r="A734" s="43" t="s">
        <v>2097</v>
      </c>
      <c r="B734" s="169"/>
      <c r="C734" s="170" t="s">
        <v>12</v>
      </c>
      <c r="D734" s="83" t="s">
        <v>2678</v>
      </c>
      <c r="E734" s="83" t="s">
        <v>2332</v>
      </c>
      <c r="F734" s="83" t="s">
        <v>698</v>
      </c>
      <c r="G734" s="83" t="s">
        <v>1942</v>
      </c>
      <c r="H734" s="171">
        <f>INVENTARIO[[#This Row],[Precio Final]]</f>
        <v>28</v>
      </c>
      <c r="I734" s="83">
        <v>4</v>
      </c>
      <c r="J734" s="83">
        <v>2</v>
      </c>
      <c r="K734" s="112">
        <f>SUMIFS(VENTAS[Cantidad],VENTAS[Código del producto Vendido],INVENTARIO[[#This Row],[Code]])</f>
        <v>0</v>
      </c>
      <c r="L734" s="121">
        <f>INVENTARIO[[#This Row],[Entradas]]-INVENTARIO[[#This Row],[Salidas]]</f>
        <v>2</v>
      </c>
      <c r="M734" s="171">
        <f>INVENTARIO[[#This Row],[Precio Final]]*10%</f>
        <v>2.8000000000000003</v>
      </c>
      <c r="N734" s="43">
        <v>0</v>
      </c>
      <c r="O734" s="43">
        <v>23</v>
      </c>
      <c r="P734" s="43">
        <v>7.5</v>
      </c>
      <c r="Q734" s="112"/>
      <c r="R734" s="43"/>
      <c r="S734" s="177">
        <v>5</v>
      </c>
      <c r="T734" s="168">
        <f>INVENTARIO[[#This Row],[Costo Unitario (USD)]]+INVENTARIO[[#This Row],[Costo Envío (USD)]]</f>
        <v>12.5</v>
      </c>
      <c r="U734" s="168">
        <f>INVENTARIO[[#This Row],[Costo total]]*1.5</f>
        <v>18.75</v>
      </c>
      <c r="V734" s="43">
        <v>28</v>
      </c>
      <c r="W734" s="43">
        <f>INVENTARIO[[#This Row],[Precio Final]]-INVENTARIO[[#This Row],[Costo total]]</f>
        <v>15.5</v>
      </c>
      <c r="X734" s="172">
        <f>INVENTARIO[[#This Row],[Ganancia Unitaria]]*INVENTARIO[[#This Row],[Salidas]]</f>
        <v>0</v>
      </c>
      <c r="Y734" s="43" t="s">
        <v>2282</v>
      </c>
      <c r="Z734" s="43"/>
      <c r="AA734" s="43">
        <f>INVENTARIO[[#This Row],[Costo total]]*INVENTARIO[[#This Row],[Entradas]]</f>
        <v>25</v>
      </c>
      <c r="AB734" s="172">
        <f>INVENTARIO[[#This Row],[Stock Actual]]*INVENTARIO[[#This Row],[Costo total]]</f>
        <v>25</v>
      </c>
    </row>
    <row r="735" spans="1:28" ht="55" customHeight="1" x14ac:dyDescent="0.15">
      <c r="A735" s="42" t="s">
        <v>2098</v>
      </c>
      <c r="B735" s="173"/>
      <c r="C735" s="174" t="s">
        <v>12</v>
      </c>
      <c r="D735" s="78" t="s">
        <v>50</v>
      </c>
      <c r="E735" s="78" t="s">
        <v>2332</v>
      </c>
      <c r="F735" s="78" t="s">
        <v>692</v>
      </c>
      <c r="G735" s="78" t="s">
        <v>1942</v>
      </c>
      <c r="H735" s="175">
        <f>INVENTARIO[[#This Row],[Precio Final]]</f>
        <v>28</v>
      </c>
      <c r="I735" s="78">
        <v>4</v>
      </c>
      <c r="J735" s="78">
        <v>2</v>
      </c>
      <c r="K735" s="110">
        <f>SUMIFS(VENTAS[Cantidad],VENTAS[Código del producto Vendido],INVENTARIO[[#This Row],[Code]])</f>
        <v>0</v>
      </c>
      <c r="L735" s="120">
        <f>INVENTARIO[[#This Row],[Entradas]]-INVENTARIO[[#This Row],[Salidas]]</f>
        <v>2</v>
      </c>
      <c r="M735" s="175">
        <f>INVENTARIO[[#This Row],[Precio Final]]*10%</f>
        <v>2.8000000000000003</v>
      </c>
      <c r="N735" s="42">
        <v>0</v>
      </c>
      <c r="O735" s="42">
        <v>11.5</v>
      </c>
      <c r="P735" s="42">
        <v>7.5</v>
      </c>
      <c r="Q735" s="110"/>
      <c r="R735" s="42"/>
      <c r="S735" s="178">
        <v>5</v>
      </c>
      <c r="T735" s="42">
        <f>INVENTARIO[[#This Row],[Costo Unitario (USD)]]+INVENTARIO[[#This Row],[Costo Envío (USD)]]</f>
        <v>12.5</v>
      </c>
      <c r="U735" s="42">
        <f>INVENTARIO[[#This Row],[Costo total]]*1.5</f>
        <v>18.75</v>
      </c>
      <c r="V735" s="42">
        <v>28</v>
      </c>
      <c r="W735" s="42">
        <f>INVENTARIO[[#This Row],[Precio Final]]-INVENTARIO[[#This Row],[Costo total]]</f>
        <v>15.5</v>
      </c>
      <c r="X735" s="176">
        <f>INVENTARIO[[#This Row],[Ganancia Unitaria]]*INVENTARIO[[#This Row],[Salidas]]</f>
        <v>0</v>
      </c>
      <c r="Y735" s="42" t="s">
        <v>2282</v>
      </c>
      <c r="Z735" s="20"/>
      <c r="AA735" s="20">
        <f>INVENTARIO[[#This Row],[Costo total]]*INVENTARIO[[#This Row],[Entradas]]</f>
        <v>25</v>
      </c>
      <c r="AB735" s="172">
        <f>INVENTARIO[[#This Row],[Stock Actual]]*INVENTARIO[[#This Row],[Costo total]]</f>
        <v>25</v>
      </c>
    </row>
    <row r="736" spans="1:28" ht="55" customHeight="1" x14ac:dyDescent="0.15">
      <c r="A736" s="43" t="s">
        <v>2099</v>
      </c>
      <c r="B736" s="169"/>
      <c r="C736" s="170" t="s">
        <v>12</v>
      </c>
      <c r="D736" s="83" t="s">
        <v>2330</v>
      </c>
      <c r="E736" s="83" t="s">
        <v>2360</v>
      </c>
      <c r="F736" s="83" t="s">
        <v>692</v>
      </c>
      <c r="G736" s="83" t="s">
        <v>426</v>
      </c>
      <c r="H736" s="171">
        <f>INVENTARIO[[#This Row],[Precio Final]]</f>
        <v>32</v>
      </c>
      <c r="I736" s="83">
        <v>8</v>
      </c>
      <c r="J736" s="83">
        <v>1</v>
      </c>
      <c r="K736" s="112">
        <f>SUMIFS(VENTAS[Cantidad],VENTAS[Código del producto Vendido],INVENTARIO[[#This Row],[Code]])</f>
        <v>0</v>
      </c>
      <c r="L736" s="121">
        <f>INVENTARIO[[#This Row],[Entradas]]-INVENTARIO[[#This Row],[Salidas]]</f>
        <v>1</v>
      </c>
      <c r="M736" s="171">
        <f>INVENTARIO[[#This Row],[Precio Final]]*10%</f>
        <v>3.2</v>
      </c>
      <c r="N736" s="43">
        <v>0</v>
      </c>
      <c r="O736" s="43">
        <v>19.5</v>
      </c>
      <c r="P736" s="43">
        <v>11.19</v>
      </c>
      <c r="Q736" s="112"/>
      <c r="R736" s="43"/>
      <c r="S736" s="177">
        <v>5</v>
      </c>
      <c r="T736" s="168">
        <f>INVENTARIO[[#This Row],[Costo Unitario (USD)]]+INVENTARIO[[#This Row],[Costo Envío (USD)]]</f>
        <v>16.189999999999998</v>
      </c>
      <c r="U736" s="168">
        <f>INVENTARIO[[#This Row],[Costo total]]*1.5</f>
        <v>24.284999999999997</v>
      </c>
      <c r="V736" s="43">
        <v>32</v>
      </c>
      <c r="W736" s="43">
        <f>INVENTARIO[[#This Row],[Precio Final]]-INVENTARIO[[#This Row],[Costo total]]</f>
        <v>15.810000000000002</v>
      </c>
      <c r="X736" s="172">
        <f>INVENTARIO[[#This Row],[Ganancia Unitaria]]*INVENTARIO[[#This Row],[Salidas]]</f>
        <v>0</v>
      </c>
      <c r="Y736" s="43"/>
      <c r="Z736" s="43"/>
      <c r="AA736" s="43">
        <f>INVENTARIO[[#This Row],[Costo total]]*INVENTARIO[[#This Row],[Entradas]]</f>
        <v>16.189999999999998</v>
      </c>
      <c r="AB736" s="172">
        <f>INVENTARIO[[#This Row],[Stock Actual]]*INVENTARIO[[#This Row],[Costo total]]</f>
        <v>16.189999999999998</v>
      </c>
    </row>
    <row r="737" spans="1:28" ht="55" customHeight="1" x14ac:dyDescent="0.15">
      <c r="A737" s="42" t="s">
        <v>2100</v>
      </c>
      <c r="B737" s="173"/>
      <c r="C737" s="174" t="s">
        <v>12</v>
      </c>
      <c r="D737" s="78" t="s">
        <v>2330</v>
      </c>
      <c r="E737" s="78" t="s">
        <v>2360</v>
      </c>
      <c r="F737" s="78" t="s">
        <v>697</v>
      </c>
      <c r="G737" s="78" t="s">
        <v>426</v>
      </c>
      <c r="H737" s="175">
        <f>INVENTARIO[[#This Row],[Precio Final]]</f>
        <v>32</v>
      </c>
      <c r="I737" s="78">
        <v>8</v>
      </c>
      <c r="J737" s="78">
        <v>2</v>
      </c>
      <c r="K737" s="110">
        <f>SUMIFS(VENTAS[Cantidad],VENTAS[Código del producto Vendido],INVENTARIO[[#This Row],[Code]])</f>
        <v>1</v>
      </c>
      <c r="L737" s="120">
        <f>INVENTARIO[[#This Row],[Entradas]]-INVENTARIO[[#This Row],[Salidas]]</f>
        <v>1</v>
      </c>
      <c r="M737" s="175">
        <f>INVENTARIO[[#This Row],[Precio Final]]*10%</f>
        <v>3.2</v>
      </c>
      <c r="N737" s="42">
        <v>0</v>
      </c>
      <c r="O737" s="42">
        <v>39</v>
      </c>
      <c r="P737" s="42">
        <v>11.19</v>
      </c>
      <c r="Q737" s="110"/>
      <c r="R737" s="42"/>
      <c r="S737" s="178">
        <v>5</v>
      </c>
      <c r="T737" s="42">
        <f>INVENTARIO[[#This Row],[Costo Unitario (USD)]]+INVENTARIO[[#This Row],[Costo Envío (USD)]]</f>
        <v>16.189999999999998</v>
      </c>
      <c r="U737" s="42">
        <f>INVENTARIO[[#This Row],[Costo total]]*1.5</f>
        <v>24.284999999999997</v>
      </c>
      <c r="V737" s="42">
        <v>32</v>
      </c>
      <c r="W737" s="42">
        <f>INVENTARIO[[#This Row],[Precio Final]]-INVENTARIO[[#This Row],[Costo total]]</f>
        <v>15.810000000000002</v>
      </c>
      <c r="X737" s="176">
        <f>INVENTARIO[[#This Row],[Ganancia Unitaria]]*INVENTARIO[[#This Row],[Salidas]]</f>
        <v>15.810000000000002</v>
      </c>
      <c r="Y737" s="42"/>
      <c r="Z737" s="20"/>
      <c r="AA737" s="20">
        <f>INVENTARIO[[#This Row],[Costo total]]*INVENTARIO[[#This Row],[Entradas]]</f>
        <v>32.379999999999995</v>
      </c>
      <c r="AB737" s="172">
        <f>INVENTARIO[[#This Row],[Stock Actual]]*INVENTARIO[[#This Row],[Costo total]]</f>
        <v>16.189999999999998</v>
      </c>
    </row>
    <row r="738" spans="1:28" ht="55" customHeight="1" x14ac:dyDescent="0.15">
      <c r="A738" s="43" t="s">
        <v>2101</v>
      </c>
      <c r="B738" s="169"/>
      <c r="C738" s="170" t="s">
        <v>12</v>
      </c>
      <c r="D738" s="83" t="s">
        <v>2677</v>
      </c>
      <c r="E738" s="83" t="s">
        <v>2360</v>
      </c>
      <c r="F738" s="83" t="s">
        <v>698</v>
      </c>
      <c r="G738" s="83" t="s">
        <v>426</v>
      </c>
      <c r="H738" s="171">
        <f>INVENTARIO[[#This Row],[Precio Final]]</f>
        <v>32</v>
      </c>
      <c r="I738" s="83">
        <v>8</v>
      </c>
      <c r="J738" s="83">
        <v>1</v>
      </c>
      <c r="K738" s="112">
        <f>SUMIFS(VENTAS[Cantidad],VENTAS[Código del producto Vendido],INVENTARIO[[#This Row],[Code]])</f>
        <v>0</v>
      </c>
      <c r="L738" s="121">
        <f>INVENTARIO[[#This Row],[Entradas]]-INVENTARIO[[#This Row],[Salidas]]</f>
        <v>1</v>
      </c>
      <c r="M738" s="171">
        <f>INVENTARIO[[#This Row],[Precio Final]]*10%</f>
        <v>3.2</v>
      </c>
      <c r="N738" s="43">
        <v>0</v>
      </c>
      <c r="O738" s="43">
        <v>58.5</v>
      </c>
      <c r="P738" s="43">
        <v>11.19</v>
      </c>
      <c r="Q738" s="112"/>
      <c r="R738" s="43"/>
      <c r="S738" s="177">
        <v>5</v>
      </c>
      <c r="T738" s="168">
        <f>INVENTARIO[[#This Row],[Costo Unitario (USD)]]+INVENTARIO[[#This Row],[Costo Envío (USD)]]</f>
        <v>16.189999999999998</v>
      </c>
      <c r="U738" s="168">
        <f>INVENTARIO[[#This Row],[Costo total]]*1.5</f>
        <v>24.284999999999997</v>
      </c>
      <c r="V738" s="43">
        <v>32</v>
      </c>
      <c r="W738" s="43">
        <f>INVENTARIO[[#This Row],[Precio Final]]-INVENTARIO[[#This Row],[Costo total]]</f>
        <v>15.810000000000002</v>
      </c>
      <c r="X738" s="172">
        <f>INVENTARIO[[#This Row],[Ganancia Unitaria]]*INVENTARIO[[#This Row],[Salidas]]</f>
        <v>0</v>
      </c>
      <c r="Y738" s="43"/>
      <c r="Z738" s="43"/>
      <c r="AA738" s="43">
        <f>INVENTARIO[[#This Row],[Costo total]]*INVENTARIO[[#This Row],[Entradas]]</f>
        <v>16.189999999999998</v>
      </c>
      <c r="AB738" s="172">
        <f>INVENTARIO[[#This Row],[Stock Actual]]*INVENTARIO[[#This Row],[Costo total]]</f>
        <v>16.189999999999998</v>
      </c>
    </row>
    <row r="739" spans="1:28" ht="55" customHeight="1" x14ac:dyDescent="0.15">
      <c r="A739" s="42" t="s">
        <v>2102</v>
      </c>
      <c r="B739" s="173"/>
      <c r="C739" s="174" t="s">
        <v>12</v>
      </c>
      <c r="D739" s="78" t="s">
        <v>2330</v>
      </c>
      <c r="E739" s="78" t="s">
        <v>2360</v>
      </c>
      <c r="F739" s="78" t="s">
        <v>695</v>
      </c>
      <c r="G739" s="78" t="s">
        <v>426</v>
      </c>
      <c r="H739" s="175">
        <f>INVENTARIO[[#This Row],[Precio Final]]</f>
        <v>32</v>
      </c>
      <c r="I739" s="78">
        <v>8</v>
      </c>
      <c r="J739" s="78">
        <v>2</v>
      </c>
      <c r="K739" s="110">
        <f>SUMIFS(VENTAS[Cantidad],VENTAS[Código del producto Vendido],INVENTARIO[[#This Row],[Code]])</f>
        <v>0</v>
      </c>
      <c r="L739" s="120">
        <f>INVENTARIO[[#This Row],[Entradas]]-INVENTARIO[[#This Row],[Salidas]]</f>
        <v>2</v>
      </c>
      <c r="M739" s="175">
        <f>INVENTARIO[[#This Row],[Precio Final]]*10%</f>
        <v>3.2</v>
      </c>
      <c r="N739" s="42">
        <v>0</v>
      </c>
      <c r="O739" s="42">
        <v>39</v>
      </c>
      <c r="P739" s="42">
        <v>11.19</v>
      </c>
      <c r="Q739" s="110"/>
      <c r="R739" s="42"/>
      <c r="S739" s="178">
        <v>5</v>
      </c>
      <c r="T739" s="42">
        <f>INVENTARIO[[#This Row],[Costo Unitario (USD)]]+INVENTARIO[[#This Row],[Costo Envío (USD)]]</f>
        <v>16.189999999999998</v>
      </c>
      <c r="U739" s="42">
        <f>INVENTARIO[[#This Row],[Costo total]]*1.5</f>
        <v>24.284999999999997</v>
      </c>
      <c r="V739" s="42">
        <v>32</v>
      </c>
      <c r="W739" s="42">
        <f>INVENTARIO[[#This Row],[Precio Final]]-INVENTARIO[[#This Row],[Costo total]]</f>
        <v>15.810000000000002</v>
      </c>
      <c r="X739" s="176">
        <f>INVENTARIO[[#This Row],[Ganancia Unitaria]]*INVENTARIO[[#This Row],[Salidas]]</f>
        <v>0</v>
      </c>
      <c r="Y739" s="42"/>
      <c r="Z739" s="20"/>
      <c r="AA739" s="20">
        <f>INVENTARIO[[#This Row],[Costo total]]*INVENTARIO[[#This Row],[Entradas]]</f>
        <v>32.379999999999995</v>
      </c>
      <c r="AB739" s="172">
        <f>INVENTARIO[[#This Row],[Stock Actual]]*INVENTARIO[[#This Row],[Costo total]]</f>
        <v>32.379999999999995</v>
      </c>
    </row>
    <row r="740" spans="1:28" ht="55" customHeight="1" x14ac:dyDescent="0.15">
      <c r="A740" s="43" t="s">
        <v>2103</v>
      </c>
      <c r="B740" s="169"/>
      <c r="C740" s="170" t="s">
        <v>12</v>
      </c>
      <c r="D740" s="83" t="s">
        <v>2330</v>
      </c>
      <c r="E740" s="83" t="s">
        <v>2546</v>
      </c>
      <c r="F740" s="83" t="s">
        <v>695</v>
      </c>
      <c r="G740" s="83" t="s">
        <v>426</v>
      </c>
      <c r="H740" s="171">
        <f>INVENTARIO[[#This Row],[Precio Final]]</f>
        <v>35</v>
      </c>
      <c r="I740" s="83">
        <v>0</v>
      </c>
      <c r="J740" s="83">
        <v>1</v>
      </c>
      <c r="K740" s="112">
        <f>SUMIFS(VENTAS[Cantidad],VENTAS[Código del producto Vendido],INVENTARIO[[#This Row],[Code]])</f>
        <v>0</v>
      </c>
      <c r="L740" s="121">
        <f>INVENTARIO[[#This Row],[Entradas]]-INVENTARIO[[#This Row],[Salidas]]</f>
        <v>1</v>
      </c>
      <c r="M740" s="171">
        <f>INVENTARIO[[#This Row],[Precio Final]]*10%</f>
        <v>3.5</v>
      </c>
      <c r="N740" s="43">
        <v>0</v>
      </c>
      <c r="O740" s="43">
        <v>0</v>
      </c>
      <c r="P740" s="43">
        <v>15</v>
      </c>
      <c r="Q740" s="112"/>
      <c r="R740" s="43"/>
      <c r="S740" s="177">
        <v>5</v>
      </c>
      <c r="T740" s="168">
        <f>INVENTARIO[[#This Row],[Costo Unitario (USD)]]+INVENTARIO[[#This Row],[Costo Envío (USD)]]</f>
        <v>20</v>
      </c>
      <c r="U740" s="168">
        <f>INVENTARIO[[#This Row],[Costo total]]*1.5</f>
        <v>30</v>
      </c>
      <c r="V740" s="43">
        <v>35</v>
      </c>
      <c r="W740" s="43">
        <f>INVENTARIO[[#This Row],[Precio Final]]-INVENTARIO[[#This Row],[Costo total]]</f>
        <v>15</v>
      </c>
      <c r="X740" s="172">
        <f>INVENTARIO[[#This Row],[Ganancia Unitaria]]*INVENTARIO[[#This Row],[Salidas]]</f>
        <v>0</v>
      </c>
      <c r="Y740" s="43"/>
      <c r="Z740" s="43"/>
      <c r="AA740" s="43">
        <f>INVENTARIO[[#This Row],[Costo total]]*INVENTARIO[[#This Row],[Entradas]]</f>
        <v>20</v>
      </c>
      <c r="AB740" s="172">
        <f>INVENTARIO[[#This Row],[Stock Actual]]*INVENTARIO[[#This Row],[Costo total]]</f>
        <v>20</v>
      </c>
    </row>
    <row r="741" spans="1:28" ht="55" customHeight="1" x14ac:dyDescent="0.15">
      <c r="A741" s="42"/>
      <c r="B741" s="173"/>
      <c r="C741" s="174"/>
      <c r="D741" s="78"/>
      <c r="E741" s="78"/>
      <c r="F741" s="78"/>
      <c r="G741" s="78"/>
      <c r="H741" s="175"/>
      <c r="I741" s="78">
        <v>0</v>
      </c>
      <c r="J741" s="78"/>
      <c r="K741" s="110"/>
      <c r="L741" s="120"/>
      <c r="M741" s="175">
        <f>INVENTARIO[[#This Row],[Precio Final]]*10%</f>
        <v>0</v>
      </c>
      <c r="N741" s="42">
        <v>0</v>
      </c>
      <c r="O741" s="42">
        <v>0</v>
      </c>
      <c r="P741" s="42"/>
      <c r="Q741" s="110"/>
      <c r="R741" s="42"/>
      <c r="S741" s="178"/>
      <c r="T741" s="42">
        <f>INVENTARIO[[#This Row],[Costo Unitario (USD)]]+INVENTARIO[[#This Row],[Costo Envío (USD)]]</f>
        <v>0</v>
      </c>
      <c r="U741" s="42">
        <f>INVENTARIO[[#This Row],[Costo total]]*1.5</f>
        <v>0</v>
      </c>
      <c r="V741" s="42"/>
      <c r="W741" s="42">
        <f>INVENTARIO[[#This Row],[Precio Final]]-INVENTARIO[[#This Row],[Costo total]]</f>
        <v>0</v>
      </c>
      <c r="X741" s="176">
        <f>INVENTARIO[[#This Row],[Ganancia Unitaria]]*INVENTARIO[[#This Row],[Salidas]]</f>
        <v>0</v>
      </c>
      <c r="Y741" s="42"/>
      <c r="Z741" s="20"/>
      <c r="AA741" s="20">
        <f>INVENTARIO[[#This Row],[Costo total]]*INVENTARIO[[#This Row],[Entradas]]</f>
        <v>0</v>
      </c>
      <c r="AB741" s="172">
        <f>INVENTARIO[[#This Row],[Stock Actual]]*INVENTARIO[[#This Row],[Costo total]]</f>
        <v>0</v>
      </c>
    </row>
    <row r="742" spans="1:28" ht="55" customHeight="1" x14ac:dyDescent="0.15">
      <c r="A742" s="43" t="s">
        <v>2104</v>
      </c>
      <c r="B742" s="169"/>
      <c r="C742" s="170" t="s">
        <v>12</v>
      </c>
      <c r="D742" s="83" t="s">
        <v>2330</v>
      </c>
      <c r="E742" s="83" t="s">
        <v>2105</v>
      </c>
      <c r="F742" s="83" t="s">
        <v>697</v>
      </c>
      <c r="G742" s="83" t="s">
        <v>426</v>
      </c>
      <c r="H742" s="171">
        <f>INVENTARIO[[#This Row],[Precio Final]]</f>
        <v>20</v>
      </c>
      <c r="I742" s="83">
        <v>5</v>
      </c>
      <c r="J742" s="83">
        <v>3</v>
      </c>
      <c r="K742" s="112">
        <f>SUMIFS(VENTAS[Cantidad],VENTAS[Código del producto Vendido],INVENTARIO[[#This Row],[Code]])</f>
        <v>0</v>
      </c>
      <c r="L742" s="121">
        <f>INVENTARIO[[#This Row],[Entradas]]-INVENTARIO[[#This Row],[Salidas]]</f>
        <v>3</v>
      </c>
      <c r="M742" s="171">
        <f>INVENTARIO[[#This Row],[Precio Final]]*10%</f>
        <v>2</v>
      </c>
      <c r="N742" s="43">
        <v>0</v>
      </c>
      <c r="O742" s="43">
        <v>17</v>
      </c>
      <c r="P742" s="43">
        <v>12</v>
      </c>
      <c r="Q742" s="112"/>
      <c r="R742" s="43"/>
      <c r="S742" s="177">
        <v>5</v>
      </c>
      <c r="T742" s="168">
        <f>INVENTARIO[[#This Row],[Costo Unitario (USD)]]+INVENTARIO[[#This Row],[Costo Envío (USD)]]</f>
        <v>17</v>
      </c>
      <c r="U742" s="168">
        <f>INVENTARIO[[#This Row],[Costo total]]*1.5</f>
        <v>25.5</v>
      </c>
      <c r="V742" s="43">
        <v>20</v>
      </c>
      <c r="W742" s="43">
        <f>INVENTARIO[[#This Row],[Precio Final]]-INVENTARIO[[#This Row],[Costo total]]</f>
        <v>3</v>
      </c>
      <c r="X742" s="172">
        <f>INVENTARIO[[#This Row],[Ganancia Unitaria]]*INVENTARIO[[#This Row],[Salidas]]</f>
        <v>0</v>
      </c>
      <c r="Y742" s="43"/>
      <c r="Z742" s="43"/>
      <c r="AA742" s="43">
        <f>INVENTARIO[[#This Row],[Costo total]]*INVENTARIO[[#This Row],[Entradas]]</f>
        <v>51</v>
      </c>
      <c r="AB742" s="172">
        <f>INVENTARIO[[#This Row],[Stock Actual]]*INVENTARIO[[#This Row],[Costo total]]</f>
        <v>51</v>
      </c>
    </row>
    <row r="743" spans="1:28" ht="55" customHeight="1" x14ac:dyDescent="0.15">
      <c r="A743" s="42" t="s">
        <v>2106</v>
      </c>
      <c r="B743" s="173"/>
      <c r="C743" s="174" t="s">
        <v>12</v>
      </c>
      <c r="D743" s="78" t="s">
        <v>2330</v>
      </c>
      <c r="E743" s="78" t="s">
        <v>2105</v>
      </c>
      <c r="F743" s="78" t="s">
        <v>695</v>
      </c>
      <c r="G743" s="78" t="s">
        <v>426</v>
      </c>
      <c r="H743" s="175">
        <f>INVENTARIO[[#This Row],[Precio Final]]</f>
        <v>20</v>
      </c>
      <c r="I743" s="78">
        <v>5</v>
      </c>
      <c r="J743" s="78">
        <v>3</v>
      </c>
      <c r="K743" s="110">
        <f>SUMIFS(VENTAS[Cantidad],VENTAS[Código del producto Vendido],INVENTARIO[[#This Row],[Code]])</f>
        <v>0</v>
      </c>
      <c r="L743" s="120">
        <f>INVENTARIO[[#This Row],[Entradas]]-INVENTARIO[[#This Row],[Salidas]]</f>
        <v>3</v>
      </c>
      <c r="M743" s="175">
        <f>INVENTARIO[[#This Row],[Precio Final]]*10%</f>
        <v>2</v>
      </c>
      <c r="N743" s="42">
        <v>0</v>
      </c>
      <c r="O743" s="42">
        <v>17</v>
      </c>
      <c r="P743" s="42">
        <v>12</v>
      </c>
      <c r="Q743" s="110"/>
      <c r="R743" s="42"/>
      <c r="S743" s="178">
        <v>5</v>
      </c>
      <c r="T743" s="42">
        <f>INVENTARIO[[#This Row],[Costo Unitario (USD)]]+INVENTARIO[[#This Row],[Costo Envío (USD)]]</f>
        <v>17</v>
      </c>
      <c r="U743" s="42">
        <f>INVENTARIO[[#This Row],[Costo total]]*1.5</f>
        <v>25.5</v>
      </c>
      <c r="V743" s="42">
        <v>20</v>
      </c>
      <c r="W743" s="42">
        <f>INVENTARIO[[#This Row],[Precio Final]]-INVENTARIO[[#This Row],[Costo total]]</f>
        <v>3</v>
      </c>
      <c r="X743" s="176">
        <f>INVENTARIO[[#This Row],[Ganancia Unitaria]]*INVENTARIO[[#This Row],[Salidas]]</f>
        <v>0</v>
      </c>
      <c r="Y743" s="42"/>
      <c r="Z743" s="20"/>
      <c r="AA743" s="20">
        <f>INVENTARIO[[#This Row],[Costo total]]*INVENTARIO[[#This Row],[Entradas]]</f>
        <v>51</v>
      </c>
      <c r="AB743" s="172">
        <f>INVENTARIO[[#This Row],[Stock Actual]]*INVENTARIO[[#This Row],[Costo total]]</f>
        <v>51</v>
      </c>
    </row>
    <row r="744" spans="1:28" ht="55" customHeight="1" x14ac:dyDescent="0.15">
      <c r="A744" s="43" t="s">
        <v>2107</v>
      </c>
      <c r="B744" s="169"/>
      <c r="C744" s="170" t="s">
        <v>12</v>
      </c>
      <c r="D744" s="83" t="s">
        <v>215</v>
      </c>
      <c r="E744" s="83" t="s">
        <v>2547</v>
      </c>
      <c r="F744" s="83" t="s">
        <v>1342</v>
      </c>
      <c r="G744" s="83" t="s">
        <v>164</v>
      </c>
      <c r="H744" s="171">
        <f>INVENTARIO[[#This Row],[Precio Final]]</f>
        <v>35</v>
      </c>
      <c r="I744" s="83">
        <v>0</v>
      </c>
      <c r="J744" s="83">
        <v>1</v>
      </c>
      <c r="K744" s="112">
        <f>SUMIFS(VENTAS[Cantidad],VENTAS[Código del producto Vendido],INVENTARIO[[#This Row],[Code]])</f>
        <v>0</v>
      </c>
      <c r="L744" s="121">
        <f>INVENTARIO[[#This Row],[Entradas]]-INVENTARIO[[#This Row],[Salidas]]</f>
        <v>1</v>
      </c>
      <c r="M744" s="171">
        <f>INVENTARIO[[#This Row],[Precio Final]]*10%</f>
        <v>3.5</v>
      </c>
      <c r="N744" s="43">
        <v>0</v>
      </c>
      <c r="O744" s="43">
        <v>0</v>
      </c>
      <c r="P744" s="43">
        <v>19</v>
      </c>
      <c r="Q744" s="112"/>
      <c r="R744" s="43"/>
      <c r="S744" s="177">
        <v>5</v>
      </c>
      <c r="T744" s="168">
        <f>INVENTARIO[[#This Row],[Costo Unitario (USD)]]+INVENTARIO[[#This Row],[Costo Envío (USD)]]</f>
        <v>24</v>
      </c>
      <c r="U744" s="168">
        <f>INVENTARIO[[#This Row],[Costo total]]*1.5</f>
        <v>36</v>
      </c>
      <c r="V744" s="43">
        <v>35</v>
      </c>
      <c r="W744" s="43">
        <f>INVENTARIO[[#This Row],[Precio Final]]-INVENTARIO[[#This Row],[Costo total]]</f>
        <v>11</v>
      </c>
      <c r="X744" s="172">
        <f>INVENTARIO[[#This Row],[Ganancia Unitaria]]*INVENTARIO[[#This Row],[Salidas]]</f>
        <v>0</v>
      </c>
      <c r="Y744" s="43" t="s">
        <v>2108</v>
      </c>
      <c r="Z744" s="43"/>
      <c r="AA744" s="43">
        <f>INVENTARIO[[#This Row],[Costo total]]*INVENTARIO[[#This Row],[Entradas]]</f>
        <v>24</v>
      </c>
      <c r="AB744" s="172">
        <f>INVENTARIO[[#This Row],[Stock Actual]]*INVENTARIO[[#This Row],[Costo total]]</f>
        <v>24</v>
      </c>
    </row>
    <row r="745" spans="1:28" ht="55" customHeight="1" x14ac:dyDescent="0.15">
      <c r="A745" s="42" t="s">
        <v>2109</v>
      </c>
      <c r="B745" s="173"/>
      <c r="C745" s="174" t="s">
        <v>12</v>
      </c>
      <c r="D745" s="78" t="s">
        <v>2330</v>
      </c>
      <c r="E745" s="78" t="s">
        <v>2110</v>
      </c>
      <c r="F745" s="78" t="s">
        <v>695</v>
      </c>
      <c r="G745" s="78" t="s">
        <v>164</v>
      </c>
      <c r="H745" s="175">
        <f>INVENTARIO[[#This Row],[Precio Final]]</f>
        <v>13</v>
      </c>
      <c r="I745" s="78">
        <v>0</v>
      </c>
      <c r="J745" s="78">
        <v>1</v>
      </c>
      <c r="K745" s="110">
        <f>SUMIFS(VENTAS[Cantidad],VENTAS[Código del producto Vendido],INVENTARIO[[#This Row],[Code]])</f>
        <v>1</v>
      </c>
      <c r="L745" s="120">
        <f>INVENTARIO[[#This Row],[Entradas]]-INVENTARIO[[#This Row],[Salidas]]</f>
        <v>0</v>
      </c>
      <c r="M745" s="175">
        <f>INVENTARIO[[#This Row],[Precio Final]]*10%</f>
        <v>1.3</v>
      </c>
      <c r="N745" s="42">
        <v>0</v>
      </c>
      <c r="O745" s="42">
        <v>0</v>
      </c>
      <c r="P745" s="42">
        <v>6</v>
      </c>
      <c r="Q745" s="110"/>
      <c r="R745" s="42"/>
      <c r="S745" s="177">
        <v>5</v>
      </c>
      <c r="T745" s="42">
        <f>INVENTARIO[[#This Row],[Costo Unitario (USD)]]+INVENTARIO[[#This Row],[Costo Envío (USD)]]</f>
        <v>11</v>
      </c>
      <c r="U745" s="42">
        <f>INVENTARIO[[#This Row],[Costo total]]*1.5</f>
        <v>16.5</v>
      </c>
      <c r="V745" s="42">
        <v>13</v>
      </c>
      <c r="W745" s="42">
        <f>INVENTARIO[[#This Row],[Precio Final]]-INVENTARIO[[#This Row],[Costo total]]</f>
        <v>2</v>
      </c>
      <c r="X745" s="176">
        <f>INVENTARIO[[#This Row],[Ganancia Unitaria]]*INVENTARIO[[#This Row],[Salidas]]</f>
        <v>2</v>
      </c>
      <c r="Y745" s="42" t="s">
        <v>2108</v>
      </c>
      <c r="Z745" s="20"/>
      <c r="AA745" s="20">
        <f>INVENTARIO[[#This Row],[Costo total]]*INVENTARIO[[#This Row],[Entradas]]</f>
        <v>11</v>
      </c>
      <c r="AB745" s="172">
        <f>INVENTARIO[[#This Row],[Stock Actual]]*INVENTARIO[[#This Row],[Costo total]]</f>
        <v>0</v>
      </c>
    </row>
    <row r="746" spans="1:28" ht="55" customHeight="1" x14ac:dyDescent="0.15">
      <c r="A746" s="43" t="s">
        <v>2111</v>
      </c>
      <c r="B746" s="169"/>
      <c r="C746" s="170" t="s">
        <v>12</v>
      </c>
      <c r="D746" s="83" t="s">
        <v>2330</v>
      </c>
      <c r="E746" s="83" t="s">
        <v>2112</v>
      </c>
      <c r="F746" s="83" t="s">
        <v>695</v>
      </c>
      <c r="G746" s="83" t="s">
        <v>164</v>
      </c>
      <c r="H746" s="171">
        <f>INVENTARIO[[#This Row],[Precio Final]]</f>
        <v>25</v>
      </c>
      <c r="I746" s="83">
        <v>0</v>
      </c>
      <c r="J746" s="83">
        <v>0</v>
      </c>
      <c r="K746" s="112">
        <f>SUMIFS(VENTAS[Cantidad],VENTAS[Código del producto Vendido],INVENTARIO[[#This Row],[Code]])</f>
        <v>0</v>
      </c>
      <c r="L746" s="121">
        <f>INVENTARIO[[#This Row],[Entradas]]-INVENTARIO[[#This Row],[Salidas]]</f>
        <v>0</v>
      </c>
      <c r="M746" s="171">
        <f>INVENTARIO[[#This Row],[Precio Final]]*10%</f>
        <v>2.5</v>
      </c>
      <c r="N746" s="43">
        <v>0</v>
      </c>
      <c r="O746" s="43">
        <v>0</v>
      </c>
      <c r="P746" s="43">
        <v>17</v>
      </c>
      <c r="Q746" s="112"/>
      <c r="R746" s="43"/>
      <c r="S746" s="177">
        <v>5</v>
      </c>
      <c r="T746" s="168">
        <f>INVENTARIO[[#This Row],[Costo Unitario (USD)]]+INVENTARIO[[#This Row],[Costo Envío (USD)]]</f>
        <v>22</v>
      </c>
      <c r="U746" s="168">
        <f>INVENTARIO[[#This Row],[Costo total]]*1.5</f>
        <v>33</v>
      </c>
      <c r="V746" s="43">
        <v>25</v>
      </c>
      <c r="W746" s="43">
        <f>INVENTARIO[[#This Row],[Precio Final]]-INVENTARIO[[#This Row],[Costo total]]</f>
        <v>3</v>
      </c>
      <c r="X746" s="172">
        <f>INVENTARIO[[#This Row],[Ganancia Unitaria]]*INVENTARIO[[#This Row],[Salidas]]</f>
        <v>0</v>
      </c>
      <c r="Y746" s="43" t="s">
        <v>2108</v>
      </c>
      <c r="Z746" s="43"/>
      <c r="AA746" s="43">
        <f>INVENTARIO[[#This Row],[Costo total]]*INVENTARIO[[#This Row],[Entradas]]</f>
        <v>0</v>
      </c>
      <c r="AB746" s="172">
        <f>INVENTARIO[[#This Row],[Stock Actual]]*INVENTARIO[[#This Row],[Costo total]]</f>
        <v>0</v>
      </c>
    </row>
    <row r="747" spans="1:28" ht="55" customHeight="1" x14ac:dyDescent="0.15">
      <c r="A747" s="42" t="s">
        <v>2113</v>
      </c>
      <c r="B747" s="173"/>
      <c r="C747" s="174" t="s">
        <v>12</v>
      </c>
      <c r="D747" s="78" t="s">
        <v>2330</v>
      </c>
      <c r="E747" s="78" t="s">
        <v>2114</v>
      </c>
      <c r="F747" s="78" t="s">
        <v>695</v>
      </c>
      <c r="G747" s="78" t="s">
        <v>164</v>
      </c>
      <c r="H747" s="175">
        <f>INVENTARIO[[#This Row],[Precio Final]]</f>
        <v>12</v>
      </c>
      <c r="I747" s="78">
        <v>0</v>
      </c>
      <c r="J747" s="78">
        <v>1</v>
      </c>
      <c r="K747" s="110">
        <f>SUMIFS(VENTAS[Cantidad],VENTAS[Código del producto Vendido],INVENTARIO[[#This Row],[Code]])</f>
        <v>1</v>
      </c>
      <c r="L747" s="120">
        <f>INVENTARIO[[#This Row],[Entradas]]-INVENTARIO[[#This Row],[Salidas]]</f>
        <v>0</v>
      </c>
      <c r="M747" s="175">
        <f>INVENTARIO[[#This Row],[Precio Final]]*10%</f>
        <v>1.2000000000000002</v>
      </c>
      <c r="N747" s="42">
        <v>0</v>
      </c>
      <c r="O747" s="42">
        <v>0</v>
      </c>
      <c r="P747" s="42">
        <v>6</v>
      </c>
      <c r="Q747" s="110"/>
      <c r="R747" s="42"/>
      <c r="S747" s="177">
        <v>5</v>
      </c>
      <c r="T747" s="42">
        <f>INVENTARIO[[#This Row],[Costo Unitario (USD)]]+INVENTARIO[[#This Row],[Costo Envío (USD)]]</f>
        <v>11</v>
      </c>
      <c r="U747" s="42">
        <f>INVENTARIO[[#This Row],[Costo total]]*1.5</f>
        <v>16.5</v>
      </c>
      <c r="V747" s="42">
        <v>12</v>
      </c>
      <c r="W747" s="42">
        <f>INVENTARIO[[#This Row],[Precio Final]]-INVENTARIO[[#This Row],[Costo total]]</f>
        <v>1</v>
      </c>
      <c r="X747" s="176">
        <f>INVENTARIO[[#This Row],[Ganancia Unitaria]]*INVENTARIO[[#This Row],[Salidas]]</f>
        <v>1</v>
      </c>
      <c r="Y747" s="42" t="s">
        <v>2108</v>
      </c>
      <c r="Z747" s="20"/>
      <c r="AA747" s="20">
        <f>INVENTARIO[[#This Row],[Costo total]]*INVENTARIO[[#This Row],[Entradas]]</f>
        <v>11</v>
      </c>
      <c r="AB747" s="172">
        <f>INVENTARIO[[#This Row],[Stock Actual]]*INVENTARIO[[#This Row],[Costo total]]</f>
        <v>0</v>
      </c>
    </row>
    <row r="748" spans="1:28" ht="55" customHeight="1" x14ac:dyDescent="0.15">
      <c r="A748" s="43" t="s">
        <v>2115</v>
      </c>
      <c r="B748" s="169"/>
      <c r="C748" s="170" t="s">
        <v>12</v>
      </c>
      <c r="D748" s="83" t="s">
        <v>2330</v>
      </c>
      <c r="E748" s="83" t="s">
        <v>2116</v>
      </c>
      <c r="F748" s="83" t="s">
        <v>697</v>
      </c>
      <c r="G748" s="83" t="s">
        <v>164</v>
      </c>
      <c r="H748" s="171">
        <f>INVENTARIO[[#This Row],[Precio Final]]</f>
        <v>30</v>
      </c>
      <c r="I748" s="83">
        <v>0</v>
      </c>
      <c r="J748" s="83">
        <v>1</v>
      </c>
      <c r="K748" s="112">
        <f>SUMIFS(VENTAS[Cantidad],VENTAS[Código del producto Vendido],INVENTARIO[[#This Row],[Code]])</f>
        <v>1</v>
      </c>
      <c r="L748" s="121">
        <f>INVENTARIO[[#This Row],[Entradas]]-INVENTARIO[[#This Row],[Salidas]]</f>
        <v>0</v>
      </c>
      <c r="M748" s="171">
        <f>INVENTARIO[[#This Row],[Precio Final]]*10%</f>
        <v>3</v>
      </c>
      <c r="N748" s="43">
        <v>0</v>
      </c>
      <c r="O748" s="43">
        <v>0</v>
      </c>
      <c r="P748" s="43">
        <v>13.5</v>
      </c>
      <c r="Q748" s="112"/>
      <c r="R748" s="43"/>
      <c r="S748" s="177">
        <v>5</v>
      </c>
      <c r="T748" s="168">
        <f>INVENTARIO[[#This Row],[Costo Unitario (USD)]]+INVENTARIO[[#This Row],[Costo Envío (USD)]]</f>
        <v>18.5</v>
      </c>
      <c r="U748" s="168">
        <f>INVENTARIO[[#This Row],[Costo total]]*1.5</f>
        <v>27.75</v>
      </c>
      <c r="V748" s="43">
        <v>30</v>
      </c>
      <c r="W748" s="43">
        <f>INVENTARIO[[#This Row],[Precio Final]]-INVENTARIO[[#This Row],[Costo total]]</f>
        <v>11.5</v>
      </c>
      <c r="X748" s="172">
        <f>INVENTARIO[[#This Row],[Ganancia Unitaria]]*INVENTARIO[[#This Row],[Salidas]]</f>
        <v>11.5</v>
      </c>
      <c r="Y748" s="43" t="s">
        <v>2108</v>
      </c>
      <c r="Z748" s="43"/>
      <c r="AA748" s="43">
        <f>INVENTARIO[[#This Row],[Costo total]]*INVENTARIO[[#This Row],[Entradas]]</f>
        <v>18.5</v>
      </c>
      <c r="AB748" s="172">
        <f>INVENTARIO[[#This Row],[Stock Actual]]*INVENTARIO[[#This Row],[Costo total]]</f>
        <v>0</v>
      </c>
    </row>
    <row r="749" spans="1:28" ht="55" customHeight="1" x14ac:dyDescent="0.15">
      <c r="A749" s="42" t="s">
        <v>2117</v>
      </c>
      <c r="B749" s="173"/>
      <c r="C749" s="174" t="s">
        <v>12</v>
      </c>
      <c r="D749" s="78" t="s">
        <v>2330</v>
      </c>
      <c r="E749" s="78" t="s">
        <v>2118</v>
      </c>
      <c r="F749" s="78" t="s">
        <v>695</v>
      </c>
      <c r="G749" s="78" t="s">
        <v>164</v>
      </c>
      <c r="H749" s="175">
        <f>INVENTARIO[[#This Row],[Precio Final]]</f>
        <v>50</v>
      </c>
      <c r="I749" s="78">
        <v>0</v>
      </c>
      <c r="J749" s="78">
        <v>0</v>
      </c>
      <c r="K749" s="110">
        <f>SUMIFS(VENTAS[Cantidad],VENTAS[Código del producto Vendido],INVENTARIO[[#This Row],[Code]])</f>
        <v>0</v>
      </c>
      <c r="L749" s="120">
        <f>INVENTARIO[[#This Row],[Entradas]]-INVENTARIO[[#This Row],[Salidas]]</f>
        <v>0</v>
      </c>
      <c r="M749" s="175">
        <f>INVENTARIO[[#This Row],[Precio Final]]*10%</f>
        <v>5</v>
      </c>
      <c r="N749" s="42">
        <v>0</v>
      </c>
      <c r="O749" s="42">
        <v>0</v>
      </c>
      <c r="P749" s="42">
        <v>25</v>
      </c>
      <c r="Q749" s="110"/>
      <c r="R749" s="42"/>
      <c r="S749" s="177">
        <v>5</v>
      </c>
      <c r="T749" s="42">
        <f>INVENTARIO[[#This Row],[Costo Unitario (USD)]]+INVENTARIO[[#This Row],[Costo Envío (USD)]]</f>
        <v>30</v>
      </c>
      <c r="U749" s="42">
        <f>INVENTARIO[[#This Row],[Costo total]]*1.5</f>
        <v>45</v>
      </c>
      <c r="V749" s="42">
        <v>50</v>
      </c>
      <c r="W749" s="42">
        <f>INVENTARIO[[#This Row],[Precio Final]]-INVENTARIO[[#This Row],[Costo total]]</f>
        <v>20</v>
      </c>
      <c r="X749" s="176">
        <f>INVENTARIO[[#This Row],[Ganancia Unitaria]]*INVENTARIO[[#This Row],[Salidas]]</f>
        <v>0</v>
      </c>
      <c r="Y749" s="42" t="s">
        <v>2108</v>
      </c>
      <c r="Z749" s="20"/>
      <c r="AA749" s="20">
        <f>INVENTARIO[[#This Row],[Costo total]]*INVENTARIO[[#This Row],[Entradas]]</f>
        <v>0</v>
      </c>
      <c r="AB749" s="172">
        <f>INVENTARIO[[#This Row],[Stock Actual]]*INVENTARIO[[#This Row],[Costo total]]</f>
        <v>0</v>
      </c>
    </row>
    <row r="750" spans="1:28" ht="55" customHeight="1" x14ac:dyDescent="0.15">
      <c r="A750" s="43" t="s">
        <v>2119</v>
      </c>
      <c r="B750" s="169"/>
      <c r="C750" s="170" t="s">
        <v>12</v>
      </c>
      <c r="D750" s="83" t="s">
        <v>215</v>
      </c>
      <c r="E750" s="83" t="s">
        <v>2120</v>
      </c>
      <c r="F750" s="83" t="s">
        <v>714</v>
      </c>
      <c r="G750" s="83" t="s">
        <v>164</v>
      </c>
      <c r="H750" s="171">
        <f>INVENTARIO[[#This Row],[Precio Final]]</f>
        <v>40</v>
      </c>
      <c r="I750" s="83">
        <v>0</v>
      </c>
      <c r="J750" s="83">
        <v>1</v>
      </c>
      <c r="K750" s="112">
        <f>SUMIFS(VENTAS[Cantidad],VENTAS[Código del producto Vendido],INVENTARIO[[#This Row],[Code]])</f>
        <v>1</v>
      </c>
      <c r="L750" s="121">
        <f>INVENTARIO[[#This Row],[Entradas]]-INVENTARIO[[#This Row],[Salidas]]</f>
        <v>0</v>
      </c>
      <c r="M750" s="171">
        <f>INVENTARIO[[#This Row],[Precio Final]]*10%</f>
        <v>4</v>
      </c>
      <c r="N750" s="43">
        <v>0</v>
      </c>
      <c r="O750" s="43">
        <v>0</v>
      </c>
      <c r="P750" s="43">
        <v>18.5</v>
      </c>
      <c r="Q750" s="112"/>
      <c r="R750" s="43"/>
      <c r="S750" s="177">
        <v>5</v>
      </c>
      <c r="T750" s="168">
        <f>INVENTARIO[[#This Row],[Costo Unitario (USD)]]+INVENTARIO[[#This Row],[Costo Envío (USD)]]</f>
        <v>23.5</v>
      </c>
      <c r="U750" s="168">
        <f>INVENTARIO[[#This Row],[Costo total]]*1.5</f>
        <v>35.25</v>
      </c>
      <c r="V750" s="43">
        <v>40</v>
      </c>
      <c r="W750" s="43">
        <f>INVENTARIO[[#This Row],[Precio Final]]-INVENTARIO[[#This Row],[Costo total]]</f>
        <v>16.5</v>
      </c>
      <c r="X750" s="172">
        <f>INVENTARIO[[#This Row],[Ganancia Unitaria]]*INVENTARIO[[#This Row],[Salidas]]</f>
        <v>16.5</v>
      </c>
      <c r="Y750" s="43" t="s">
        <v>2108</v>
      </c>
      <c r="Z750" s="43"/>
      <c r="AA750" s="43">
        <f>INVENTARIO[[#This Row],[Costo total]]*INVENTARIO[[#This Row],[Entradas]]</f>
        <v>23.5</v>
      </c>
      <c r="AB750" s="172">
        <f>INVENTARIO[[#This Row],[Stock Actual]]*INVENTARIO[[#This Row],[Costo total]]</f>
        <v>0</v>
      </c>
    </row>
    <row r="751" spans="1:28" ht="55" customHeight="1" x14ac:dyDescent="0.15">
      <c r="A751" s="42" t="s">
        <v>2121</v>
      </c>
      <c r="B751" s="173"/>
      <c r="C751" s="174" t="s">
        <v>12</v>
      </c>
      <c r="D751" s="78" t="s">
        <v>2330</v>
      </c>
      <c r="E751" s="78" t="s">
        <v>2122</v>
      </c>
      <c r="F751" s="78" t="s">
        <v>698</v>
      </c>
      <c r="G751" s="78" t="s">
        <v>164</v>
      </c>
      <c r="H751" s="175">
        <f>INVENTARIO[[#This Row],[Precio Final]]</f>
        <v>35</v>
      </c>
      <c r="I751" s="78">
        <v>0</v>
      </c>
      <c r="J751" s="78">
        <v>1</v>
      </c>
      <c r="K751" s="110">
        <f>SUMIFS(VENTAS[Cantidad],VENTAS[Código del producto Vendido],INVENTARIO[[#This Row],[Code]])</f>
        <v>1</v>
      </c>
      <c r="L751" s="120">
        <f>INVENTARIO[[#This Row],[Entradas]]-INVENTARIO[[#This Row],[Salidas]]</f>
        <v>0</v>
      </c>
      <c r="M751" s="175">
        <f>INVENTARIO[[#This Row],[Precio Final]]*10%</f>
        <v>3.5</v>
      </c>
      <c r="N751" s="42">
        <v>0</v>
      </c>
      <c r="O751" s="42">
        <v>0</v>
      </c>
      <c r="P751" s="42">
        <v>15.6</v>
      </c>
      <c r="Q751" s="110"/>
      <c r="R751" s="42"/>
      <c r="S751" s="177">
        <v>5</v>
      </c>
      <c r="T751" s="42">
        <f>INVENTARIO[[#This Row],[Costo Unitario (USD)]]+INVENTARIO[[#This Row],[Costo Envío (USD)]]</f>
        <v>20.6</v>
      </c>
      <c r="U751" s="42">
        <f>INVENTARIO[[#This Row],[Costo total]]*1.5</f>
        <v>30.900000000000002</v>
      </c>
      <c r="V751" s="42">
        <v>35</v>
      </c>
      <c r="W751" s="42">
        <f>INVENTARIO[[#This Row],[Precio Final]]-INVENTARIO[[#This Row],[Costo total]]</f>
        <v>14.399999999999999</v>
      </c>
      <c r="X751" s="176">
        <f>INVENTARIO[[#This Row],[Ganancia Unitaria]]*INVENTARIO[[#This Row],[Salidas]]</f>
        <v>14.399999999999999</v>
      </c>
      <c r="Y751" s="42" t="s">
        <v>2108</v>
      </c>
      <c r="Z751" s="20"/>
      <c r="AA751" s="20">
        <f>INVENTARIO[[#This Row],[Costo total]]*INVENTARIO[[#This Row],[Entradas]]</f>
        <v>20.6</v>
      </c>
      <c r="AB751" s="172">
        <f>INVENTARIO[[#This Row],[Stock Actual]]*INVENTARIO[[#This Row],[Costo total]]</f>
        <v>0</v>
      </c>
    </row>
    <row r="752" spans="1:28" ht="55" customHeight="1" x14ac:dyDescent="0.15">
      <c r="A752" s="43" t="s">
        <v>2123</v>
      </c>
      <c r="B752" s="169"/>
      <c r="C752" s="170" t="s">
        <v>12</v>
      </c>
      <c r="D752" s="83" t="s">
        <v>2330</v>
      </c>
      <c r="E752" s="83" t="s">
        <v>2359</v>
      </c>
      <c r="F752" s="83" t="s">
        <v>695</v>
      </c>
      <c r="G752" s="83" t="s">
        <v>164</v>
      </c>
      <c r="H752" s="171">
        <f>INVENTARIO[[#This Row],[Precio Final]]</f>
        <v>20</v>
      </c>
      <c r="I752" s="83">
        <v>0</v>
      </c>
      <c r="J752" s="83">
        <v>1</v>
      </c>
      <c r="K752" s="112">
        <f>SUMIFS(VENTAS[Cantidad],VENTAS[Código del producto Vendido],INVENTARIO[[#This Row],[Code]])</f>
        <v>0</v>
      </c>
      <c r="L752" s="121">
        <f>INVENTARIO[[#This Row],[Entradas]]-INVENTARIO[[#This Row],[Salidas]]</f>
        <v>1</v>
      </c>
      <c r="M752" s="171">
        <f>INVENTARIO[[#This Row],[Precio Final]]*10%</f>
        <v>2</v>
      </c>
      <c r="N752" s="43">
        <v>0</v>
      </c>
      <c r="O752" s="43">
        <v>0</v>
      </c>
      <c r="P752" s="43">
        <v>13.5</v>
      </c>
      <c r="Q752" s="112"/>
      <c r="R752" s="43"/>
      <c r="S752" s="177">
        <v>1.5</v>
      </c>
      <c r="T752" s="168">
        <f>INVENTARIO[[#This Row],[Costo Unitario (USD)]]+INVENTARIO[[#This Row],[Costo Envío (USD)]]</f>
        <v>15</v>
      </c>
      <c r="U752" s="168">
        <f>INVENTARIO[[#This Row],[Costo total]]*1.5</f>
        <v>22.5</v>
      </c>
      <c r="V752" s="43">
        <v>20</v>
      </c>
      <c r="W752" s="43">
        <f>INVENTARIO[[#This Row],[Precio Final]]-INVENTARIO[[#This Row],[Costo total]]</f>
        <v>5</v>
      </c>
      <c r="X752" s="172">
        <f>INVENTARIO[[#This Row],[Ganancia Unitaria]]*INVENTARIO[[#This Row],[Salidas]]</f>
        <v>0</v>
      </c>
      <c r="Y752" s="43" t="s">
        <v>2108</v>
      </c>
      <c r="Z752" s="43"/>
      <c r="AA752" s="43">
        <f>INVENTARIO[[#This Row],[Costo total]]*INVENTARIO[[#This Row],[Entradas]]</f>
        <v>15</v>
      </c>
      <c r="AB752" s="172">
        <f>INVENTARIO[[#This Row],[Stock Actual]]*INVENTARIO[[#This Row],[Costo total]]</f>
        <v>15</v>
      </c>
    </row>
    <row r="753" spans="1:28" ht="55" customHeight="1" x14ac:dyDescent="0.15">
      <c r="A753" s="42" t="s">
        <v>2124</v>
      </c>
      <c r="B753" s="173"/>
      <c r="C753" s="174" t="s">
        <v>12</v>
      </c>
      <c r="D753" s="78" t="s">
        <v>2330</v>
      </c>
      <c r="E753" s="78" t="s">
        <v>2125</v>
      </c>
      <c r="F753" s="78" t="s">
        <v>697</v>
      </c>
      <c r="G753" s="78" t="s">
        <v>164</v>
      </c>
      <c r="H753" s="175">
        <f>INVENTARIO[[#This Row],[Precio Final]]</f>
        <v>13</v>
      </c>
      <c r="I753" s="78">
        <v>0</v>
      </c>
      <c r="J753" s="78">
        <v>1</v>
      </c>
      <c r="K753" s="110">
        <f>SUMIFS(VENTAS[Cantidad],VENTAS[Código del producto Vendido],INVENTARIO[[#This Row],[Code]])</f>
        <v>1</v>
      </c>
      <c r="L753" s="120">
        <f>INVENTARIO[[#This Row],[Entradas]]-INVENTARIO[[#This Row],[Salidas]]</f>
        <v>0</v>
      </c>
      <c r="M753" s="175">
        <f>INVENTARIO[[#This Row],[Precio Final]]*10%</f>
        <v>1.3</v>
      </c>
      <c r="N753" s="42">
        <v>0</v>
      </c>
      <c r="O753" s="42">
        <v>0</v>
      </c>
      <c r="P753" s="42">
        <v>6</v>
      </c>
      <c r="Q753" s="110"/>
      <c r="R753" s="42"/>
      <c r="S753" s="177">
        <v>1.5</v>
      </c>
      <c r="T753" s="42">
        <f>INVENTARIO[[#This Row],[Costo Unitario (USD)]]+INVENTARIO[[#This Row],[Costo Envío (USD)]]</f>
        <v>7.5</v>
      </c>
      <c r="U753" s="42">
        <f>INVENTARIO[[#This Row],[Costo total]]*1.5</f>
        <v>11.25</v>
      </c>
      <c r="V753" s="42">
        <v>13</v>
      </c>
      <c r="W753" s="42">
        <f>INVENTARIO[[#This Row],[Precio Final]]-INVENTARIO[[#This Row],[Costo total]]</f>
        <v>5.5</v>
      </c>
      <c r="X753" s="176">
        <f>INVENTARIO[[#This Row],[Ganancia Unitaria]]*INVENTARIO[[#This Row],[Salidas]]</f>
        <v>5.5</v>
      </c>
      <c r="Y753" s="42" t="s">
        <v>2108</v>
      </c>
      <c r="Z753" s="20"/>
      <c r="AA753" s="20">
        <f>INVENTARIO[[#This Row],[Costo total]]*INVENTARIO[[#This Row],[Entradas]]</f>
        <v>7.5</v>
      </c>
      <c r="AB753" s="172">
        <f>INVENTARIO[[#This Row],[Stock Actual]]*INVENTARIO[[#This Row],[Costo total]]</f>
        <v>0</v>
      </c>
    </row>
    <row r="754" spans="1:28" ht="55" customHeight="1" x14ac:dyDescent="0.15">
      <c r="A754" s="43" t="s">
        <v>2126</v>
      </c>
      <c r="B754" s="169"/>
      <c r="C754" s="170" t="s">
        <v>12</v>
      </c>
      <c r="D754" s="78" t="s">
        <v>2862</v>
      </c>
      <c r="E754" s="83" t="s">
        <v>2662</v>
      </c>
      <c r="F754" s="83" t="s">
        <v>695</v>
      </c>
      <c r="G754" s="83" t="s">
        <v>164</v>
      </c>
      <c r="H754" s="171">
        <f>INVENTARIO[[#This Row],[Precio Final]]</f>
        <v>12</v>
      </c>
      <c r="I754" s="83">
        <v>0</v>
      </c>
      <c r="J754" s="83">
        <v>2</v>
      </c>
      <c r="K754" s="112">
        <f>SUMIFS(VENTAS[Cantidad],VENTAS[Código del producto Vendido],INVENTARIO[[#This Row],[Code]])</f>
        <v>0</v>
      </c>
      <c r="L754" s="121">
        <f>INVENTARIO[[#This Row],[Entradas]]-INVENTARIO[[#This Row],[Salidas]]</f>
        <v>2</v>
      </c>
      <c r="M754" s="171">
        <f>INVENTARIO[[#This Row],[Precio Final]]*10%</f>
        <v>1.2000000000000002</v>
      </c>
      <c r="N754" s="43">
        <v>0</v>
      </c>
      <c r="O754" s="43">
        <v>0</v>
      </c>
      <c r="P754" s="43">
        <v>5</v>
      </c>
      <c r="Q754" s="112"/>
      <c r="R754" s="43"/>
      <c r="S754" s="177">
        <v>1.5</v>
      </c>
      <c r="T754" s="168">
        <f>INVENTARIO[[#This Row],[Costo Unitario (USD)]]+INVENTARIO[[#This Row],[Costo Envío (USD)]]</f>
        <v>6.5</v>
      </c>
      <c r="U754" s="168">
        <f>INVENTARIO[[#This Row],[Costo total]]*1.5</f>
        <v>9.75</v>
      </c>
      <c r="V754" s="43">
        <v>12</v>
      </c>
      <c r="W754" s="43">
        <f>INVENTARIO[[#This Row],[Precio Final]]-INVENTARIO[[#This Row],[Costo total]]</f>
        <v>5.5</v>
      </c>
      <c r="X754" s="172">
        <f>INVENTARIO[[#This Row],[Ganancia Unitaria]]*INVENTARIO[[#This Row],[Salidas]]</f>
        <v>0</v>
      </c>
      <c r="Y754" s="43" t="s">
        <v>2108</v>
      </c>
      <c r="Z754" s="43"/>
      <c r="AA754" s="43">
        <f>INVENTARIO[[#This Row],[Costo total]]*INVENTARIO[[#This Row],[Entradas]]</f>
        <v>13</v>
      </c>
      <c r="AB754" s="172">
        <f>INVENTARIO[[#This Row],[Stock Actual]]*INVENTARIO[[#This Row],[Costo total]]</f>
        <v>13</v>
      </c>
    </row>
    <row r="755" spans="1:28" ht="55" customHeight="1" x14ac:dyDescent="0.15">
      <c r="A755" s="42" t="s">
        <v>2127</v>
      </c>
      <c r="B755" s="173"/>
      <c r="C755" s="174" t="s">
        <v>12</v>
      </c>
      <c r="D755" s="78" t="s">
        <v>2330</v>
      </c>
      <c r="E755" s="78" t="s">
        <v>2128</v>
      </c>
      <c r="F755" s="78" t="s">
        <v>693</v>
      </c>
      <c r="G755" s="78" t="s">
        <v>164</v>
      </c>
      <c r="H755" s="175">
        <f>INVENTARIO[[#This Row],[Precio Final]]</f>
        <v>35</v>
      </c>
      <c r="I755" s="78">
        <v>0</v>
      </c>
      <c r="J755" s="78">
        <v>0</v>
      </c>
      <c r="K755" s="110">
        <f>SUMIFS(VENTAS[Cantidad],VENTAS[Código del producto Vendido],INVENTARIO[[#This Row],[Code]])</f>
        <v>0</v>
      </c>
      <c r="L755" s="120">
        <f>INVENTARIO[[#This Row],[Entradas]]-INVENTARIO[[#This Row],[Salidas]]</f>
        <v>0</v>
      </c>
      <c r="M755" s="175">
        <f>INVENTARIO[[#This Row],[Precio Final]]*10%</f>
        <v>3.5</v>
      </c>
      <c r="N755" s="42">
        <v>0</v>
      </c>
      <c r="O755" s="42">
        <v>0</v>
      </c>
      <c r="P755" s="42">
        <v>22</v>
      </c>
      <c r="Q755" s="110"/>
      <c r="R755" s="42"/>
      <c r="S755" s="177">
        <v>1.5</v>
      </c>
      <c r="T755" s="42">
        <f>INVENTARIO[[#This Row],[Costo Unitario (USD)]]+INVENTARIO[[#This Row],[Costo Envío (USD)]]</f>
        <v>23.5</v>
      </c>
      <c r="U755" s="42">
        <f>INVENTARIO[[#This Row],[Costo total]]*1.5</f>
        <v>35.25</v>
      </c>
      <c r="V755" s="42">
        <v>35</v>
      </c>
      <c r="W755" s="42">
        <f>INVENTARIO[[#This Row],[Precio Final]]-INVENTARIO[[#This Row],[Costo total]]</f>
        <v>11.5</v>
      </c>
      <c r="X755" s="176">
        <f>INVENTARIO[[#This Row],[Ganancia Unitaria]]*INVENTARIO[[#This Row],[Salidas]]</f>
        <v>0</v>
      </c>
      <c r="Y755" s="42" t="s">
        <v>2108</v>
      </c>
      <c r="Z755" s="20"/>
      <c r="AA755" s="20">
        <f>INVENTARIO[[#This Row],[Costo total]]*INVENTARIO[[#This Row],[Entradas]]</f>
        <v>0</v>
      </c>
      <c r="AB755" s="172">
        <f>INVENTARIO[[#This Row],[Stock Actual]]*INVENTARIO[[#This Row],[Costo total]]</f>
        <v>0</v>
      </c>
    </row>
    <row r="756" spans="1:28" ht="55" customHeight="1" x14ac:dyDescent="0.15">
      <c r="A756" s="43" t="s">
        <v>2129</v>
      </c>
      <c r="B756" s="169"/>
      <c r="C756" s="170" t="s">
        <v>12</v>
      </c>
      <c r="D756" s="83" t="s">
        <v>2330</v>
      </c>
      <c r="E756" s="83" t="s">
        <v>2130</v>
      </c>
      <c r="F756" s="83" t="s">
        <v>693</v>
      </c>
      <c r="G756" s="83" t="s">
        <v>164</v>
      </c>
      <c r="H756" s="171">
        <f>INVENTARIO[[#This Row],[Precio Final]]</f>
        <v>40</v>
      </c>
      <c r="I756" s="83">
        <v>0</v>
      </c>
      <c r="J756" s="83">
        <v>0</v>
      </c>
      <c r="K756" s="112">
        <f>SUMIFS(VENTAS[Cantidad],VENTAS[Código del producto Vendido],INVENTARIO[[#This Row],[Code]])</f>
        <v>0</v>
      </c>
      <c r="L756" s="121">
        <f>INVENTARIO[[#This Row],[Entradas]]-INVENTARIO[[#This Row],[Salidas]]</f>
        <v>0</v>
      </c>
      <c r="M756" s="171">
        <f>INVENTARIO[[#This Row],[Precio Final]]*10%</f>
        <v>4</v>
      </c>
      <c r="N756" s="43">
        <v>0</v>
      </c>
      <c r="O756" s="43">
        <v>0</v>
      </c>
      <c r="P756" s="43">
        <v>26</v>
      </c>
      <c r="Q756" s="112"/>
      <c r="R756" s="43"/>
      <c r="S756" s="177">
        <v>1.5</v>
      </c>
      <c r="T756" s="168">
        <f>INVENTARIO[[#This Row],[Costo Unitario (USD)]]+INVENTARIO[[#This Row],[Costo Envío (USD)]]</f>
        <v>27.5</v>
      </c>
      <c r="U756" s="168">
        <f>INVENTARIO[[#This Row],[Costo total]]*1.5</f>
        <v>41.25</v>
      </c>
      <c r="V756" s="43">
        <v>40</v>
      </c>
      <c r="W756" s="43">
        <f>INVENTARIO[[#This Row],[Precio Final]]-INVENTARIO[[#This Row],[Costo total]]</f>
        <v>12.5</v>
      </c>
      <c r="X756" s="172">
        <f>INVENTARIO[[#This Row],[Ganancia Unitaria]]*INVENTARIO[[#This Row],[Salidas]]</f>
        <v>0</v>
      </c>
      <c r="Y756" s="43" t="s">
        <v>2108</v>
      </c>
      <c r="Z756" s="43"/>
      <c r="AA756" s="43">
        <f>INVENTARIO[[#This Row],[Costo total]]*INVENTARIO[[#This Row],[Entradas]]</f>
        <v>0</v>
      </c>
      <c r="AB756" s="172">
        <f>INVENTARIO[[#This Row],[Stock Actual]]*INVENTARIO[[#This Row],[Costo total]]</f>
        <v>0</v>
      </c>
    </row>
    <row r="757" spans="1:28" ht="55" customHeight="1" x14ac:dyDescent="0.15">
      <c r="A757" s="42" t="s">
        <v>2131</v>
      </c>
      <c r="B757" s="173"/>
      <c r="C757" s="174" t="s">
        <v>12</v>
      </c>
      <c r="D757" s="78" t="s">
        <v>2862</v>
      </c>
      <c r="E757" s="78" t="s">
        <v>2869</v>
      </c>
      <c r="F757" s="78" t="s">
        <v>2548</v>
      </c>
      <c r="G757" s="78" t="s">
        <v>164</v>
      </c>
      <c r="H757" s="175">
        <f>INVENTARIO[[#This Row],[Precio Final]]</f>
        <v>13</v>
      </c>
      <c r="I757" s="78">
        <v>0</v>
      </c>
      <c r="J757" s="78">
        <v>1</v>
      </c>
      <c r="K757" s="110">
        <f>SUMIFS(VENTAS[Cantidad],VENTAS[Código del producto Vendido],INVENTARIO[[#This Row],[Code]])</f>
        <v>0</v>
      </c>
      <c r="L757" s="120">
        <f>INVENTARIO[[#This Row],[Entradas]]-INVENTARIO[[#This Row],[Salidas]]</f>
        <v>1</v>
      </c>
      <c r="M757" s="175">
        <f>INVENTARIO[[#This Row],[Precio Final]]*10%</f>
        <v>1.3</v>
      </c>
      <c r="N757" s="42">
        <v>0</v>
      </c>
      <c r="O757" s="42">
        <v>0</v>
      </c>
      <c r="P757" s="42">
        <v>6</v>
      </c>
      <c r="Q757" s="110"/>
      <c r="R757" s="42"/>
      <c r="S757" s="178">
        <v>1.5</v>
      </c>
      <c r="T757" s="42">
        <f>INVENTARIO[[#This Row],[Costo Unitario (USD)]]+INVENTARIO[[#This Row],[Costo Envío (USD)]]</f>
        <v>7.5</v>
      </c>
      <c r="U757" s="42">
        <f>INVENTARIO[[#This Row],[Costo total]]*1.5</f>
        <v>11.25</v>
      </c>
      <c r="V757" s="42">
        <v>13</v>
      </c>
      <c r="W757" s="42">
        <f>INVENTARIO[[#This Row],[Precio Final]]-INVENTARIO[[#This Row],[Costo total]]</f>
        <v>5.5</v>
      </c>
      <c r="X757" s="176">
        <f>INVENTARIO[[#This Row],[Ganancia Unitaria]]*INVENTARIO[[#This Row],[Salidas]]</f>
        <v>0</v>
      </c>
      <c r="Y757" s="42" t="s">
        <v>2108</v>
      </c>
      <c r="Z757" s="20"/>
      <c r="AA757" s="20">
        <f>INVENTARIO[[#This Row],[Costo total]]*INVENTARIO[[#This Row],[Entradas]]</f>
        <v>7.5</v>
      </c>
      <c r="AB757" s="172">
        <f>INVENTARIO[[#This Row],[Stock Actual]]*INVENTARIO[[#This Row],[Costo total]]</f>
        <v>7.5</v>
      </c>
    </row>
    <row r="758" spans="1:28" ht="55" customHeight="1" x14ac:dyDescent="0.15">
      <c r="A758" s="43" t="s">
        <v>2132</v>
      </c>
      <c r="B758" s="169"/>
      <c r="C758" s="170" t="s">
        <v>12</v>
      </c>
      <c r="D758" s="78" t="s">
        <v>2863</v>
      </c>
      <c r="E758" s="83" t="s">
        <v>2341</v>
      </c>
      <c r="F758" s="83" t="s">
        <v>2395</v>
      </c>
      <c r="G758" s="83" t="s">
        <v>164</v>
      </c>
      <c r="H758" s="171">
        <f>INVENTARIO[[#This Row],[Precio Final]]</f>
        <v>13</v>
      </c>
      <c r="I758" s="83">
        <v>0</v>
      </c>
      <c r="J758" s="83">
        <v>1</v>
      </c>
      <c r="K758" s="112">
        <f>SUMIFS(VENTAS[Cantidad],VENTAS[Código del producto Vendido],INVENTARIO[[#This Row],[Code]])</f>
        <v>0</v>
      </c>
      <c r="L758" s="121">
        <f>INVENTARIO[[#This Row],[Entradas]]-INVENTARIO[[#This Row],[Salidas]]</f>
        <v>1</v>
      </c>
      <c r="M758" s="171">
        <f>INVENTARIO[[#This Row],[Precio Final]]*10%</f>
        <v>1.3</v>
      </c>
      <c r="N758" s="43">
        <v>0</v>
      </c>
      <c r="O758" s="43">
        <v>0</v>
      </c>
      <c r="P758" s="43">
        <v>6</v>
      </c>
      <c r="Q758" s="112"/>
      <c r="R758" s="43"/>
      <c r="S758" s="177">
        <v>1.5</v>
      </c>
      <c r="T758" s="168">
        <f>INVENTARIO[[#This Row],[Costo Unitario (USD)]]+INVENTARIO[[#This Row],[Costo Envío (USD)]]</f>
        <v>7.5</v>
      </c>
      <c r="U758" s="168">
        <f>INVENTARIO[[#This Row],[Costo total]]*1.5</f>
        <v>11.25</v>
      </c>
      <c r="V758" s="43">
        <v>13</v>
      </c>
      <c r="W758" s="43">
        <f>INVENTARIO[[#This Row],[Precio Final]]-INVENTARIO[[#This Row],[Costo total]]</f>
        <v>5.5</v>
      </c>
      <c r="X758" s="172">
        <f>INVENTARIO[[#This Row],[Ganancia Unitaria]]*INVENTARIO[[#This Row],[Salidas]]</f>
        <v>0</v>
      </c>
      <c r="Y758" s="43" t="s">
        <v>2108</v>
      </c>
      <c r="Z758" s="43"/>
      <c r="AA758" s="43">
        <f>INVENTARIO[[#This Row],[Costo total]]*INVENTARIO[[#This Row],[Entradas]]</f>
        <v>7.5</v>
      </c>
      <c r="AB758" s="172">
        <f>INVENTARIO[[#This Row],[Stock Actual]]*INVENTARIO[[#This Row],[Costo total]]</f>
        <v>7.5</v>
      </c>
    </row>
    <row r="759" spans="1:28" ht="55" customHeight="1" x14ac:dyDescent="0.15">
      <c r="A759" s="42" t="s">
        <v>2133</v>
      </c>
      <c r="B759" s="173"/>
      <c r="C759" s="174" t="s">
        <v>12</v>
      </c>
      <c r="D759" s="78" t="s">
        <v>2330</v>
      </c>
      <c r="E759" s="78" t="s">
        <v>2114</v>
      </c>
      <c r="F759" s="78" t="s">
        <v>714</v>
      </c>
      <c r="G759" s="78" t="s">
        <v>164</v>
      </c>
      <c r="H759" s="175">
        <f>INVENTARIO[[#This Row],[Precio Final]]</f>
        <v>13</v>
      </c>
      <c r="I759" s="78">
        <v>0</v>
      </c>
      <c r="J759" s="78">
        <v>0</v>
      </c>
      <c r="K759" s="110">
        <f>SUMIFS(VENTAS[Cantidad],VENTAS[Código del producto Vendido],INVENTARIO[[#This Row],[Code]])</f>
        <v>0</v>
      </c>
      <c r="L759" s="120">
        <f>INVENTARIO[[#This Row],[Entradas]]-INVENTARIO[[#This Row],[Salidas]]</f>
        <v>0</v>
      </c>
      <c r="M759" s="175">
        <f>INVENTARIO[[#This Row],[Precio Final]]*10%</f>
        <v>1.3</v>
      </c>
      <c r="N759" s="42">
        <v>0</v>
      </c>
      <c r="O759" s="42">
        <v>0</v>
      </c>
      <c r="P759" s="42">
        <v>6</v>
      </c>
      <c r="Q759" s="110"/>
      <c r="R759" s="42"/>
      <c r="S759" s="177">
        <v>1.5</v>
      </c>
      <c r="T759" s="42">
        <f>INVENTARIO[[#This Row],[Costo Unitario (USD)]]+INVENTARIO[[#This Row],[Costo Envío (USD)]]</f>
        <v>7.5</v>
      </c>
      <c r="U759" s="42">
        <f>INVENTARIO[[#This Row],[Costo total]]*1.5</f>
        <v>11.25</v>
      </c>
      <c r="V759" s="42">
        <v>13</v>
      </c>
      <c r="W759" s="42">
        <f>INVENTARIO[[#This Row],[Precio Final]]-INVENTARIO[[#This Row],[Costo total]]</f>
        <v>5.5</v>
      </c>
      <c r="X759" s="176">
        <f>INVENTARIO[[#This Row],[Ganancia Unitaria]]*INVENTARIO[[#This Row],[Salidas]]</f>
        <v>0</v>
      </c>
      <c r="Y759" s="42" t="s">
        <v>2108</v>
      </c>
      <c r="Z759" s="20"/>
      <c r="AA759" s="20">
        <f>INVENTARIO[[#This Row],[Costo total]]*INVENTARIO[[#This Row],[Entradas]]</f>
        <v>0</v>
      </c>
      <c r="AB759" s="172">
        <f>INVENTARIO[[#This Row],[Stock Actual]]*INVENTARIO[[#This Row],[Costo total]]</f>
        <v>0</v>
      </c>
    </row>
    <row r="760" spans="1:28" ht="55" customHeight="1" x14ac:dyDescent="0.15">
      <c r="A760" s="43" t="s">
        <v>2134</v>
      </c>
      <c r="B760" s="169"/>
      <c r="C760" s="170" t="s">
        <v>12</v>
      </c>
      <c r="D760" s="83" t="s">
        <v>2330</v>
      </c>
      <c r="E760" s="83" t="s">
        <v>2135</v>
      </c>
      <c r="F760" s="83" t="s">
        <v>697</v>
      </c>
      <c r="G760" s="83" t="s">
        <v>164</v>
      </c>
      <c r="H760" s="171">
        <f>INVENTARIO[[#This Row],[Precio Final]]</f>
        <v>25</v>
      </c>
      <c r="I760" s="83">
        <v>0</v>
      </c>
      <c r="J760" s="83">
        <v>1</v>
      </c>
      <c r="K760" s="112">
        <f>SUMIFS(VENTAS[Cantidad],VENTAS[Código del producto Vendido],INVENTARIO[[#This Row],[Code]])</f>
        <v>1</v>
      </c>
      <c r="L760" s="121">
        <f>INVENTARIO[[#This Row],[Entradas]]-INVENTARIO[[#This Row],[Salidas]]</f>
        <v>0</v>
      </c>
      <c r="M760" s="171">
        <f>INVENTARIO[[#This Row],[Precio Final]]*10%</f>
        <v>2.5</v>
      </c>
      <c r="N760" s="43">
        <v>0</v>
      </c>
      <c r="O760" s="43">
        <v>0</v>
      </c>
      <c r="P760" s="43">
        <v>12</v>
      </c>
      <c r="Q760" s="112"/>
      <c r="R760" s="43"/>
      <c r="S760" s="177">
        <v>1.5</v>
      </c>
      <c r="T760" s="168">
        <f>INVENTARIO[[#This Row],[Costo Unitario (USD)]]+INVENTARIO[[#This Row],[Costo Envío (USD)]]</f>
        <v>13.5</v>
      </c>
      <c r="U760" s="168">
        <f>INVENTARIO[[#This Row],[Costo total]]*1.5</f>
        <v>20.25</v>
      </c>
      <c r="V760" s="43">
        <v>25</v>
      </c>
      <c r="W760" s="43">
        <f>INVENTARIO[[#This Row],[Precio Final]]-INVENTARIO[[#This Row],[Costo total]]</f>
        <v>11.5</v>
      </c>
      <c r="X760" s="172">
        <f>INVENTARIO[[#This Row],[Ganancia Unitaria]]*INVENTARIO[[#This Row],[Salidas]]</f>
        <v>11.5</v>
      </c>
      <c r="Y760" s="43" t="s">
        <v>2108</v>
      </c>
      <c r="Z760" s="43"/>
      <c r="AA760" s="43">
        <f>INVENTARIO[[#This Row],[Costo total]]*INVENTARIO[[#This Row],[Entradas]]</f>
        <v>13.5</v>
      </c>
      <c r="AB760" s="172">
        <f>INVENTARIO[[#This Row],[Stock Actual]]*INVENTARIO[[#This Row],[Costo total]]</f>
        <v>0</v>
      </c>
    </row>
    <row r="761" spans="1:28" ht="55" customHeight="1" x14ac:dyDescent="0.15">
      <c r="A761" s="42" t="s">
        <v>2136</v>
      </c>
      <c r="B761" s="173"/>
      <c r="C761" s="174" t="s">
        <v>12</v>
      </c>
      <c r="D761" s="78" t="s">
        <v>2330</v>
      </c>
      <c r="E761" s="78" t="s">
        <v>2118</v>
      </c>
      <c r="F761" s="78" t="s">
        <v>692</v>
      </c>
      <c r="G761" s="78" t="s">
        <v>164</v>
      </c>
      <c r="H761" s="175">
        <f>INVENTARIO[[#This Row],[Precio Final]]</f>
        <v>50</v>
      </c>
      <c r="I761" s="78">
        <v>0</v>
      </c>
      <c r="J761" s="78">
        <v>0</v>
      </c>
      <c r="K761" s="110">
        <f>SUMIFS(VENTAS[Cantidad],VENTAS[Código del producto Vendido],INVENTARIO[[#This Row],[Code]])</f>
        <v>0</v>
      </c>
      <c r="L761" s="120">
        <f>INVENTARIO[[#This Row],[Entradas]]-INVENTARIO[[#This Row],[Salidas]]</f>
        <v>0</v>
      </c>
      <c r="M761" s="175">
        <f>INVENTARIO[[#This Row],[Precio Final]]*10%</f>
        <v>5</v>
      </c>
      <c r="N761" s="42">
        <v>0</v>
      </c>
      <c r="O761" s="42">
        <v>0</v>
      </c>
      <c r="P761" s="42">
        <v>25</v>
      </c>
      <c r="Q761" s="110"/>
      <c r="R761" s="42"/>
      <c r="S761" s="177">
        <v>1.5</v>
      </c>
      <c r="T761" s="42">
        <f>INVENTARIO[[#This Row],[Costo Unitario (USD)]]+INVENTARIO[[#This Row],[Costo Envío (USD)]]</f>
        <v>26.5</v>
      </c>
      <c r="U761" s="42">
        <f>INVENTARIO[[#This Row],[Costo total]]*1.5</f>
        <v>39.75</v>
      </c>
      <c r="V761" s="42">
        <v>50</v>
      </c>
      <c r="W761" s="42">
        <f>INVENTARIO[[#This Row],[Precio Final]]-INVENTARIO[[#This Row],[Costo total]]</f>
        <v>23.5</v>
      </c>
      <c r="X761" s="176">
        <f>INVENTARIO[[#This Row],[Ganancia Unitaria]]*INVENTARIO[[#This Row],[Salidas]]</f>
        <v>0</v>
      </c>
      <c r="Y761" s="42" t="s">
        <v>2108</v>
      </c>
      <c r="Z761" s="20"/>
      <c r="AA761" s="20">
        <f>INVENTARIO[[#This Row],[Costo total]]*INVENTARIO[[#This Row],[Entradas]]</f>
        <v>0</v>
      </c>
      <c r="AB761" s="172">
        <f>INVENTARIO[[#This Row],[Stock Actual]]*INVENTARIO[[#This Row],[Costo total]]</f>
        <v>0</v>
      </c>
    </row>
    <row r="762" spans="1:28" ht="55" customHeight="1" x14ac:dyDescent="0.15">
      <c r="A762" s="43" t="s">
        <v>2137</v>
      </c>
      <c r="B762" s="169"/>
      <c r="C762" s="170" t="s">
        <v>12</v>
      </c>
      <c r="D762" s="78" t="s">
        <v>2863</v>
      </c>
      <c r="E762" s="83" t="s">
        <v>2550</v>
      </c>
      <c r="F762" s="83" t="s">
        <v>2549</v>
      </c>
      <c r="G762" s="83" t="s">
        <v>164</v>
      </c>
      <c r="H762" s="171">
        <f>INVENTARIO[[#This Row],[Precio Final]]</f>
        <v>13</v>
      </c>
      <c r="I762" s="83">
        <v>0</v>
      </c>
      <c r="J762" s="83">
        <v>2</v>
      </c>
      <c r="K762" s="112">
        <f>SUMIFS(VENTAS[Cantidad],VENTAS[Código del producto Vendido],INVENTARIO[[#This Row],[Code]])</f>
        <v>1</v>
      </c>
      <c r="L762" s="121">
        <f>INVENTARIO[[#This Row],[Entradas]]-INVENTARIO[[#This Row],[Salidas]]</f>
        <v>1</v>
      </c>
      <c r="M762" s="171">
        <f>INVENTARIO[[#This Row],[Precio Final]]*10%</f>
        <v>1.3</v>
      </c>
      <c r="N762" s="43">
        <v>0</v>
      </c>
      <c r="O762" s="43">
        <v>0</v>
      </c>
      <c r="P762" s="43">
        <v>6</v>
      </c>
      <c r="Q762" s="112"/>
      <c r="R762" s="43"/>
      <c r="S762" s="177">
        <v>1.5</v>
      </c>
      <c r="T762" s="168">
        <f>INVENTARIO[[#This Row],[Costo Unitario (USD)]]+INVENTARIO[[#This Row],[Costo Envío (USD)]]</f>
        <v>7.5</v>
      </c>
      <c r="U762" s="168">
        <f>INVENTARIO[[#This Row],[Costo total]]*1.5</f>
        <v>11.25</v>
      </c>
      <c r="V762" s="43">
        <v>13</v>
      </c>
      <c r="W762" s="43">
        <f>INVENTARIO[[#This Row],[Precio Final]]-INVENTARIO[[#This Row],[Costo total]]</f>
        <v>5.5</v>
      </c>
      <c r="X762" s="172">
        <f>INVENTARIO[[#This Row],[Ganancia Unitaria]]*INVENTARIO[[#This Row],[Salidas]]</f>
        <v>5.5</v>
      </c>
      <c r="Y762" s="43" t="s">
        <v>2108</v>
      </c>
      <c r="Z762" s="43"/>
      <c r="AA762" s="43">
        <f>INVENTARIO[[#This Row],[Costo total]]*INVENTARIO[[#This Row],[Entradas]]</f>
        <v>15</v>
      </c>
      <c r="AB762" s="172">
        <f>INVENTARIO[[#This Row],[Stock Actual]]*INVENTARIO[[#This Row],[Costo total]]</f>
        <v>7.5</v>
      </c>
    </row>
    <row r="763" spans="1:28" ht="55" customHeight="1" x14ac:dyDescent="0.15">
      <c r="A763" s="42" t="s">
        <v>2138</v>
      </c>
      <c r="B763" s="173"/>
      <c r="C763" s="174" t="s">
        <v>12</v>
      </c>
      <c r="D763" s="78" t="s">
        <v>2862</v>
      </c>
      <c r="E763" s="78" t="s">
        <v>2550</v>
      </c>
      <c r="F763" s="78" t="s">
        <v>2382</v>
      </c>
      <c r="G763" s="78" t="s">
        <v>164</v>
      </c>
      <c r="H763" s="175">
        <f>INVENTARIO[[#This Row],[Precio Final]]</f>
        <v>13</v>
      </c>
      <c r="I763" s="78">
        <v>0</v>
      </c>
      <c r="J763" s="78">
        <v>2</v>
      </c>
      <c r="K763" s="110">
        <f>SUMIFS(VENTAS[Cantidad],VENTAS[Código del producto Vendido],INVENTARIO[[#This Row],[Code]])</f>
        <v>1</v>
      </c>
      <c r="L763" s="120">
        <f>INVENTARIO[[#This Row],[Entradas]]-INVENTARIO[[#This Row],[Salidas]]</f>
        <v>1</v>
      </c>
      <c r="M763" s="175">
        <f>INVENTARIO[[#This Row],[Precio Final]]*10%</f>
        <v>1.3</v>
      </c>
      <c r="N763" s="42">
        <v>0</v>
      </c>
      <c r="O763" s="42">
        <v>0</v>
      </c>
      <c r="P763" s="42">
        <v>6</v>
      </c>
      <c r="Q763" s="110"/>
      <c r="R763" s="42"/>
      <c r="S763" s="178">
        <v>1.5</v>
      </c>
      <c r="T763" s="42">
        <f>INVENTARIO[[#This Row],[Costo Unitario (USD)]]+INVENTARIO[[#This Row],[Costo Envío (USD)]]</f>
        <v>7.5</v>
      </c>
      <c r="U763" s="42">
        <f>INVENTARIO[[#This Row],[Costo total]]*1.5</f>
        <v>11.25</v>
      </c>
      <c r="V763" s="42">
        <v>13</v>
      </c>
      <c r="W763" s="42">
        <f>INVENTARIO[[#This Row],[Precio Final]]-INVENTARIO[[#This Row],[Costo total]]</f>
        <v>5.5</v>
      </c>
      <c r="X763" s="176">
        <f>INVENTARIO[[#This Row],[Ganancia Unitaria]]*INVENTARIO[[#This Row],[Salidas]]</f>
        <v>5.5</v>
      </c>
      <c r="Y763" s="42" t="s">
        <v>2108</v>
      </c>
      <c r="Z763" s="20"/>
      <c r="AA763" s="20">
        <f>INVENTARIO[[#This Row],[Costo total]]*INVENTARIO[[#This Row],[Entradas]]</f>
        <v>15</v>
      </c>
      <c r="AB763" s="172">
        <f>INVENTARIO[[#This Row],[Stock Actual]]*INVENTARIO[[#This Row],[Costo total]]</f>
        <v>7.5</v>
      </c>
    </row>
    <row r="764" spans="1:28" ht="55" customHeight="1" x14ac:dyDescent="0.15">
      <c r="A764" s="43" t="s">
        <v>2139</v>
      </c>
      <c r="B764" s="169"/>
      <c r="C764" s="170" t="s">
        <v>12</v>
      </c>
      <c r="D764" s="83" t="s">
        <v>50</v>
      </c>
      <c r="E764" s="83" t="s">
        <v>2384</v>
      </c>
      <c r="F764" s="83" t="s">
        <v>692</v>
      </c>
      <c r="G764" s="83" t="s">
        <v>164</v>
      </c>
      <c r="H764" s="171">
        <f>INVENTARIO[[#This Row],[Precio Final]]</f>
        <v>25</v>
      </c>
      <c r="I764" s="83">
        <v>0</v>
      </c>
      <c r="J764" s="83">
        <v>1</v>
      </c>
      <c r="K764" s="112">
        <f>SUMIFS(VENTAS[Cantidad],VENTAS[Código del producto Vendido],INVENTARIO[[#This Row],[Code]])</f>
        <v>1</v>
      </c>
      <c r="L764" s="121">
        <f>INVENTARIO[[#This Row],[Entradas]]-INVENTARIO[[#This Row],[Salidas]]</f>
        <v>0</v>
      </c>
      <c r="M764" s="171">
        <f>INVENTARIO[[#This Row],[Precio Final]]*10%</f>
        <v>2.5</v>
      </c>
      <c r="N764" s="43">
        <v>0</v>
      </c>
      <c r="O764" s="43">
        <v>0</v>
      </c>
      <c r="P764" s="43">
        <v>10</v>
      </c>
      <c r="Q764" s="112"/>
      <c r="R764" s="43"/>
      <c r="S764" s="177">
        <v>1.5</v>
      </c>
      <c r="T764" s="168">
        <f>INVENTARIO[[#This Row],[Costo Unitario (USD)]]+INVENTARIO[[#This Row],[Costo Envío (USD)]]</f>
        <v>11.5</v>
      </c>
      <c r="U764" s="168">
        <f>INVENTARIO[[#This Row],[Costo total]]*1.5</f>
        <v>17.25</v>
      </c>
      <c r="V764" s="43">
        <v>25</v>
      </c>
      <c r="W764" s="43">
        <f>INVENTARIO[[#This Row],[Precio Final]]-INVENTARIO[[#This Row],[Costo total]]</f>
        <v>13.5</v>
      </c>
      <c r="X764" s="172">
        <f>INVENTARIO[[#This Row],[Ganancia Unitaria]]*INVENTARIO[[#This Row],[Salidas]]</f>
        <v>13.5</v>
      </c>
      <c r="Y764" s="43" t="s">
        <v>2108</v>
      </c>
      <c r="Z764" s="43"/>
      <c r="AA764" s="43">
        <f>INVENTARIO[[#This Row],[Costo total]]*INVENTARIO[[#This Row],[Entradas]]</f>
        <v>11.5</v>
      </c>
      <c r="AB764" s="172">
        <f>INVENTARIO[[#This Row],[Stock Actual]]*INVENTARIO[[#This Row],[Costo total]]</f>
        <v>0</v>
      </c>
    </row>
    <row r="765" spans="1:28" ht="55" customHeight="1" x14ac:dyDescent="0.15">
      <c r="A765" s="42" t="s">
        <v>2141</v>
      </c>
      <c r="B765" s="173"/>
      <c r="C765" s="174" t="s">
        <v>12</v>
      </c>
      <c r="D765" s="78" t="s">
        <v>2862</v>
      </c>
      <c r="E765" s="78" t="s">
        <v>2114</v>
      </c>
      <c r="F765" s="78" t="s">
        <v>697</v>
      </c>
      <c r="G765" s="78" t="s">
        <v>164</v>
      </c>
      <c r="H765" s="175">
        <f>INVENTARIO[[#This Row],[Precio Final]]</f>
        <v>6</v>
      </c>
      <c r="I765" s="78">
        <v>0</v>
      </c>
      <c r="J765" s="78">
        <v>1</v>
      </c>
      <c r="K765" s="110">
        <f>SUMIFS(VENTAS[Cantidad],VENTAS[Código del producto Vendido],INVENTARIO[[#This Row],[Code]])</f>
        <v>1</v>
      </c>
      <c r="L765" s="120">
        <f>INVENTARIO[[#This Row],[Entradas]]-INVENTARIO[[#This Row],[Salidas]]</f>
        <v>0</v>
      </c>
      <c r="M765" s="175">
        <f>INVENTARIO[[#This Row],[Precio Final]]*10%</f>
        <v>0.60000000000000009</v>
      </c>
      <c r="N765" s="42">
        <v>0</v>
      </c>
      <c r="O765" s="42">
        <v>0</v>
      </c>
      <c r="P765" s="42">
        <v>0</v>
      </c>
      <c r="Q765" s="110"/>
      <c r="R765" s="42"/>
      <c r="S765" s="178">
        <v>1.5</v>
      </c>
      <c r="T765" s="42">
        <f>INVENTARIO[[#This Row],[Costo Unitario (USD)]]+INVENTARIO[[#This Row],[Costo Envío (USD)]]</f>
        <v>1.5</v>
      </c>
      <c r="U765" s="42">
        <f>INVENTARIO[[#This Row],[Costo total]]*1.5</f>
        <v>2.25</v>
      </c>
      <c r="V765" s="42">
        <v>6</v>
      </c>
      <c r="W765" s="42">
        <f>INVENTARIO[[#This Row],[Precio Final]]-INVENTARIO[[#This Row],[Costo total]]</f>
        <v>4.5</v>
      </c>
      <c r="X765" s="176">
        <f>INVENTARIO[[#This Row],[Ganancia Unitaria]]*INVENTARIO[[#This Row],[Salidas]]</f>
        <v>4.5</v>
      </c>
      <c r="Y765" s="42" t="s">
        <v>2108</v>
      </c>
      <c r="Z765" s="20"/>
      <c r="AA765" s="20">
        <f>INVENTARIO[[#This Row],[Costo total]]*INVENTARIO[[#This Row],[Entradas]]</f>
        <v>1.5</v>
      </c>
      <c r="AB765" s="172">
        <f>INVENTARIO[[#This Row],[Stock Actual]]*INVENTARIO[[#This Row],[Costo total]]</f>
        <v>0</v>
      </c>
    </row>
    <row r="766" spans="1:28" ht="55" customHeight="1" x14ac:dyDescent="0.15">
      <c r="A766" s="43" t="s">
        <v>2142</v>
      </c>
      <c r="B766" s="169"/>
      <c r="C766" s="170" t="s">
        <v>12</v>
      </c>
      <c r="D766" s="83" t="s">
        <v>2330</v>
      </c>
      <c r="E766" s="83" t="s">
        <v>2664</v>
      </c>
      <c r="F766" s="83" t="s">
        <v>697</v>
      </c>
      <c r="G766" s="83" t="s">
        <v>164</v>
      </c>
      <c r="H766" s="171">
        <f>INVENTARIO[[#This Row],[Precio Final]]</f>
        <v>30</v>
      </c>
      <c r="I766" s="83">
        <v>0</v>
      </c>
      <c r="J766" s="83">
        <v>1</v>
      </c>
      <c r="K766" s="112">
        <f>SUMIFS(VENTAS[Cantidad],VENTAS[Código del producto Vendido],INVENTARIO[[#This Row],[Code]])</f>
        <v>0</v>
      </c>
      <c r="L766" s="121">
        <f>INVENTARIO[[#This Row],[Entradas]]-INVENTARIO[[#This Row],[Salidas]]</f>
        <v>1</v>
      </c>
      <c r="M766" s="171">
        <f>INVENTARIO[[#This Row],[Precio Final]]*10%</f>
        <v>3</v>
      </c>
      <c r="N766" s="43">
        <v>0</v>
      </c>
      <c r="O766" s="43">
        <v>0</v>
      </c>
      <c r="P766" s="43">
        <v>15</v>
      </c>
      <c r="Q766" s="112"/>
      <c r="R766" s="43"/>
      <c r="S766" s="177">
        <v>1.5</v>
      </c>
      <c r="T766" s="168">
        <f>INVENTARIO[[#This Row],[Costo Unitario (USD)]]+INVENTARIO[[#This Row],[Costo Envío (USD)]]</f>
        <v>16.5</v>
      </c>
      <c r="U766" s="168">
        <f>INVENTARIO[[#This Row],[Costo total]]*1.5</f>
        <v>24.75</v>
      </c>
      <c r="V766" s="43">
        <v>30</v>
      </c>
      <c r="W766" s="43">
        <f>INVENTARIO[[#This Row],[Precio Final]]-INVENTARIO[[#This Row],[Costo total]]</f>
        <v>13.5</v>
      </c>
      <c r="X766" s="172">
        <f>INVENTARIO[[#This Row],[Ganancia Unitaria]]*INVENTARIO[[#This Row],[Salidas]]</f>
        <v>0</v>
      </c>
      <c r="Y766" s="43" t="s">
        <v>2108</v>
      </c>
      <c r="Z766" s="43"/>
      <c r="AA766" s="43">
        <f>INVENTARIO[[#This Row],[Costo total]]*INVENTARIO[[#This Row],[Entradas]]</f>
        <v>16.5</v>
      </c>
      <c r="AB766" s="172">
        <f>INVENTARIO[[#This Row],[Stock Actual]]*INVENTARIO[[#This Row],[Costo total]]</f>
        <v>16.5</v>
      </c>
    </row>
    <row r="767" spans="1:28" ht="55" customHeight="1" x14ac:dyDescent="0.15">
      <c r="A767" s="42" t="s">
        <v>2143</v>
      </c>
      <c r="B767" s="173"/>
      <c r="C767" s="174" t="s">
        <v>12</v>
      </c>
      <c r="D767" s="78" t="s">
        <v>2330</v>
      </c>
      <c r="E767" s="78" t="s">
        <v>2664</v>
      </c>
      <c r="F767" s="78" t="s">
        <v>695</v>
      </c>
      <c r="G767" s="78" t="s">
        <v>164</v>
      </c>
      <c r="H767" s="175">
        <f>INVENTARIO[[#This Row],[Precio Final]]</f>
        <v>30</v>
      </c>
      <c r="I767" s="78">
        <v>0</v>
      </c>
      <c r="J767" s="78">
        <v>1</v>
      </c>
      <c r="K767" s="110">
        <f>SUMIFS(VENTAS[Cantidad],VENTAS[Código del producto Vendido],INVENTARIO[[#This Row],[Code]])</f>
        <v>0</v>
      </c>
      <c r="L767" s="120">
        <f>INVENTARIO[[#This Row],[Entradas]]-INVENTARIO[[#This Row],[Salidas]]</f>
        <v>1</v>
      </c>
      <c r="M767" s="175">
        <f>INVENTARIO[[#This Row],[Precio Final]]*10%</f>
        <v>3</v>
      </c>
      <c r="N767" s="42">
        <v>0</v>
      </c>
      <c r="O767" s="42">
        <v>0</v>
      </c>
      <c r="P767" s="42">
        <v>15</v>
      </c>
      <c r="Q767" s="110"/>
      <c r="R767" s="42"/>
      <c r="S767" s="178">
        <v>1.5</v>
      </c>
      <c r="T767" s="42">
        <f>INVENTARIO[[#This Row],[Costo Unitario (USD)]]+INVENTARIO[[#This Row],[Costo Envío (USD)]]</f>
        <v>16.5</v>
      </c>
      <c r="U767" s="42">
        <f>INVENTARIO[[#This Row],[Costo total]]*1.5</f>
        <v>24.75</v>
      </c>
      <c r="V767" s="42">
        <v>30</v>
      </c>
      <c r="W767" s="42">
        <f>INVENTARIO[[#This Row],[Precio Final]]-INVENTARIO[[#This Row],[Costo total]]</f>
        <v>13.5</v>
      </c>
      <c r="X767" s="176">
        <f>INVENTARIO[[#This Row],[Ganancia Unitaria]]*INVENTARIO[[#This Row],[Salidas]]</f>
        <v>0</v>
      </c>
      <c r="Y767" s="42" t="s">
        <v>2108</v>
      </c>
      <c r="Z767" s="20"/>
      <c r="AA767" s="20">
        <f>INVENTARIO[[#This Row],[Costo total]]*INVENTARIO[[#This Row],[Entradas]]</f>
        <v>16.5</v>
      </c>
      <c r="AB767" s="172">
        <f>INVENTARIO[[#This Row],[Stock Actual]]*INVENTARIO[[#This Row],[Costo total]]</f>
        <v>16.5</v>
      </c>
    </row>
    <row r="768" spans="1:28" ht="55" customHeight="1" x14ac:dyDescent="0.15">
      <c r="A768" s="43" t="s">
        <v>2144</v>
      </c>
      <c r="B768" s="169"/>
      <c r="C768" s="170" t="s">
        <v>12</v>
      </c>
      <c r="D768" s="83" t="s">
        <v>2330</v>
      </c>
      <c r="E768" s="83" t="s">
        <v>2145</v>
      </c>
      <c r="F768" s="83" t="s">
        <v>697</v>
      </c>
      <c r="G768" s="83" t="s">
        <v>164</v>
      </c>
      <c r="H768" s="171">
        <f>INVENTARIO[[#This Row],[Precio Final]]</f>
        <v>30</v>
      </c>
      <c r="I768" s="83">
        <v>0</v>
      </c>
      <c r="J768" s="83">
        <v>1</v>
      </c>
      <c r="K768" s="112">
        <f>SUMIFS(VENTAS[Cantidad],VENTAS[Código del producto Vendido],INVENTARIO[[#This Row],[Code]])</f>
        <v>1</v>
      </c>
      <c r="L768" s="121">
        <f>INVENTARIO[[#This Row],[Entradas]]-INVENTARIO[[#This Row],[Salidas]]</f>
        <v>0</v>
      </c>
      <c r="M768" s="171">
        <f>INVENTARIO[[#This Row],[Precio Final]]*10%</f>
        <v>3</v>
      </c>
      <c r="N768" s="43">
        <v>0</v>
      </c>
      <c r="O768" s="43">
        <v>0</v>
      </c>
      <c r="P768" s="43">
        <v>15</v>
      </c>
      <c r="Q768" s="112"/>
      <c r="R768" s="43"/>
      <c r="S768" s="177">
        <v>1.5</v>
      </c>
      <c r="T768" s="168">
        <f>INVENTARIO[[#This Row],[Costo Unitario (USD)]]+INVENTARIO[[#This Row],[Costo Envío (USD)]]</f>
        <v>16.5</v>
      </c>
      <c r="U768" s="168">
        <f>INVENTARIO[[#This Row],[Costo total]]*1.5</f>
        <v>24.75</v>
      </c>
      <c r="V768" s="43">
        <v>30</v>
      </c>
      <c r="W768" s="43">
        <f>INVENTARIO[[#This Row],[Precio Final]]-INVENTARIO[[#This Row],[Costo total]]</f>
        <v>13.5</v>
      </c>
      <c r="X768" s="172">
        <f>INVENTARIO[[#This Row],[Ganancia Unitaria]]*INVENTARIO[[#This Row],[Salidas]]</f>
        <v>13.5</v>
      </c>
      <c r="Y768" s="43" t="s">
        <v>2108</v>
      </c>
      <c r="Z768" s="43"/>
      <c r="AA768" s="43">
        <f>INVENTARIO[[#This Row],[Costo total]]*INVENTARIO[[#This Row],[Entradas]]</f>
        <v>16.5</v>
      </c>
      <c r="AB768" s="172">
        <f>INVENTARIO[[#This Row],[Stock Actual]]*INVENTARIO[[#This Row],[Costo total]]</f>
        <v>0</v>
      </c>
    </row>
    <row r="769" spans="1:28" ht="55" customHeight="1" x14ac:dyDescent="0.15">
      <c r="A769" s="42" t="s">
        <v>2146</v>
      </c>
      <c r="B769" s="173"/>
      <c r="C769" s="174" t="s">
        <v>12</v>
      </c>
      <c r="D769" s="78" t="s">
        <v>2862</v>
      </c>
      <c r="E769" s="78" t="s">
        <v>2551</v>
      </c>
      <c r="F769" s="78" t="s">
        <v>695</v>
      </c>
      <c r="G769" s="78" t="s">
        <v>164</v>
      </c>
      <c r="H769" s="175">
        <f>INVENTARIO[[#This Row],[Precio Final]]</f>
        <v>19</v>
      </c>
      <c r="I769" s="78">
        <v>0</v>
      </c>
      <c r="J769" s="78">
        <v>1</v>
      </c>
      <c r="K769" s="110">
        <f>SUMIFS(VENTAS[Cantidad],VENTAS[Código del producto Vendido],INVENTARIO[[#This Row],[Code]])</f>
        <v>0</v>
      </c>
      <c r="L769" s="120">
        <f>INVENTARIO[[#This Row],[Entradas]]-INVENTARIO[[#This Row],[Salidas]]</f>
        <v>1</v>
      </c>
      <c r="M769" s="175">
        <f>INVENTARIO[[#This Row],[Precio Final]]*10%</f>
        <v>1.9000000000000001</v>
      </c>
      <c r="N769" s="42">
        <v>0</v>
      </c>
      <c r="O769" s="42">
        <v>0</v>
      </c>
      <c r="P769" s="42">
        <v>13.2</v>
      </c>
      <c r="Q769" s="110"/>
      <c r="R769" s="42"/>
      <c r="S769" s="178">
        <v>1.5</v>
      </c>
      <c r="T769" s="42">
        <f>INVENTARIO[[#This Row],[Costo Unitario (USD)]]+INVENTARIO[[#This Row],[Costo Envío (USD)]]</f>
        <v>14.7</v>
      </c>
      <c r="U769" s="42">
        <f>INVENTARIO[[#This Row],[Costo total]]*1.5</f>
        <v>22.049999999999997</v>
      </c>
      <c r="V769" s="42">
        <v>19</v>
      </c>
      <c r="W769" s="42">
        <f>INVENTARIO[[#This Row],[Precio Final]]-INVENTARIO[[#This Row],[Costo total]]</f>
        <v>4.3000000000000007</v>
      </c>
      <c r="X769" s="176">
        <f>INVENTARIO[[#This Row],[Ganancia Unitaria]]*INVENTARIO[[#This Row],[Salidas]]</f>
        <v>0</v>
      </c>
      <c r="Y769" s="42" t="s">
        <v>2108</v>
      </c>
      <c r="Z769" s="20"/>
      <c r="AA769" s="20">
        <f>INVENTARIO[[#This Row],[Costo total]]*INVENTARIO[[#This Row],[Entradas]]</f>
        <v>14.7</v>
      </c>
      <c r="AB769" s="172">
        <f>INVENTARIO[[#This Row],[Stock Actual]]*INVENTARIO[[#This Row],[Costo total]]</f>
        <v>14.7</v>
      </c>
    </row>
    <row r="770" spans="1:28" ht="55" customHeight="1" x14ac:dyDescent="0.15">
      <c r="A770" s="42" t="s">
        <v>2148</v>
      </c>
      <c r="B770" s="173"/>
      <c r="C770" s="174" t="s">
        <v>12</v>
      </c>
      <c r="D770" s="78" t="s">
        <v>2330</v>
      </c>
      <c r="E770" s="78" t="s">
        <v>2110</v>
      </c>
      <c r="F770" s="78" t="s">
        <v>695</v>
      </c>
      <c r="G770" s="78" t="s">
        <v>164</v>
      </c>
      <c r="H770" s="175">
        <f>INVENTARIO[[#This Row],[Precio Final]]</f>
        <v>12</v>
      </c>
      <c r="I770" s="78">
        <v>0</v>
      </c>
      <c r="J770" s="78">
        <v>0</v>
      </c>
      <c r="K770" s="110">
        <f>SUMIFS(VENTAS[Cantidad],VENTAS[Código del producto Vendido],INVENTARIO[[#This Row],[Code]])</f>
        <v>0</v>
      </c>
      <c r="L770" s="120">
        <f>INVENTARIO[[#This Row],[Entradas]]-INVENTARIO[[#This Row],[Salidas]]</f>
        <v>0</v>
      </c>
      <c r="M770" s="175">
        <f>INVENTARIO[[#This Row],[Precio Final]]*10%</f>
        <v>1.2000000000000002</v>
      </c>
      <c r="N770" s="42">
        <v>0</v>
      </c>
      <c r="O770" s="42">
        <v>0</v>
      </c>
      <c r="P770" s="42">
        <v>6</v>
      </c>
      <c r="Q770" s="110"/>
      <c r="R770" s="42"/>
      <c r="S770" s="178">
        <v>1.5</v>
      </c>
      <c r="T770" s="42">
        <f>INVENTARIO[[#This Row],[Costo Unitario (USD)]]+INVENTARIO[[#This Row],[Costo Envío (USD)]]</f>
        <v>7.5</v>
      </c>
      <c r="U770" s="42">
        <f>INVENTARIO[[#This Row],[Costo total]]*1.5</f>
        <v>11.25</v>
      </c>
      <c r="V770" s="42">
        <v>12</v>
      </c>
      <c r="W770" s="42">
        <f>INVENTARIO[[#This Row],[Precio Final]]-INVENTARIO[[#This Row],[Costo total]]</f>
        <v>4.5</v>
      </c>
      <c r="X770" s="176">
        <f>INVENTARIO[[#This Row],[Ganancia Unitaria]]*INVENTARIO[[#This Row],[Salidas]]</f>
        <v>0</v>
      </c>
      <c r="Y770" s="42" t="s">
        <v>2108</v>
      </c>
      <c r="Z770" s="20"/>
      <c r="AA770" s="20">
        <f>INVENTARIO[[#This Row],[Costo total]]*INVENTARIO[[#This Row],[Entradas]]</f>
        <v>0</v>
      </c>
      <c r="AB770" s="172">
        <f>INVENTARIO[[#This Row],[Stock Actual]]*INVENTARIO[[#This Row],[Costo total]]</f>
        <v>0</v>
      </c>
    </row>
    <row r="771" spans="1:28" ht="55" customHeight="1" x14ac:dyDescent="0.15">
      <c r="A771" s="43" t="s">
        <v>2149</v>
      </c>
      <c r="B771" s="169"/>
      <c r="C771" s="170" t="s">
        <v>12</v>
      </c>
      <c r="D771" s="78" t="s">
        <v>2862</v>
      </c>
      <c r="E771" s="83" t="s">
        <v>2341</v>
      </c>
      <c r="F771" s="83" t="s">
        <v>2375</v>
      </c>
      <c r="G771" s="83" t="s">
        <v>164</v>
      </c>
      <c r="H771" s="171">
        <f>INVENTARIO[[#This Row],[Precio Final]]</f>
        <v>12</v>
      </c>
      <c r="I771" s="83">
        <v>0</v>
      </c>
      <c r="J771" s="83">
        <v>2</v>
      </c>
      <c r="K771" s="112">
        <f>SUMIFS(VENTAS[Cantidad],VENTAS[Código del producto Vendido],INVENTARIO[[#This Row],[Code]])</f>
        <v>1</v>
      </c>
      <c r="L771" s="121">
        <f>INVENTARIO[[#This Row],[Entradas]]-INVENTARIO[[#This Row],[Salidas]]</f>
        <v>1</v>
      </c>
      <c r="M771" s="171">
        <f>INVENTARIO[[#This Row],[Precio Final]]*10%</f>
        <v>1.2000000000000002</v>
      </c>
      <c r="N771" s="43">
        <v>0</v>
      </c>
      <c r="O771" s="43">
        <v>0</v>
      </c>
      <c r="P771" s="43">
        <v>6</v>
      </c>
      <c r="Q771" s="112"/>
      <c r="R771" s="43"/>
      <c r="S771" s="177">
        <v>1.5</v>
      </c>
      <c r="T771" s="168">
        <f>INVENTARIO[[#This Row],[Costo Unitario (USD)]]+INVENTARIO[[#This Row],[Costo Envío (USD)]]</f>
        <v>7.5</v>
      </c>
      <c r="U771" s="168">
        <f>INVENTARIO[[#This Row],[Costo total]]*1.5</f>
        <v>11.25</v>
      </c>
      <c r="V771" s="43">
        <v>12</v>
      </c>
      <c r="W771" s="43">
        <f>INVENTARIO[[#This Row],[Precio Final]]-INVENTARIO[[#This Row],[Costo total]]</f>
        <v>4.5</v>
      </c>
      <c r="X771" s="172">
        <f>INVENTARIO[[#This Row],[Ganancia Unitaria]]*INVENTARIO[[#This Row],[Salidas]]</f>
        <v>4.5</v>
      </c>
      <c r="Y771" s="43" t="s">
        <v>2108</v>
      </c>
      <c r="Z771" s="43"/>
      <c r="AA771" s="43">
        <f>INVENTARIO[[#This Row],[Costo total]]*INVENTARIO[[#This Row],[Entradas]]</f>
        <v>15</v>
      </c>
      <c r="AB771" s="172">
        <f>INVENTARIO[[#This Row],[Stock Actual]]*INVENTARIO[[#This Row],[Costo total]]</f>
        <v>7.5</v>
      </c>
    </row>
    <row r="772" spans="1:28" ht="55" customHeight="1" x14ac:dyDescent="0.15">
      <c r="A772" s="42" t="s">
        <v>2150</v>
      </c>
      <c r="B772" s="173"/>
      <c r="C772" s="174" t="s">
        <v>12</v>
      </c>
      <c r="D772" s="78" t="s">
        <v>2862</v>
      </c>
      <c r="E772" s="78" t="s">
        <v>2342</v>
      </c>
      <c r="F772" s="78" t="s">
        <v>692</v>
      </c>
      <c r="G772" s="78" t="s">
        <v>164</v>
      </c>
      <c r="H772" s="175">
        <f>INVENTARIO[[#This Row],[Precio Final]]</f>
        <v>25</v>
      </c>
      <c r="I772" s="78">
        <v>0</v>
      </c>
      <c r="J772" s="78">
        <v>2</v>
      </c>
      <c r="K772" s="110">
        <f>SUMIFS(VENTAS[Cantidad],VENTAS[Código del producto Vendido],INVENTARIO[[#This Row],[Code]])</f>
        <v>2</v>
      </c>
      <c r="L772" s="120">
        <f>INVENTARIO[[#This Row],[Entradas]]-INVENTARIO[[#This Row],[Salidas]]</f>
        <v>0</v>
      </c>
      <c r="M772" s="175">
        <f>INVENTARIO[[#This Row],[Precio Final]]*10%</f>
        <v>2.5</v>
      </c>
      <c r="N772" s="42">
        <v>0</v>
      </c>
      <c r="O772" s="42">
        <v>0</v>
      </c>
      <c r="P772" s="42">
        <v>12</v>
      </c>
      <c r="Q772" s="110"/>
      <c r="R772" s="42"/>
      <c r="S772" s="177">
        <v>1.5</v>
      </c>
      <c r="T772" s="42">
        <f>INVENTARIO[[#This Row],[Costo Unitario (USD)]]+INVENTARIO[[#This Row],[Costo Envío (USD)]]</f>
        <v>13.5</v>
      </c>
      <c r="U772" s="42">
        <f>INVENTARIO[[#This Row],[Costo total]]*1.5</f>
        <v>20.25</v>
      </c>
      <c r="V772" s="42">
        <v>25</v>
      </c>
      <c r="W772" s="42">
        <f>INVENTARIO[[#This Row],[Precio Final]]-INVENTARIO[[#This Row],[Costo total]]</f>
        <v>11.5</v>
      </c>
      <c r="X772" s="176">
        <f>INVENTARIO[[#This Row],[Ganancia Unitaria]]*INVENTARIO[[#This Row],[Salidas]]</f>
        <v>23</v>
      </c>
      <c r="Y772" s="42" t="s">
        <v>2108</v>
      </c>
      <c r="Z772" s="20"/>
      <c r="AA772" s="20">
        <f>INVENTARIO[[#This Row],[Costo total]]*INVENTARIO[[#This Row],[Entradas]]</f>
        <v>27</v>
      </c>
      <c r="AB772" s="172">
        <f>INVENTARIO[[#This Row],[Stock Actual]]*INVENTARIO[[#This Row],[Costo total]]</f>
        <v>0</v>
      </c>
    </row>
    <row r="773" spans="1:28" ht="55" customHeight="1" x14ac:dyDescent="0.15">
      <c r="A773" s="43" t="s">
        <v>2151</v>
      </c>
      <c r="B773" s="169"/>
      <c r="C773" s="170" t="s">
        <v>12</v>
      </c>
      <c r="D773" s="78" t="s">
        <v>2862</v>
      </c>
      <c r="E773" s="83" t="s">
        <v>2342</v>
      </c>
      <c r="F773" s="83" t="s">
        <v>697</v>
      </c>
      <c r="G773" s="83" t="s">
        <v>164</v>
      </c>
      <c r="H773" s="171">
        <f>INVENTARIO[[#This Row],[Precio Final]]</f>
        <v>25</v>
      </c>
      <c r="I773" s="83">
        <v>0</v>
      </c>
      <c r="J773" s="83">
        <v>1</v>
      </c>
      <c r="K773" s="112">
        <f>SUMIFS(VENTAS[Cantidad],VENTAS[Código del producto Vendido],INVENTARIO[[#This Row],[Code]])</f>
        <v>1</v>
      </c>
      <c r="L773" s="121">
        <f>INVENTARIO[[#This Row],[Entradas]]-INVENTARIO[[#This Row],[Salidas]]</f>
        <v>0</v>
      </c>
      <c r="M773" s="171">
        <f>INVENTARIO[[#This Row],[Precio Final]]*10%</f>
        <v>2.5</v>
      </c>
      <c r="N773" s="43">
        <v>0</v>
      </c>
      <c r="O773" s="43">
        <v>0</v>
      </c>
      <c r="P773" s="43">
        <v>12</v>
      </c>
      <c r="Q773" s="112"/>
      <c r="R773" s="43"/>
      <c r="S773" s="177">
        <v>1.5</v>
      </c>
      <c r="T773" s="168">
        <f>INVENTARIO[[#This Row],[Costo Unitario (USD)]]+INVENTARIO[[#This Row],[Costo Envío (USD)]]</f>
        <v>13.5</v>
      </c>
      <c r="U773" s="168">
        <f>INVENTARIO[[#This Row],[Costo total]]*1.5</f>
        <v>20.25</v>
      </c>
      <c r="V773" s="43">
        <v>25</v>
      </c>
      <c r="W773" s="43">
        <f>INVENTARIO[[#This Row],[Precio Final]]-INVENTARIO[[#This Row],[Costo total]]</f>
        <v>11.5</v>
      </c>
      <c r="X773" s="172">
        <f>INVENTARIO[[#This Row],[Ganancia Unitaria]]*INVENTARIO[[#This Row],[Salidas]]</f>
        <v>11.5</v>
      </c>
      <c r="Y773" s="43" t="s">
        <v>2108</v>
      </c>
      <c r="Z773" s="43"/>
      <c r="AA773" s="43">
        <f>INVENTARIO[[#This Row],[Costo total]]*INVENTARIO[[#This Row],[Entradas]]</f>
        <v>13.5</v>
      </c>
      <c r="AB773" s="172">
        <f>INVENTARIO[[#This Row],[Stock Actual]]*INVENTARIO[[#This Row],[Costo total]]</f>
        <v>0</v>
      </c>
    </row>
    <row r="774" spans="1:28" ht="55" customHeight="1" x14ac:dyDescent="0.15">
      <c r="A774" s="42" t="s">
        <v>2152</v>
      </c>
      <c r="B774" s="173"/>
      <c r="C774" s="174" t="s">
        <v>12</v>
      </c>
      <c r="D774" s="78" t="s">
        <v>2330</v>
      </c>
      <c r="E774" s="78" t="s">
        <v>2153</v>
      </c>
      <c r="F774" s="78" t="s">
        <v>692</v>
      </c>
      <c r="G774" s="78" t="s">
        <v>164</v>
      </c>
      <c r="H774" s="175">
        <f>INVENTARIO[[#This Row],[Precio Final]]</f>
        <v>35</v>
      </c>
      <c r="I774" s="78">
        <v>0</v>
      </c>
      <c r="J774" s="78">
        <v>1</v>
      </c>
      <c r="K774" s="110">
        <f>SUMIFS(VENTAS[Cantidad],VENTAS[Código del producto Vendido],INVENTARIO[[#This Row],[Code]])</f>
        <v>1</v>
      </c>
      <c r="L774" s="120">
        <f>INVENTARIO[[#This Row],[Entradas]]-INVENTARIO[[#This Row],[Salidas]]</f>
        <v>0</v>
      </c>
      <c r="M774" s="175">
        <f>INVENTARIO[[#This Row],[Precio Final]]*10%</f>
        <v>3.5</v>
      </c>
      <c r="N774" s="42">
        <v>0</v>
      </c>
      <c r="O774" s="42">
        <v>0</v>
      </c>
      <c r="P774" s="42">
        <v>17</v>
      </c>
      <c r="Q774" s="110"/>
      <c r="R774" s="42"/>
      <c r="S774" s="177">
        <v>1.5</v>
      </c>
      <c r="T774" s="42">
        <f>INVENTARIO[[#This Row],[Costo Unitario (USD)]]+INVENTARIO[[#This Row],[Costo Envío (USD)]]</f>
        <v>18.5</v>
      </c>
      <c r="U774" s="42">
        <f>INVENTARIO[[#This Row],[Costo total]]*1.5</f>
        <v>27.75</v>
      </c>
      <c r="V774" s="42">
        <v>35</v>
      </c>
      <c r="W774" s="42">
        <f>INVENTARIO[[#This Row],[Precio Final]]-INVENTARIO[[#This Row],[Costo total]]</f>
        <v>16.5</v>
      </c>
      <c r="X774" s="176">
        <f>INVENTARIO[[#This Row],[Ganancia Unitaria]]*INVENTARIO[[#This Row],[Salidas]]</f>
        <v>16.5</v>
      </c>
      <c r="Y774" s="42" t="s">
        <v>2108</v>
      </c>
      <c r="Z774" s="20"/>
      <c r="AA774" s="20">
        <f>INVENTARIO[[#This Row],[Costo total]]*INVENTARIO[[#This Row],[Entradas]]</f>
        <v>18.5</v>
      </c>
      <c r="AB774" s="172">
        <f>INVENTARIO[[#This Row],[Stock Actual]]*INVENTARIO[[#This Row],[Costo total]]</f>
        <v>0</v>
      </c>
    </row>
    <row r="775" spans="1:28" ht="55" customHeight="1" x14ac:dyDescent="0.15">
      <c r="A775" s="43" t="s">
        <v>2154</v>
      </c>
      <c r="B775" s="169"/>
      <c r="C775" s="170" t="s">
        <v>12</v>
      </c>
      <c r="D775" s="83" t="s">
        <v>2330</v>
      </c>
      <c r="E775" s="83" t="s">
        <v>2128</v>
      </c>
      <c r="F775" s="83" t="s">
        <v>713</v>
      </c>
      <c r="G775" s="83" t="s">
        <v>164</v>
      </c>
      <c r="H775" s="171">
        <f>INVENTARIO[[#This Row],[Precio Final]]</f>
        <v>35</v>
      </c>
      <c r="I775" s="83">
        <v>0</v>
      </c>
      <c r="J775" s="83">
        <v>1</v>
      </c>
      <c r="K775" s="112">
        <f>SUMIFS(VENTAS[Cantidad],VENTAS[Código del producto Vendido],INVENTARIO[[#This Row],[Code]])</f>
        <v>1</v>
      </c>
      <c r="L775" s="121">
        <f>INVENTARIO[[#This Row],[Entradas]]-INVENTARIO[[#This Row],[Salidas]]</f>
        <v>0</v>
      </c>
      <c r="M775" s="171">
        <f>INVENTARIO[[#This Row],[Precio Final]]*10%</f>
        <v>3.5</v>
      </c>
      <c r="N775" s="43">
        <v>0</v>
      </c>
      <c r="O775" s="43">
        <v>0</v>
      </c>
      <c r="P775" s="43">
        <v>21.5</v>
      </c>
      <c r="Q775" s="112"/>
      <c r="R775" s="43"/>
      <c r="S775" s="177">
        <v>1.5</v>
      </c>
      <c r="T775" s="168">
        <f>INVENTARIO[[#This Row],[Costo Unitario (USD)]]+INVENTARIO[[#This Row],[Costo Envío (USD)]]</f>
        <v>23</v>
      </c>
      <c r="U775" s="168">
        <f>INVENTARIO[[#This Row],[Costo total]]*1.5</f>
        <v>34.5</v>
      </c>
      <c r="V775" s="43">
        <v>35</v>
      </c>
      <c r="W775" s="43">
        <f>INVENTARIO[[#This Row],[Precio Final]]-INVENTARIO[[#This Row],[Costo total]]</f>
        <v>12</v>
      </c>
      <c r="X775" s="172">
        <f>INVENTARIO[[#This Row],[Ganancia Unitaria]]*INVENTARIO[[#This Row],[Salidas]]</f>
        <v>12</v>
      </c>
      <c r="Y775" s="43" t="s">
        <v>2108</v>
      </c>
      <c r="Z775" s="43"/>
      <c r="AA775" s="43">
        <f>INVENTARIO[[#This Row],[Costo total]]*INVENTARIO[[#This Row],[Entradas]]</f>
        <v>23</v>
      </c>
      <c r="AB775" s="172">
        <f>INVENTARIO[[#This Row],[Stock Actual]]*INVENTARIO[[#This Row],[Costo total]]</f>
        <v>0</v>
      </c>
    </row>
    <row r="776" spans="1:28" ht="55" customHeight="1" x14ac:dyDescent="0.15">
      <c r="A776" s="42" t="s">
        <v>2155</v>
      </c>
      <c r="B776" s="173"/>
      <c r="C776" s="174" t="s">
        <v>12</v>
      </c>
      <c r="D776" s="78" t="s">
        <v>215</v>
      </c>
      <c r="E776" s="78" t="s">
        <v>2573</v>
      </c>
      <c r="F776" s="78" t="s">
        <v>2328</v>
      </c>
      <c r="G776" s="78" t="s">
        <v>164</v>
      </c>
      <c r="H776" s="175">
        <f>INVENTARIO[[#This Row],[Precio Final]]</f>
        <v>45</v>
      </c>
      <c r="I776" s="78">
        <v>0</v>
      </c>
      <c r="J776" s="78">
        <v>1</v>
      </c>
      <c r="K776" s="110">
        <f>SUMIFS(VENTAS[Cantidad],VENTAS[Código del producto Vendido],INVENTARIO[[#This Row],[Code]])</f>
        <v>0</v>
      </c>
      <c r="L776" s="120">
        <f>INVENTARIO[[#This Row],[Entradas]]-INVENTARIO[[#This Row],[Salidas]]</f>
        <v>1</v>
      </c>
      <c r="M776" s="175">
        <f>INVENTARIO[[#This Row],[Precio Final]]*10%</f>
        <v>4.5</v>
      </c>
      <c r="N776" s="42">
        <v>0</v>
      </c>
      <c r="O776" s="42">
        <v>0</v>
      </c>
      <c r="P776" s="42">
        <v>26</v>
      </c>
      <c r="Q776" s="110"/>
      <c r="R776" s="42"/>
      <c r="S776" s="178">
        <v>5</v>
      </c>
      <c r="T776" s="42">
        <f>INVENTARIO[[#This Row],[Costo Unitario (USD)]]+INVENTARIO[[#This Row],[Costo Envío (USD)]]</f>
        <v>31</v>
      </c>
      <c r="U776" s="42">
        <f>INVENTARIO[[#This Row],[Costo total]]*1.5</f>
        <v>46.5</v>
      </c>
      <c r="V776" s="42">
        <v>45</v>
      </c>
      <c r="W776" s="42">
        <f>INVENTARIO[[#This Row],[Precio Final]]-INVENTARIO[[#This Row],[Costo total]]</f>
        <v>14</v>
      </c>
      <c r="X776" s="176">
        <f>INVENTARIO[[#This Row],[Ganancia Unitaria]]*INVENTARIO[[#This Row],[Salidas]]</f>
        <v>0</v>
      </c>
      <c r="Y776" s="42" t="s">
        <v>2108</v>
      </c>
      <c r="Z776" s="20"/>
      <c r="AA776" s="20">
        <f>INVENTARIO[[#This Row],[Costo total]]*INVENTARIO[[#This Row],[Entradas]]</f>
        <v>31</v>
      </c>
      <c r="AB776" s="172">
        <f>INVENTARIO[[#This Row],[Stock Actual]]*INVENTARIO[[#This Row],[Costo total]]</f>
        <v>31</v>
      </c>
    </row>
    <row r="777" spans="1:28" ht="55" customHeight="1" x14ac:dyDescent="0.15">
      <c r="A777" s="43" t="s">
        <v>2156</v>
      </c>
      <c r="B777" s="169"/>
      <c r="C777" s="170" t="s">
        <v>12</v>
      </c>
      <c r="D777" s="83" t="s">
        <v>50</v>
      </c>
      <c r="E777" s="83" t="s">
        <v>2112</v>
      </c>
      <c r="F777" s="83" t="s">
        <v>697</v>
      </c>
      <c r="G777" s="83" t="s">
        <v>164</v>
      </c>
      <c r="H777" s="171">
        <f>INVENTARIO[[#This Row],[Precio Final]]</f>
        <v>25</v>
      </c>
      <c r="I777" s="83">
        <v>0</v>
      </c>
      <c r="J777" s="83">
        <v>1</v>
      </c>
      <c r="K777" s="112">
        <v>1</v>
      </c>
      <c r="L777" s="121">
        <f>INVENTARIO[[#This Row],[Entradas]]-INVENTARIO[[#This Row],[Salidas]]</f>
        <v>0</v>
      </c>
      <c r="M777" s="171">
        <f>INVENTARIO[[#This Row],[Precio Final]]*10%</f>
        <v>2.5</v>
      </c>
      <c r="N777" s="43">
        <v>0</v>
      </c>
      <c r="O777" s="43">
        <v>0</v>
      </c>
      <c r="P777" s="43">
        <v>17</v>
      </c>
      <c r="Q777" s="112"/>
      <c r="R777" s="43"/>
      <c r="S777" s="177">
        <v>1.5</v>
      </c>
      <c r="T777" s="168">
        <f>INVENTARIO[[#This Row],[Costo Unitario (USD)]]+INVENTARIO[[#This Row],[Costo Envío (USD)]]</f>
        <v>18.5</v>
      </c>
      <c r="U777" s="168">
        <f>INVENTARIO[[#This Row],[Costo total]]*1.5</f>
        <v>27.75</v>
      </c>
      <c r="V777" s="43">
        <v>25</v>
      </c>
      <c r="W777" s="43">
        <f>INVENTARIO[[#This Row],[Precio Final]]-INVENTARIO[[#This Row],[Costo total]]</f>
        <v>6.5</v>
      </c>
      <c r="X777" s="172">
        <f>INVENTARIO[[#This Row],[Ganancia Unitaria]]*INVENTARIO[[#This Row],[Salidas]]</f>
        <v>6.5</v>
      </c>
      <c r="Y777" s="43" t="s">
        <v>2108</v>
      </c>
      <c r="Z777" s="43"/>
      <c r="AA777" s="43">
        <f>INVENTARIO[[#This Row],[Costo total]]*INVENTARIO[[#This Row],[Entradas]]</f>
        <v>18.5</v>
      </c>
      <c r="AB777" s="172">
        <f>INVENTARIO[[#This Row],[Stock Actual]]*INVENTARIO[[#This Row],[Costo total]]</f>
        <v>0</v>
      </c>
    </row>
    <row r="778" spans="1:28" ht="55" customHeight="1" x14ac:dyDescent="0.15">
      <c r="A778" s="42" t="s">
        <v>2157</v>
      </c>
      <c r="B778" s="173"/>
      <c r="C778" s="174" t="s">
        <v>12</v>
      </c>
      <c r="D778" s="78" t="s">
        <v>2862</v>
      </c>
      <c r="E778" s="78" t="s">
        <v>2147</v>
      </c>
      <c r="F778" s="78" t="s">
        <v>692</v>
      </c>
      <c r="G778" s="78" t="s">
        <v>164</v>
      </c>
      <c r="H778" s="175">
        <f>INVENTARIO[[#This Row],[Precio Final]]</f>
        <v>22</v>
      </c>
      <c r="I778" s="78">
        <v>0</v>
      </c>
      <c r="J778" s="78">
        <v>2</v>
      </c>
      <c r="K778" s="110">
        <f>SUMIFS(VENTAS[Cantidad],VENTAS[Código del producto Vendido],INVENTARIO[[#This Row],[Code]])</f>
        <v>2</v>
      </c>
      <c r="L778" s="120">
        <f>INVENTARIO[[#This Row],[Entradas]]-INVENTARIO[[#This Row],[Salidas]]</f>
        <v>0</v>
      </c>
      <c r="M778" s="175">
        <f>INVENTARIO[[#This Row],[Precio Final]]*10%</f>
        <v>2.2000000000000002</v>
      </c>
      <c r="N778" s="42">
        <v>0</v>
      </c>
      <c r="O778" s="42">
        <v>0</v>
      </c>
      <c r="P778" s="42">
        <v>13.2</v>
      </c>
      <c r="Q778" s="110"/>
      <c r="R778" s="42"/>
      <c r="S778" s="177">
        <v>1.5</v>
      </c>
      <c r="T778" s="42">
        <f>INVENTARIO[[#This Row],[Costo Unitario (USD)]]+INVENTARIO[[#This Row],[Costo Envío (USD)]]</f>
        <v>14.7</v>
      </c>
      <c r="U778" s="42">
        <f>INVENTARIO[[#This Row],[Costo total]]*1.5</f>
        <v>22.049999999999997</v>
      </c>
      <c r="V778" s="42">
        <v>22</v>
      </c>
      <c r="W778" s="42">
        <f>INVENTARIO[[#This Row],[Precio Final]]-INVENTARIO[[#This Row],[Costo total]]</f>
        <v>7.3000000000000007</v>
      </c>
      <c r="X778" s="176">
        <f>INVENTARIO[[#This Row],[Ganancia Unitaria]]*INVENTARIO[[#This Row],[Salidas]]</f>
        <v>14.600000000000001</v>
      </c>
      <c r="Y778" s="42" t="s">
        <v>2108</v>
      </c>
      <c r="Z778" s="20"/>
      <c r="AA778" s="20">
        <f>INVENTARIO[[#This Row],[Costo total]]*INVENTARIO[[#This Row],[Entradas]]</f>
        <v>29.4</v>
      </c>
      <c r="AB778" s="172">
        <f>INVENTARIO[[#This Row],[Stock Actual]]*INVENTARIO[[#This Row],[Costo total]]</f>
        <v>0</v>
      </c>
    </row>
    <row r="779" spans="1:28" ht="55" customHeight="1" x14ac:dyDescent="0.15">
      <c r="A779" s="43" t="s">
        <v>2158</v>
      </c>
      <c r="B779" s="169"/>
      <c r="C779" s="170" t="s">
        <v>12</v>
      </c>
      <c r="D779" s="83" t="s">
        <v>2330</v>
      </c>
      <c r="E779" s="83" t="s">
        <v>2120</v>
      </c>
      <c r="F779" s="83" t="s">
        <v>1342</v>
      </c>
      <c r="G779" s="83" t="s">
        <v>164</v>
      </c>
      <c r="H779" s="171">
        <f>INVENTARIO[[#This Row],[Precio Final]]</f>
        <v>35</v>
      </c>
      <c r="I779" s="83">
        <v>0</v>
      </c>
      <c r="J779" s="83">
        <v>1</v>
      </c>
      <c r="K779" s="112">
        <f>SUMIFS(VENTAS[Cantidad],VENTAS[Código del producto Vendido],INVENTARIO[[#This Row],[Code]])</f>
        <v>1</v>
      </c>
      <c r="L779" s="121">
        <f>INVENTARIO[[#This Row],[Entradas]]-INVENTARIO[[#This Row],[Salidas]]</f>
        <v>0</v>
      </c>
      <c r="M779" s="171">
        <f>INVENTARIO[[#This Row],[Precio Final]]*10%</f>
        <v>3.5</v>
      </c>
      <c r="N779" s="43">
        <v>0</v>
      </c>
      <c r="O779" s="43">
        <v>0</v>
      </c>
      <c r="P779" s="43">
        <v>18.5</v>
      </c>
      <c r="Q779" s="112"/>
      <c r="R779" s="43"/>
      <c r="S779" s="177">
        <v>1.5</v>
      </c>
      <c r="T779" s="168">
        <f>INVENTARIO[[#This Row],[Costo Unitario (USD)]]+INVENTARIO[[#This Row],[Costo Envío (USD)]]</f>
        <v>20</v>
      </c>
      <c r="U779" s="168">
        <f>INVENTARIO[[#This Row],[Costo total]]*1.5</f>
        <v>30</v>
      </c>
      <c r="V779" s="43">
        <v>35</v>
      </c>
      <c r="W779" s="43">
        <f>INVENTARIO[[#This Row],[Precio Final]]-INVENTARIO[[#This Row],[Costo total]]</f>
        <v>15</v>
      </c>
      <c r="X779" s="172">
        <f>INVENTARIO[[#This Row],[Ganancia Unitaria]]*INVENTARIO[[#This Row],[Salidas]]</f>
        <v>15</v>
      </c>
      <c r="Y779" s="43" t="s">
        <v>2108</v>
      </c>
      <c r="Z779" s="43"/>
      <c r="AA779" s="43">
        <f>INVENTARIO[[#This Row],[Costo total]]*INVENTARIO[[#This Row],[Entradas]]</f>
        <v>20</v>
      </c>
      <c r="AB779" s="172">
        <f>INVENTARIO[[#This Row],[Stock Actual]]*INVENTARIO[[#This Row],[Costo total]]</f>
        <v>0</v>
      </c>
    </row>
    <row r="780" spans="1:28" ht="55" customHeight="1" x14ac:dyDescent="0.15">
      <c r="A780" s="42" t="s">
        <v>2159</v>
      </c>
      <c r="B780" s="173"/>
      <c r="C780" s="174" t="s">
        <v>12</v>
      </c>
      <c r="D780" s="78" t="s">
        <v>2330</v>
      </c>
      <c r="E780" s="78" t="s">
        <v>2122</v>
      </c>
      <c r="F780" s="78" t="s">
        <v>692</v>
      </c>
      <c r="G780" s="78" t="s">
        <v>164</v>
      </c>
      <c r="H780" s="175">
        <f>INVENTARIO[[#This Row],[Precio Final]]</f>
        <v>30</v>
      </c>
      <c r="I780" s="78">
        <v>0</v>
      </c>
      <c r="J780" s="78">
        <v>0</v>
      </c>
      <c r="K780" s="110">
        <f>SUMIFS(VENTAS[Cantidad],VENTAS[Código del producto Vendido],INVENTARIO[[#This Row],[Code]])</f>
        <v>0</v>
      </c>
      <c r="L780" s="120">
        <f>INVENTARIO[[#This Row],[Entradas]]-INVENTARIO[[#This Row],[Salidas]]</f>
        <v>0</v>
      </c>
      <c r="M780" s="175">
        <f>INVENTARIO[[#This Row],[Precio Final]]*10%</f>
        <v>3</v>
      </c>
      <c r="N780" s="42">
        <v>0</v>
      </c>
      <c r="O780" s="42">
        <v>0</v>
      </c>
      <c r="P780" s="42">
        <v>15.6</v>
      </c>
      <c r="Q780" s="110"/>
      <c r="R780" s="42"/>
      <c r="S780" s="177">
        <v>1.5</v>
      </c>
      <c r="T780" s="42">
        <f>INVENTARIO[[#This Row],[Costo Unitario (USD)]]+INVENTARIO[[#This Row],[Costo Envío (USD)]]</f>
        <v>17.100000000000001</v>
      </c>
      <c r="U780" s="42">
        <f>INVENTARIO[[#This Row],[Costo total]]*1.5</f>
        <v>25.650000000000002</v>
      </c>
      <c r="V780" s="42">
        <v>30</v>
      </c>
      <c r="W780" s="42">
        <f>INVENTARIO[[#This Row],[Precio Final]]-INVENTARIO[[#This Row],[Costo total]]</f>
        <v>12.899999999999999</v>
      </c>
      <c r="X780" s="176">
        <f>INVENTARIO[[#This Row],[Ganancia Unitaria]]*INVENTARIO[[#This Row],[Salidas]]</f>
        <v>0</v>
      </c>
      <c r="Y780" s="42" t="s">
        <v>2108</v>
      </c>
      <c r="Z780" s="20"/>
      <c r="AA780" s="20">
        <f>INVENTARIO[[#This Row],[Costo total]]*INVENTARIO[[#This Row],[Entradas]]</f>
        <v>0</v>
      </c>
      <c r="AB780" s="172">
        <f>INVENTARIO[[#This Row],[Stock Actual]]*INVENTARIO[[#This Row],[Costo total]]</f>
        <v>0</v>
      </c>
    </row>
    <row r="781" spans="1:28" ht="55" customHeight="1" x14ac:dyDescent="0.15">
      <c r="A781" s="43" t="s">
        <v>2160</v>
      </c>
      <c r="B781" s="169"/>
      <c r="C781" s="170" t="s">
        <v>12</v>
      </c>
      <c r="D781" s="83" t="s">
        <v>192</v>
      </c>
      <c r="E781" s="83" t="s">
        <v>2663</v>
      </c>
      <c r="F781" s="83" t="s">
        <v>2644</v>
      </c>
      <c r="G781" s="83" t="s">
        <v>164</v>
      </c>
      <c r="H781" s="171">
        <f>INVENTARIO[[#This Row],[Precio Final]]</f>
        <v>22</v>
      </c>
      <c r="I781" s="83">
        <v>0</v>
      </c>
      <c r="J781" s="83">
        <v>2</v>
      </c>
      <c r="K781" s="112">
        <f>SUMIFS(VENTAS[Cantidad],VENTAS[Código del producto Vendido],INVENTARIO[[#This Row],[Code]])</f>
        <v>0</v>
      </c>
      <c r="L781" s="121">
        <f>INVENTARIO[[#This Row],[Entradas]]-INVENTARIO[[#This Row],[Salidas]]</f>
        <v>2</v>
      </c>
      <c r="M781" s="171">
        <f>INVENTARIO[[#This Row],[Precio Final]]*10%</f>
        <v>2.2000000000000002</v>
      </c>
      <c r="N781" s="43">
        <v>0</v>
      </c>
      <c r="O781" s="43">
        <v>0</v>
      </c>
      <c r="P781" s="43">
        <v>13</v>
      </c>
      <c r="Q781" s="112"/>
      <c r="R781" s="43"/>
      <c r="S781" s="177">
        <v>1.5</v>
      </c>
      <c r="T781" s="168">
        <f>INVENTARIO[[#This Row],[Costo Unitario (USD)]]+INVENTARIO[[#This Row],[Costo Envío (USD)]]</f>
        <v>14.5</v>
      </c>
      <c r="U781" s="168">
        <f>INVENTARIO[[#This Row],[Costo total]]*1.5</f>
        <v>21.75</v>
      </c>
      <c r="V781" s="43">
        <v>22</v>
      </c>
      <c r="W781" s="43">
        <f>INVENTARIO[[#This Row],[Precio Final]]-INVENTARIO[[#This Row],[Costo total]]</f>
        <v>7.5</v>
      </c>
      <c r="X781" s="172">
        <f>INVENTARIO[[#This Row],[Ganancia Unitaria]]*INVENTARIO[[#This Row],[Salidas]]</f>
        <v>0</v>
      </c>
      <c r="Y781" s="43" t="s">
        <v>2108</v>
      </c>
      <c r="Z781" s="43"/>
      <c r="AA781" s="43">
        <f>INVENTARIO[[#This Row],[Costo total]]*INVENTARIO[[#This Row],[Entradas]]</f>
        <v>29</v>
      </c>
      <c r="AB781" s="172">
        <f>INVENTARIO[[#This Row],[Stock Actual]]*INVENTARIO[[#This Row],[Costo total]]</f>
        <v>29</v>
      </c>
    </row>
    <row r="782" spans="1:28" ht="55" customHeight="1" x14ac:dyDescent="0.15">
      <c r="A782" s="42" t="s">
        <v>2161</v>
      </c>
      <c r="B782" s="173"/>
      <c r="C782" s="174" t="s">
        <v>12</v>
      </c>
      <c r="D782" s="78" t="s">
        <v>2862</v>
      </c>
      <c r="E782" s="78" t="s">
        <v>2551</v>
      </c>
      <c r="F782" s="78" t="s">
        <v>697</v>
      </c>
      <c r="G782" s="78" t="s">
        <v>164</v>
      </c>
      <c r="H782" s="175">
        <f>INVENTARIO[[#This Row],[Precio Final]]</f>
        <v>22</v>
      </c>
      <c r="I782" s="78">
        <v>0</v>
      </c>
      <c r="J782" s="78">
        <v>1</v>
      </c>
      <c r="K782" s="110">
        <f>SUMIFS(VENTAS[Cantidad],VENTAS[Código del producto Vendido],INVENTARIO[[#This Row],[Code]])</f>
        <v>1</v>
      </c>
      <c r="L782" s="120">
        <f>INVENTARIO[[#This Row],[Entradas]]-INVENTARIO[[#This Row],[Salidas]]</f>
        <v>0</v>
      </c>
      <c r="M782" s="175">
        <f>INVENTARIO[[#This Row],[Precio Final]]*10%</f>
        <v>2.2000000000000002</v>
      </c>
      <c r="N782" s="42">
        <v>0</v>
      </c>
      <c r="O782" s="42">
        <v>0</v>
      </c>
      <c r="P782" s="42">
        <v>13.2</v>
      </c>
      <c r="Q782" s="110"/>
      <c r="R782" s="42"/>
      <c r="S782" s="177">
        <v>1.5</v>
      </c>
      <c r="T782" s="42">
        <f>INVENTARIO[[#This Row],[Costo Unitario (USD)]]+INVENTARIO[[#This Row],[Costo Envío (USD)]]</f>
        <v>14.7</v>
      </c>
      <c r="U782" s="42">
        <f>INVENTARIO[[#This Row],[Costo total]]*1.5</f>
        <v>22.049999999999997</v>
      </c>
      <c r="V782" s="42">
        <v>22</v>
      </c>
      <c r="W782" s="42">
        <f>INVENTARIO[[#This Row],[Precio Final]]-INVENTARIO[[#This Row],[Costo total]]</f>
        <v>7.3000000000000007</v>
      </c>
      <c r="X782" s="176">
        <f>INVENTARIO[[#This Row],[Ganancia Unitaria]]*INVENTARIO[[#This Row],[Salidas]]</f>
        <v>7.3000000000000007</v>
      </c>
      <c r="Y782" s="42" t="s">
        <v>2108</v>
      </c>
      <c r="Z782" s="20"/>
      <c r="AA782" s="20">
        <f>INVENTARIO[[#This Row],[Costo total]]*INVENTARIO[[#This Row],[Entradas]]</f>
        <v>14.7</v>
      </c>
      <c r="AB782" s="172">
        <f>INVENTARIO[[#This Row],[Stock Actual]]*INVENTARIO[[#This Row],[Costo total]]</f>
        <v>0</v>
      </c>
    </row>
    <row r="783" spans="1:28" ht="55" customHeight="1" x14ac:dyDescent="0.15">
      <c r="A783" s="43" t="s">
        <v>2162</v>
      </c>
      <c r="B783" s="169"/>
      <c r="C783" s="170" t="s">
        <v>12</v>
      </c>
      <c r="D783" s="83" t="s">
        <v>215</v>
      </c>
      <c r="E783" s="83" t="s">
        <v>2118</v>
      </c>
      <c r="F783" s="83" t="s">
        <v>692</v>
      </c>
      <c r="G783" s="83" t="s">
        <v>164</v>
      </c>
      <c r="H783" s="171">
        <f>INVENTARIO[[#This Row],[Precio Final]]</f>
        <v>50</v>
      </c>
      <c r="I783" s="83">
        <v>0</v>
      </c>
      <c r="J783" s="83">
        <v>0</v>
      </c>
      <c r="K783" s="112">
        <f>SUMIFS(VENTAS[Cantidad],VENTAS[Código del producto Vendido],INVENTARIO[[#This Row],[Code]])</f>
        <v>0</v>
      </c>
      <c r="L783" s="121">
        <f>INVENTARIO[[#This Row],[Entradas]]-INVENTARIO[[#This Row],[Salidas]]</f>
        <v>0</v>
      </c>
      <c r="M783" s="171">
        <f>INVENTARIO[[#This Row],[Precio Final]]*10%</f>
        <v>5</v>
      </c>
      <c r="N783" s="43">
        <v>0</v>
      </c>
      <c r="O783" s="43">
        <v>0</v>
      </c>
      <c r="P783" s="43">
        <v>25</v>
      </c>
      <c r="Q783" s="112"/>
      <c r="R783" s="43"/>
      <c r="S783" s="177">
        <v>1.5</v>
      </c>
      <c r="T783" s="168">
        <f>INVENTARIO[[#This Row],[Costo Unitario (USD)]]+INVENTARIO[[#This Row],[Costo Envío (USD)]]</f>
        <v>26.5</v>
      </c>
      <c r="U783" s="168">
        <f>INVENTARIO[[#This Row],[Costo total]]*1.5</f>
        <v>39.75</v>
      </c>
      <c r="V783" s="43">
        <v>50</v>
      </c>
      <c r="W783" s="43">
        <f>INVENTARIO[[#This Row],[Precio Final]]-INVENTARIO[[#This Row],[Costo total]]</f>
        <v>23.5</v>
      </c>
      <c r="X783" s="172">
        <f>INVENTARIO[[#This Row],[Ganancia Unitaria]]*INVENTARIO[[#This Row],[Salidas]]</f>
        <v>0</v>
      </c>
      <c r="Y783" s="43" t="s">
        <v>2108</v>
      </c>
      <c r="Z783" s="43"/>
      <c r="AA783" s="43">
        <f>INVENTARIO[[#This Row],[Costo total]]*INVENTARIO[[#This Row],[Entradas]]</f>
        <v>0</v>
      </c>
      <c r="AB783" s="172">
        <f>INVENTARIO[[#This Row],[Stock Actual]]*INVENTARIO[[#This Row],[Costo total]]</f>
        <v>0</v>
      </c>
    </row>
    <row r="784" spans="1:28" ht="55" customHeight="1" x14ac:dyDescent="0.15">
      <c r="A784" s="43" t="s">
        <v>2163</v>
      </c>
      <c r="B784" s="169"/>
      <c r="C784" s="170" t="s">
        <v>12</v>
      </c>
      <c r="D784" s="83" t="s">
        <v>2330</v>
      </c>
      <c r="E784" s="83" t="s">
        <v>2164</v>
      </c>
      <c r="F784" s="83" t="s">
        <v>692</v>
      </c>
      <c r="G784" s="83" t="s">
        <v>164</v>
      </c>
      <c r="H784" s="171">
        <f>INVENTARIO[[#This Row],[Precio Final]]</f>
        <v>25</v>
      </c>
      <c r="I784" s="83">
        <v>0</v>
      </c>
      <c r="J784" s="83">
        <v>1</v>
      </c>
      <c r="K784" s="112">
        <f>SUMIFS(VENTAS[Cantidad],VENTAS[Código del producto Vendido],INVENTARIO[[#This Row],[Code]])</f>
        <v>1</v>
      </c>
      <c r="L784" s="121">
        <f>INVENTARIO[[#This Row],[Entradas]]-INVENTARIO[[#This Row],[Salidas]]</f>
        <v>0</v>
      </c>
      <c r="M784" s="171">
        <f>INVENTARIO[[#This Row],[Precio Final]]*10%</f>
        <v>2.5</v>
      </c>
      <c r="N784" s="43">
        <v>0</v>
      </c>
      <c r="O784" s="43">
        <v>0</v>
      </c>
      <c r="P784" s="43">
        <v>13.5</v>
      </c>
      <c r="Q784" s="112"/>
      <c r="R784" s="43"/>
      <c r="S784" s="177">
        <v>1.5</v>
      </c>
      <c r="T784" s="168">
        <f>INVENTARIO[[#This Row],[Costo Unitario (USD)]]+INVENTARIO[[#This Row],[Costo Envío (USD)]]</f>
        <v>15</v>
      </c>
      <c r="U784" s="168">
        <f>INVENTARIO[[#This Row],[Costo total]]*1.5</f>
        <v>22.5</v>
      </c>
      <c r="V784" s="43">
        <v>25</v>
      </c>
      <c r="W784" s="43">
        <f>INVENTARIO[[#This Row],[Precio Final]]-INVENTARIO[[#This Row],[Costo total]]</f>
        <v>10</v>
      </c>
      <c r="X784" s="172">
        <f>INVENTARIO[[#This Row],[Ganancia Unitaria]]*INVENTARIO[[#This Row],[Salidas]]</f>
        <v>10</v>
      </c>
      <c r="Y784" s="43" t="s">
        <v>2108</v>
      </c>
      <c r="Z784" s="43"/>
      <c r="AA784" s="43">
        <f>INVENTARIO[[#This Row],[Costo total]]*INVENTARIO[[#This Row],[Entradas]]</f>
        <v>15</v>
      </c>
      <c r="AB784" s="172">
        <f>INVENTARIO[[#This Row],[Stock Actual]]*INVENTARIO[[#This Row],[Costo total]]</f>
        <v>0</v>
      </c>
    </row>
    <row r="785" spans="1:28" ht="55" customHeight="1" x14ac:dyDescent="0.15">
      <c r="A785" s="42" t="s">
        <v>2165</v>
      </c>
      <c r="B785" s="173"/>
      <c r="C785" s="174" t="s">
        <v>12</v>
      </c>
      <c r="D785" s="78" t="s">
        <v>192</v>
      </c>
      <c r="E785" s="78" t="s">
        <v>2167</v>
      </c>
      <c r="F785" s="78" t="s">
        <v>711</v>
      </c>
      <c r="G785" s="78" t="s">
        <v>164</v>
      </c>
      <c r="H785" s="175">
        <f>INVENTARIO[[#This Row],[Precio Final]]</f>
        <v>5</v>
      </c>
      <c r="I785" s="78">
        <v>0</v>
      </c>
      <c r="J785" s="78">
        <v>1</v>
      </c>
      <c r="K785" s="110">
        <f>SUMIFS(VENTAS[Cantidad],VENTAS[Código del producto Vendido],INVENTARIO[[#This Row],[Code]])</f>
        <v>1</v>
      </c>
      <c r="L785" s="120">
        <f>INVENTARIO[[#This Row],[Entradas]]-INVENTARIO[[#This Row],[Salidas]]</f>
        <v>0</v>
      </c>
      <c r="M785" s="175">
        <f>INVENTARIO[[#This Row],[Precio Final]]*10%</f>
        <v>0.5</v>
      </c>
      <c r="N785" s="42">
        <v>0</v>
      </c>
      <c r="O785" s="42">
        <v>0</v>
      </c>
      <c r="P785" s="42">
        <v>2.9</v>
      </c>
      <c r="Q785" s="110"/>
      <c r="R785" s="42"/>
      <c r="S785" s="177">
        <v>1.5</v>
      </c>
      <c r="T785" s="42">
        <f>INVENTARIO[[#This Row],[Costo Unitario (USD)]]+INVENTARIO[[#This Row],[Costo Envío (USD)]]</f>
        <v>4.4000000000000004</v>
      </c>
      <c r="U785" s="42">
        <f>INVENTARIO[[#This Row],[Costo total]]*1.5</f>
        <v>6.6000000000000005</v>
      </c>
      <c r="V785" s="42">
        <v>5</v>
      </c>
      <c r="W785" s="42">
        <f>INVENTARIO[[#This Row],[Precio Final]]-INVENTARIO[[#This Row],[Costo total]]</f>
        <v>0.59999999999999964</v>
      </c>
      <c r="X785" s="176">
        <f>INVENTARIO[[#This Row],[Ganancia Unitaria]]*INVENTARIO[[#This Row],[Salidas]]</f>
        <v>0.59999999999999964</v>
      </c>
      <c r="Y785" s="42" t="s">
        <v>2108</v>
      </c>
      <c r="Z785" s="20"/>
      <c r="AA785" s="20">
        <f>INVENTARIO[[#This Row],[Costo total]]*INVENTARIO[[#This Row],[Entradas]]</f>
        <v>4.4000000000000004</v>
      </c>
      <c r="AB785" s="172">
        <f>INVENTARIO[[#This Row],[Stock Actual]]*INVENTARIO[[#This Row],[Costo total]]</f>
        <v>0</v>
      </c>
    </row>
    <row r="786" spans="1:28" ht="55" customHeight="1" x14ac:dyDescent="0.15">
      <c r="A786" s="43" t="s">
        <v>2168</v>
      </c>
      <c r="B786" s="169"/>
      <c r="C786" s="170" t="s">
        <v>12</v>
      </c>
      <c r="D786" s="83" t="s">
        <v>192</v>
      </c>
      <c r="E786" s="83" t="s">
        <v>2343</v>
      </c>
      <c r="F786" s="83" t="s">
        <v>711</v>
      </c>
      <c r="G786" s="83" t="s">
        <v>164</v>
      </c>
      <c r="H786" s="171">
        <f>INVENTARIO[[#This Row],[Precio Final]]</f>
        <v>8</v>
      </c>
      <c r="I786" s="83">
        <v>0</v>
      </c>
      <c r="J786" s="83">
        <v>1</v>
      </c>
      <c r="K786" s="112">
        <f>SUMIFS(VENTAS[Cantidad],VENTAS[Código del producto Vendido],INVENTARIO[[#This Row],[Code]])</f>
        <v>1</v>
      </c>
      <c r="L786" s="121">
        <f>INVENTARIO[[#This Row],[Entradas]]-INVENTARIO[[#This Row],[Salidas]]</f>
        <v>0</v>
      </c>
      <c r="M786" s="171">
        <f>INVENTARIO[[#This Row],[Precio Final]]*10%</f>
        <v>0.8</v>
      </c>
      <c r="N786" s="43">
        <v>0</v>
      </c>
      <c r="O786" s="43">
        <v>0</v>
      </c>
      <c r="P786" s="43">
        <v>4.7</v>
      </c>
      <c r="Q786" s="112"/>
      <c r="R786" s="43"/>
      <c r="S786" s="177">
        <v>1.5</v>
      </c>
      <c r="T786" s="168">
        <f>INVENTARIO[[#This Row],[Costo Unitario (USD)]]+INVENTARIO[[#This Row],[Costo Envío (USD)]]</f>
        <v>6.2</v>
      </c>
      <c r="U786" s="168">
        <f>INVENTARIO[[#This Row],[Costo total]]*1.5</f>
        <v>9.3000000000000007</v>
      </c>
      <c r="V786" s="43">
        <v>8</v>
      </c>
      <c r="W786" s="43">
        <f>INVENTARIO[[#This Row],[Precio Final]]-INVENTARIO[[#This Row],[Costo total]]</f>
        <v>1.7999999999999998</v>
      </c>
      <c r="X786" s="172">
        <f>INVENTARIO[[#This Row],[Ganancia Unitaria]]*INVENTARIO[[#This Row],[Salidas]]</f>
        <v>1.7999999999999998</v>
      </c>
      <c r="Y786" s="43" t="s">
        <v>2108</v>
      </c>
      <c r="Z786" s="43"/>
      <c r="AA786" s="43">
        <f>INVENTARIO[[#This Row],[Costo total]]*INVENTARIO[[#This Row],[Entradas]]</f>
        <v>6.2</v>
      </c>
      <c r="AB786" s="172">
        <f>INVENTARIO[[#This Row],[Stock Actual]]*INVENTARIO[[#This Row],[Costo total]]</f>
        <v>0</v>
      </c>
    </row>
    <row r="787" spans="1:28" ht="55" customHeight="1" x14ac:dyDescent="0.15">
      <c r="A787" s="42" t="s">
        <v>2169</v>
      </c>
      <c r="B787" s="173"/>
      <c r="C787" s="174" t="s">
        <v>12</v>
      </c>
      <c r="D787" s="78" t="s">
        <v>192</v>
      </c>
      <c r="E787" s="78" t="s">
        <v>2372</v>
      </c>
      <c r="F787" s="78" t="s">
        <v>711</v>
      </c>
      <c r="G787" s="78" t="s">
        <v>164</v>
      </c>
      <c r="H787" s="175">
        <f>INVENTARIO[[#This Row],[Precio Final]]</f>
        <v>5</v>
      </c>
      <c r="I787" s="78">
        <v>0</v>
      </c>
      <c r="J787" s="78">
        <v>1</v>
      </c>
      <c r="K787" s="110">
        <f>SUMIFS(VENTAS[Cantidad],VENTAS[Código del producto Vendido],INVENTARIO[[#This Row],[Code]])</f>
        <v>1</v>
      </c>
      <c r="L787" s="120">
        <f>INVENTARIO[[#This Row],[Entradas]]-INVENTARIO[[#This Row],[Salidas]]</f>
        <v>0</v>
      </c>
      <c r="M787" s="175">
        <f>INVENTARIO[[#This Row],[Precio Final]]*10%</f>
        <v>0.5</v>
      </c>
      <c r="N787" s="42">
        <v>0</v>
      </c>
      <c r="O787" s="42">
        <v>0</v>
      </c>
      <c r="P787" s="42">
        <v>2.72</v>
      </c>
      <c r="Q787" s="110"/>
      <c r="R787" s="42"/>
      <c r="S787" s="177">
        <v>1.5</v>
      </c>
      <c r="T787" s="42">
        <f>INVENTARIO[[#This Row],[Costo Unitario (USD)]]+INVENTARIO[[#This Row],[Costo Envío (USD)]]</f>
        <v>4.2200000000000006</v>
      </c>
      <c r="U787" s="42">
        <f>INVENTARIO[[#This Row],[Costo total]]*1.5</f>
        <v>6.330000000000001</v>
      </c>
      <c r="V787" s="42">
        <v>5</v>
      </c>
      <c r="W787" s="42">
        <f>INVENTARIO[[#This Row],[Precio Final]]-INVENTARIO[[#This Row],[Costo total]]</f>
        <v>0.77999999999999936</v>
      </c>
      <c r="X787" s="176">
        <f>INVENTARIO[[#This Row],[Ganancia Unitaria]]*INVENTARIO[[#This Row],[Salidas]]</f>
        <v>0.77999999999999936</v>
      </c>
      <c r="Y787" s="42" t="s">
        <v>2108</v>
      </c>
      <c r="Z787" s="20"/>
      <c r="AA787" s="20">
        <f>INVENTARIO[[#This Row],[Costo total]]*INVENTARIO[[#This Row],[Entradas]]</f>
        <v>4.2200000000000006</v>
      </c>
      <c r="AB787" s="172">
        <f>INVENTARIO[[#This Row],[Stock Actual]]*INVENTARIO[[#This Row],[Costo total]]</f>
        <v>0</v>
      </c>
    </row>
    <row r="788" spans="1:28" ht="55" customHeight="1" x14ac:dyDescent="0.15">
      <c r="A788" s="43" t="s">
        <v>2170</v>
      </c>
      <c r="B788" s="169"/>
      <c r="C788" s="170" t="s">
        <v>12</v>
      </c>
      <c r="D788" s="83" t="s">
        <v>2331</v>
      </c>
      <c r="E788" s="83" t="s">
        <v>2167</v>
      </c>
      <c r="F788" s="83" t="s">
        <v>711</v>
      </c>
      <c r="G788" s="83" t="s">
        <v>164</v>
      </c>
      <c r="H788" s="171">
        <f>INVENTARIO[[#This Row],[Precio Final]]</f>
        <v>7</v>
      </c>
      <c r="I788" s="83">
        <v>0</v>
      </c>
      <c r="J788" s="83">
        <v>1</v>
      </c>
      <c r="K788" s="112">
        <f>SUMIFS(VENTAS[Cantidad],VENTAS[Código del producto Vendido],INVENTARIO[[#This Row],[Code]])</f>
        <v>1</v>
      </c>
      <c r="L788" s="121">
        <f>INVENTARIO[[#This Row],[Entradas]]-INVENTARIO[[#This Row],[Salidas]]</f>
        <v>0</v>
      </c>
      <c r="M788" s="171">
        <f>INVENTARIO[[#This Row],[Precio Final]]*10%</f>
        <v>0.70000000000000007</v>
      </c>
      <c r="N788" s="43">
        <v>0</v>
      </c>
      <c r="O788" s="43">
        <v>0</v>
      </c>
      <c r="P788" s="43">
        <v>4.55</v>
      </c>
      <c r="Q788" s="112"/>
      <c r="R788" s="43"/>
      <c r="S788" s="177">
        <v>1.5</v>
      </c>
      <c r="T788" s="168">
        <f>INVENTARIO[[#This Row],[Costo Unitario (USD)]]+INVENTARIO[[#This Row],[Costo Envío (USD)]]</f>
        <v>6.05</v>
      </c>
      <c r="U788" s="168">
        <f>INVENTARIO[[#This Row],[Costo total]]*1.5</f>
        <v>9.0749999999999993</v>
      </c>
      <c r="V788" s="43">
        <v>7</v>
      </c>
      <c r="W788" s="43">
        <f>INVENTARIO[[#This Row],[Precio Final]]-INVENTARIO[[#This Row],[Costo total]]</f>
        <v>0.95000000000000018</v>
      </c>
      <c r="X788" s="172">
        <f>INVENTARIO[[#This Row],[Ganancia Unitaria]]*INVENTARIO[[#This Row],[Salidas]]</f>
        <v>0.95000000000000018</v>
      </c>
      <c r="Y788" s="43" t="s">
        <v>2108</v>
      </c>
      <c r="Z788" s="43"/>
      <c r="AA788" s="43">
        <f>INVENTARIO[[#This Row],[Costo total]]*INVENTARIO[[#This Row],[Entradas]]</f>
        <v>6.05</v>
      </c>
      <c r="AB788" s="172">
        <f>INVENTARIO[[#This Row],[Stock Actual]]*INVENTARIO[[#This Row],[Costo total]]</f>
        <v>0</v>
      </c>
    </row>
    <row r="789" spans="1:28" ht="55" customHeight="1" x14ac:dyDescent="0.15">
      <c r="A789" s="42" t="s">
        <v>2171</v>
      </c>
      <c r="B789" s="173"/>
      <c r="C789" s="174" t="s">
        <v>12</v>
      </c>
      <c r="D789" s="78" t="s">
        <v>2166</v>
      </c>
      <c r="E789" s="78" t="s">
        <v>2172</v>
      </c>
      <c r="F789" s="78" t="s">
        <v>1342</v>
      </c>
      <c r="G789" s="78" t="s">
        <v>164</v>
      </c>
      <c r="H789" s="175">
        <f>INVENTARIO[[#This Row],[Precio Final]]</f>
        <v>3</v>
      </c>
      <c r="I789" s="78">
        <v>0</v>
      </c>
      <c r="J789" s="78">
        <v>1</v>
      </c>
      <c r="K789" s="110">
        <f>SUMIFS(VENTAS[Cantidad],VENTAS[Código del producto Vendido],INVENTARIO[[#This Row],[Code]])</f>
        <v>1</v>
      </c>
      <c r="L789" s="120">
        <f>INVENTARIO[[#This Row],[Entradas]]-INVENTARIO[[#This Row],[Salidas]]</f>
        <v>0</v>
      </c>
      <c r="M789" s="175">
        <f>INVENTARIO[[#This Row],[Precio Final]]*10%</f>
        <v>0.30000000000000004</v>
      </c>
      <c r="N789" s="42">
        <v>0</v>
      </c>
      <c r="O789" s="42">
        <v>0</v>
      </c>
      <c r="P789" s="42">
        <v>1.75</v>
      </c>
      <c r="Q789" s="110"/>
      <c r="R789" s="42"/>
      <c r="S789" s="177">
        <v>1.5</v>
      </c>
      <c r="T789" s="42">
        <f>INVENTARIO[[#This Row],[Costo Unitario (USD)]]+INVENTARIO[[#This Row],[Costo Envío (USD)]]</f>
        <v>3.25</v>
      </c>
      <c r="U789" s="42">
        <f>INVENTARIO[[#This Row],[Costo total]]*1.5</f>
        <v>4.875</v>
      </c>
      <c r="V789" s="42">
        <v>3</v>
      </c>
      <c r="W789" s="42">
        <f>INVENTARIO[[#This Row],[Precio Final]]-INVENTARIO[[#This Row],[Costo total]]</f>
        <v>-0.25</v>
      </c>
      <c r="X789" s="176">
        <f>INVENTARIO[[#This Row],[Ganancia Unitaria]]*INVENTARIO[[#This Row],[Salidas]]</f>
        <v>-0.25</v>
      </c>
      <c r="Y789" s="42" t="s">
        <v>2108</v>
      </c>
      <c r="Z789" s="20"/>
      <c r="AA789" s="20">
        <f>INVENTARIO[[#This Row],[Costo total]]*INVENTARIO[[#This Row],[Entradas]]</f>
        <v>3.25</v>
      </c>
      <c r="AB789" s="172">
        <f>INVENTARIO[[#This Row],[Stock Actual]]*INVENTARIO[[#This Row],[Costo total]]</f>
        <v>0</v>
      </c>
    </row>
    <row r="790" spans="1:28" ht="55" customHeight="1" x14ac:dyDescent="0.15">
      <c r="A790" s="43" t="s">
        <v>2173</v>
      </c>
      <c r="B790" s="169"/>
      <c r="C790" s="170" t="s">
        <v>12</v>
      </c>
      <c r="D790" s="83" t="s">
        <v>2166</v>
      </c>
      <c r="E790" s="83" t="s">
        <v>2174</v>
      </c>
      <c r="F790" s="83" t="s">
        <v>714</v>
      </c>
      <c r="G790" s="83" t="s">
        <v>164</v>
      </c>
      <c r="H790" s="171">
        <f>INVENTARIO[[#This Row],[Precio Final]]</f>
        <v>3</v>
      </c>
      <c r="I790" s="83">
        <v>0</v>
      </c>
      <c r="J790" s="83">
        <v>1</v>
      </c>
      <c r="K790" s="112">
        <f>SUMIFS(VENTAS[Cantidad],VENTAS[Código del producto Vendido],INVENTARIO[[#This Row],[Code]])</f>
        <v>1</v>
      </c>
      <c r="L790" s="121">
        <f>INVENTARIO[[#This Row],[Entradas]]-INVENTARIO[[#This Row],[Salidas]]</f>
        <v>0</v>
      </c>
      <c r="M790" s="171">
        <f>INVENTARIO[[#This Row],[Precio Final]]*10%</f>
        <v>0.30000000000000004</v>
      </c>
      <c r="N790" s="43">
        <v>0</v>
      </c>
      <c r="O790" s="43">
        <v>0</v>
      </c>
      <c r="P790" s="43">
        <v>2</v>
      </c>
      <c r="Q790" s="112"/>
      <c r="R790" s="43"/>
      <c r="S790" s="177">
        <v>1.5</v>
      </c>
      <c r="T790" s="168">
        <f>INVENTARIO[[#This Row],[Costo Unitario (USD)]]+INVENTARIO[[#This Row],[Costo Envío (USD)]]</f>
        <v>3.5</v>
      </c>
      <c r="U790" s="168">
        <f>INVENTARIO[[#This Row],[Costo total]]*1.5</f>
        <v>5.25</v>
      </c>
      <c r="V790" s="43">
        <v>3</v>
      </c>
      <c r="W790" s="43">
        <f>INVENTARIO[[#This Row],[Precio Final]]-INVENTARIO[[#This Row],[Costo total]]</f>
        <v>-0.5</v>
      </c>
      <c r="X790" s="172">
        <f>INVENTARIO[[#This Row],[Ganancia Unitaria]]*INVENTARIO[[#This Row],[Salidas]]</f>
        <v>-0.5</v>
      </c>
      <c r="Y790" s="43" t="s">
        <v>2108</v>
      </c>
      <c r="Z790" s="43"/>
      <c r="AA790" s="43">
        <f>INVENTARIO[[#This Row],[Costo total]]*INVENTARIO[[#This Row],[Entradas]]</f>
        <v>3.5</v>
      </c>
      <c r="AB790" s="172">
        <f>INVENTARIO[[#This Row],[Stock Actual]]*INVENTARIO[[#This Row],[Costo total]]</f>
        <v>0</v>
      </c>
    </row>
    <row r="791" spans="1:28" ht="55" customHeight="1" x14ac:dyDescent="0.15">
      <c r="A791" s="42" t="s">
        <v>2175</v>
      </c>
      <c r="B791" s="173"/>
      <c r="C791" s="174" t="s">
        <v>12</v>
      </c>
      <c r="D791" s="78" t="s">
        <v>2688</v>
      </c>
      <c r="E791" s="78" t="s">
        <v>2552</v>
      </c>
      <c r="F791" s="78" t="s">
        <v>714</v>
      </c>
      <c r="G791" s="78" t="s">
        <v>426</v>
      </c>
      <c r="H791" s="175">
        <f>INVENTARIO[[#This Row],[Precio Final]]</f>
        <v>50</v>
      </c>
      <c r="I791" s="78"/>
      <c r="J791" s="78">
        <v>1</v>
      </c>
      <c r="K791" s="110">
        <f>SUMIFS(VENTAS[Cantidad],VENTAS[Código del producto Vendido],INVENTARIO[[#This Row],[Code]])</f>
        <v>0</v>
      </c>
      <c r="L791" s="120">
        <f>INVENTARIO[[#This Row],[Entradas]]-INVENTARIO[[#This Row],[Salidas]]</f>
        <v>1</v>
      </c>
      <c r="M791" s="175">
        <f>INVENTARIO[[#This Row],[Precio Final]]*10%</f>
        <v>5</v>
      </c>
      <c r="N791" s="42"/>
      <c r="O791" s="42"/>
      <c r="P791" s="42">
        <v>32</v>
      </c>
      <c r="Q791" s="110"/>
      <c r="R791" s="42"/>
      <c r="S791" s="178">
        <v>8</v>
      </c>
      <c r="T791" s="42">
        <f>INVENTARIO[[#This Row],[Costo Unitario (USD)]]+INVENTARIO[[#This Row],[Costo Envío (USD)]]</f>
        <v>40</v>
      </c>
      <c r="U791" s="42">
        <f>INVENTARIO[[#This Row],[Costo total]]*1.5</f>
        <v>60</v>
      </c>
      <c r="V791" s="42">
        <v>50</v>
      </c>
      <c r="W791" s="42">
        <f>INVENTARIO[[#This Row],[Precio Final]]-INVENTARIO[[#This Row],[Costo total]]</f>
        <v>10</v>
      </c>
      <c r="X791" s="176">
        <f>INVENTARIO[[#This Row],[Ganancia Unitaria]]*INVENTARIO[[#This Row],[Salidas]]</f>
        <v>0</v>
      </c>
      <c r="Y791" s="42"/>
      <c r="Z791" s="20"/>
      <c r="AA791" s="20">
        <f>INVENTARIO[[#This Row],[Costo total]]*INVENTARIO[[#This Row],[Entradas]]</f>
        <v>40</v>
      </c>
      <c r="AB791" s="172">
        <f>INVENTARIO[[#This Row],[Stock Actual]]*INVENTARIO[[#This Row],[Costo total]]</f>
        <v>40</v>
      </c>
    </row>
    <row r="792" spans="1:28" ht="55" customHeight="1" x14ac:dyDescent="0.15">
      <c r="A792" s="43" t="s">
        <v>2176</v>
      </c>
      <c r="B792" s="169"/>
      <c r="C792" s="170" t="s">
        <v>12</v>
      </c>
      <c r="D792" s="83" t="s">
        <v>215</v>
      </c>
      <c r="E792" s="83" t="s">
        <v>2194</v>
      </c>
      <c r="F792" s="83" t="s">
        <v>692</v>
      </c>
      <c r="G792" s="83" t="s">
        <v>426</v>
      </c>
      <c r="H792" s="171">
        <f>INVENTARIO[[#This Row],[Precio Final]]</f>
        <v>90</v>
      </c>
      <c r="I792" s="83"/>
      <c r="J792" s="83">
        <v>1</v>
      </c>
      <c r="K792" s="112">
        <f>SUMIFS(VENTAS[Cantidad],VENTAS[Código del producto Vendido],INVENTARIO[[#This Row],[Code]])</f>
        <v>1</v>
      </c>
      <c r="L792" s="121">
        <f>INVENTARIO[[#This Row],[Entradas]]-INVENTARIO[[#This Row],[Salidas]]</f>
        <v>0</v>
      </c>
      <c r="M792" s="171">
        <f>INVENTARIO[[#This Row],[Precio Final]]*10%</f>
        <v>9</v>
      </c>
      <c r="N792" s="43"/>
      <c r="O792" s="43"/>
      <c r="P792" s="43">
        <v>63</v>
      </c>
      <c r="Q792" s="112"/>
      <c r="R792" s="43"/>
      <c r="S792" s="177">
        <v>15</v>
      </c>
      <c r="T792" s="168">
        <f>INVENTARIO[[#This Row],[Costo Unitario (USD)]]+INVENTARIO[[#This Row],[Costo Envío (USD)]]</f>
        <v>78</v>
      </c>
      <c r="U792" s="168">
        <f>INVENTARIO[[#This Row],[Costo total]]*1.5</f>
        <v>117</v>
      </c>
      <c r="V792" s="43">
        <v>90</v>
      </c>
      <c r="W792" s="43">
        <f>INVENTARIO[[#This Row],[Precio Final]]-INVENTARIO[[#This Row],[Costo total]]</f>
        <v>12</v>
      </c>
      <c r="X792" s="172">
        <f>INVENTARIO[[#This Row],[Ganancia Unitaria]]*INVENTARIO[[#This Row],[Salidas]]</f>
        <v>12</v>
      </c>
      <c r="Y792" s="43"/>
      <c r="Z792" s="43"/>
      <c r="AA792" s="43">
        <f>INVENTARIO[[#This Row],[Costo total]]*INVENTARIO[[#This Row],[Entradas]]</f>
        <v>78</v>
      </c>
      <c r="AB792" s="172">
        <f>INVENTARIO[[#This Row],[Stock Actual]]*INVENTARIO[[#This Row],[Costo total]]</f>
        <v>0</v>
      </c>
    </row>
    <row r="793" spans="1:28" ht="55" customHeight="1" x14ac:dyDescent="0.15">
      <c r="A793" s="42" t="s">
        <v>2177</v>
      </c>
      <c r="B793" s="173"/>
      <c r="C793" s="174" t="s">
        <v>12</v>
      </c>
      <c r="D793" s="78" t="s">
        <v>2862</v>
      </c>
      <c r="E793" s="78" t="s">
        <v>2553</v>
      </c>
      <c r="F793" s="78" t="s">
        <v>692</v>
      </c>
      <c r="G793" s="78" t="s">
        <v>426</v>
      </c>
      <c r="H793" s="175">
        <f>INVENTARIO[[#This Row],[Precio Final]]</f>
        <v>20</v>
      </c>
      <c r="I793" s="78"/>
      <c r="J793" s="78">
        <v>1</v>
      </c>
      <c r="K793" s="110">
        <f>SUMIFS(VENTAS[Cantidad],VENTAS[Código del producto Vendido],INVENTARIO[[#This Row],[Code]])</f>
        <v>0</v>
      </c>
      <c r="L793" s="120">
        <f>INVENTARIO[[#This Row],[Entradas]]-INVENTARIO[[#This Row],[Salidas]]</f>
        <v>1</v>
      </c>
      <c r="M793" s="175">
        <f>INVENTARIO[[#This Row],[Precio Final]]*10%</f>
        <v>2</v>
      </c>
      <c r="N793" s="42"/>
      <c r="O793" s="42"/>
      <c r="P793" s="42">
        <v>12.45</v>
      </c>
      <c r="Q793" s="110"/>
      <c r="R793" s="42"/>
      <c r="S793" s="178">
        <v>2</v>
      </c>
      <c r="T793" s="42">
        <f>INVENTARIO[[#This Row],[Costo Unitario (USD)]]+INVENTARIO[[#This Row],[Costo Envío (USD)]]</f>
        <v>14.45</v>
      </c>
      <c r="U793" s="42">
        <f>INVENTARIO[[#This Row],[Costo total]]*1.5</f>
        <v>21.674999999999997</v>
      </c>
      <c r="V793" s="42">
        <v>20</v>
      </c>
      <c r="W793" s="42">
        <f>INVENTARIO[[#This Row],[Precio Final]]-INVENTARIO[[#This Row],[Costo total]]</f>
        <v>5.5500000000000007</v>
      </c>
      <c r="X793" s="176">
        <f>INVENTARIO[[#This Row],[Ganancia Unitaria]]*INVENTARIO[[#This Row],[Salidas]]</f>
        <v>0</v>
      </c>
      <c r="Y793" s="42"/>
      <c r="Z793" s="20"/>
      <c r="AA793" s="20">
        <f>INVENTARIO[[#This Row],[Costo total]]*INVENTARIO[[#This Row],[Entradas]]</f>
        <v>14.45</v>
      </c>
      <c r="AB793" s="172">
        <f>INVENTARIO[[#This Row],[Stock Actual]]*INVENTARIO[[#This Row],[Costo total]]</f>
        <v>14.45</v>
      </c>
    </row>
    <row r="794" spans="1:28" ht="55" customHeight="1" x14ac:dyDescent="0.15">
      <c r="A794" s="43" t="s">
        <v>2195</v>
      </c>
      <c r="B794" s="169"/>
      <c r="C794" s="170" t="s">
        <v>12</v>
      </c>
      <c r="D794" s="83" t="s">
        <v>2330</v>
      </c>
      <c r="E794" s="83" t="s">
        <v>2554</v>
      </c>
      <c r="F794" s="83" t="s">
        <v>692</v>
      </c>
      <c r="G794" s="83" t="s">
        <v>426</v>
      </c>
      <c r="H794" s="171">
        <f>INVENTARIO[[#This Row],[Precio Final]]</f>
        <v>40</v>
      </c>
      <c r="I794" s="83"/>
      <c r="J794" s="83">
        <v>1</v>
      </c>
      <c r="K794" s="112">
        <f>SUMIFS(VENTAS[Cantidad],VENTAS[Código del producto Vendido],INVENTARIO[[#This Row],[Code]])</f>
        <v>0</v>
      </c>
      <c r="L794" s="121">
        <f>INVENTARIO[[#This Row],[Entradas]]-INVENTARIO[[#This Row],[Salidas]]</f>
        <v>1</v>
      </c>
      <c r="M794" s="171">
        <f>INVENTARIO[[#This Row],[Precio Final]]*10%</f>
        <v>4</v>
      </c>
      <c r="N794" s="43"/>
      <c r="O794" s="43"/>
      <c r="P794" s="43">
        <v>35</v>
      </c>
      <c r="Q794" s="112"/>
      <c r="R794" s="43"/>
      <c r="S794" s="177">
        <v>5</v>
      </c>
      <c r="T794" s="168">
        <f>INVENTARIO[[#This Row],[Costo Unitario (USD)]]+INVENTARIO[[#This Row],[Costo Envío (USD)]]</f>
        <v>40</v>
      </c>
      <c r="U794" s="168">
        <f>INVENTARIO[[#This Row],[Costo total]]*1.5</f>
        <v>60</v>
      </c>
      <c r="V794" s="43">
        <v>40</v>
      </c>
      <c r="W794" s="42">
        <f>INVENTARIO[[#This Row],[Precio Final]]-INVENTARIO[[#This Row],[Costo total]]</f>
        <v>0</v>
      </c>
      <c r="X794" s="172">
        <f>INVENTARIO[[#This Row],[Ganancia Unitaria]]*INVENTARIO[[#This Row],[Salidas]]</f>
        <v>0</v>
      </c>
      <c r="Y794" s="43"/>
      <c r="Z794" s="43"/>
      <c r="AA794" s="43">
        <f>INVENTARIO[[#This Row],[Costo total]]*INVENTARIO[[#This Row],[Entradas]]</f>
        <v>40</v>
      </c>
      <c r="AB794" s="172">
        <f>INVENTARIO[[#This Row],[Stock Actual]]*INVENTARIO[[#This Row],[Costo total]]</f>
        <v>40</v>
      </c>
    </row>
    <row r="795" spans="1:28" ht="55" customHeight="1" x14ac:dyDescent="0.15">
      <c r="A795" s="42" t="s">
        <v>2196</v>
      </c>
      <c r="B795" s="173"/>
      <c r="C795" s="174" t="s">
        <v>12</v>
      </c>
      <c r="D795" s="78" t="s">
        <v>50</v>
      </c>
      <c r="E795" s="78" t="s">
        <v>2555</v>
      </c>
      <c r="F795" s="78" t="s">
        <v>692</v>
      </c>
      <c r="G795" s="78" t="s">
        <v>426</v>
      </c>
      <c r="H795" s="175">
        <f>INVENTARIO[[#This Row],[Precio Final]]</f>
        <v>35</v>
      </c>
      <c r="I795" s="78"/>
      <c r="J795" s="78">
        <v>1</v>
      </c>
      <c r="K795" s="110">
        <f>SUMIFS(VENTAS[Cantidad],VENTAS[Código del producto Vendido],INVENTARIO[[#This Row],[Code]])</f>
        <v>0</v>
      </c>
      <c r="L795" s="120">
        <f>INVENTARIO[[#This Row],[Entradas]]-INVENTARIO[[#This Row],[Salidas]]</f>
        <v>1</v>
      </c>
      <c r="M795" s="175">
        <f>INVENTARIO[[#This Row],[Precio Final]]*10%</f>
        <v>3.5</v>
      </c>
      <c r="N795" s="42"/>
      <c r="O795" s="42"/>
      <c r="P795" s="42">
        <v>22</v>
      </c>
      <c r="Q795" s="110"/>
      <c r="R795" s="42"/>
      <c r="S795" s="178">
        <v>2</v>
      </c>
      <c r="T795" s="42">
        <f>INVENTARIO[[#This Row],[Costo Unitario (USD)]]+INVENTARIO[[#This Row],[Costo Envío (USD)]]</f>
        <v>24</v>
      </c>
      <c r="U795" s="42">
        <f>INVENTARIO[[#This Row],[Costo total]]*1.5</f>
        <v>36</v>
      </c>
      <c r="V795" s="42">
        <v>35</v>
      </c>
      <c r="W795" s="42">
        <f>INVENTARIO[[#This Row],[Precio Final]]-INVENTARIO[[#This Row],[Costo total]]</f>
        <v>11</v>
      </c>
      <c r="X795" s="176">
        <f>INVENTARIO[[#This Row],[Ganancia Unitaria]]*INVENTARIO[[#This Row],[Salidas]]</f>
        <v>0</v>
      </c>
      <c r="Y795" s="42"/>
      <c r="Z795" s="20"/>
      <c r="AA795" s="20">
        <f>INVENTARIO[[#This Row],[Costo total]]*INVENTARIO[[#This Row],[Entradas]]</f>
        <v>24</v>
      </c>
      <c r="AB795" s="172">
        <f>INVENTARIO[[#This Row],[Stock Actual]]*INVENTARIO[[#This Row],[Costo total]]</f>
        <v>24</v>
      </c>
    </row>
    <row r="796" spans="1:28" ht="55" customHeight="1" x14ac:dyDescent="0.15">
      <c r="A796" s="43" t="s">
        <v>2197</v>
      </c>
      <c r="B796" s="169"/>
      <c r="C796" s="170" t="s">
        <v>12</v>
      </c>
      <c r="D796" s="83" t="s">
        <v>2330</v>
      </c>
      <c r="E796" s="83" t="s">
        <v>2556</v>
      </c>
      <c r="F796" s="83" t="s">
        <v>695</v>
      </c>
      <c r="G796" s="83" t="s">
        <v>426</v>
      </c>
      <c r="H796" s="171">
        <f>INVENTARIO[[#This Row],[Precio Final]]</f>
        <v>45</v>
      </c>
      <c r="I796" s="83"/>
      <c r="J796" s="83">
        <v>1</v>
      </c>
      <c r="K796" s="112">
        <f>SUMIFS(VENTAS[Cantidad],VENTAS[Código del producto Vendido],INVENTARIO[[#This Row],[Code]])</f>
        <v>0</v>
      </c>
      <c r="L796" s="121">
        <f>INVENTARIO[[#This Row],[Entradas]]-INVENTARIO[[#This Row],[Salidas]]</f>
        <v>1</v>
      </c>
      <c r="M796" s="171">
        <f>INVENTARIO[[#This Row],[Precio Final]]*10%</f>
        <v>4.5</v>
      </c>
      <c r="N796" s="43"/>
      <c r="O796" s="43"/>
      <c r="P796" s="43">
        <v>26.85</v>
      </c>
      <c r="Q796" s="112"/>
      <c r="R796" s="43"/>
      <c r="S796" s="177">
        <v>7</v>
      </c>
      <c r="T796" s="168">
        <f>INVENTARIO[[#This Row],[Costo Unitario (USD)]]+INVENTARIO[[#This Row],[Costo Envío (USD)]]</f>
        <v>33.85</v>
      </c>
      <c r="U796" s="168">
        <f>INVENTARIO[[#This Row],[Costo total]]*1.5</f>
        <v>50.775000000000006</v>
      </c>
      <c r="V796" s="43">
        <v>45</v>
      </c>
      <c r="W796" s="43">
        <f>INVENTARIO[[#This Row],[Precio Final]]-INVENTARIO[[#This Row],[Costo total]]</f>
        <v>11.149999999999999</v>
      </c>
      <c r="X796" s="172">
        <f>INVENTARIO[[#This Row],[Ganancia Unitaria]]*INVENTARIO[[#This Row],[Salidas]]</f>
        <v>0</v>
      </c>
      <c r="Y796" s="43"/>
      <c r="Z796" s="43"/>
      <c r="AA796" s="43">
        <f>INVENTARIO[[#This Row],[Costo total]]*INVENTARIO[[#This Row],[Entradas]]</f>
        <v>33.85</v>
      </c>
      <c r="AB796" s="172">
        <f>INVENTARIO[[#This Row],[Stock Actual]]*INVENTARIO[[#This Row],[Costo total]]</f>
        <v>33.85</v>
      </c>
    </row>
    <row r="797" spans="1:28" ht="55" customHeight="1" x14ac:dyDescent="0.15">
      <c r="A797" s="42" t="s">
        <v>2198</v>
      </c>
      <c r="B797" s="173"/>
      <c r="C797" s="174" t="s">
        <v>12</v>
      </c>
      <c r="D797" s="78" t="s">
        <v>2330</v>
      </c>
      <c r="E797" s="78" t="s">
        <v>2207</v>
      </c>
      <c r="F797" s="78" t="s">
        <v>692</v>
      </c>
      <c r="G797" s="78" t="s">
        <v>426</v>
      </c>
      <c r="H797" s="175">
        <f>INVENTARIO[[#This Row],[Precio Final]]</f>
        <v>15</v>
      </c>
      <c r="I797" s="78"/>
      <c r="J797" s="78">
        <v>3</v>
      </c>
      <c r="K797" s="110">
        <f>SUMIFS(VENTAS[Cantidad],VENTAS[Código del producto Vendido],INVENTARIO[[#This Row],[Code]])</f>
        <v>0</v>
      </c>
      <c r="L797" s="120">
        <f>INVENTARIO[[#This Row],[Entradas]]-INVENTARIO[[#This Row],[Salidas]]</f>
        <v>3</v>
      </c>
      <c r="M797" s="175">
        <f>INVENTARIO[[#This Row],[Precio Final]]*10%</f>
        <v>1.5</v>
      </c>
      <c r="N797" s="42"/>
      <c r="O797" s="42"/>
      <c r="P797" s="42">
        <v>8.8800000000000008</v>
      </c>
      <c r="Q797" s="110"/>
      <c r="R797" s="42"/>
      <c r="S797" s="178">
        <v>2</v>
      </c>
      <c r="T797" s="42">
        <f>INVENTARIO[[#This Row],[Costo Unitario (USD)]]+INVENTARIO[[#This Row],[Costo Envío (USD)]]</f>
        <v>10.88</v>
      </c>
      <c r="U797" s="42">
        <f>INVENTARIO[[#This Row],[Costo total]]*1.5</f>
        <v>16.32</v>
      </c>
      <c r="V797" s="42">
        <v>15</v>
      </c>
      <c r="W797" s="42">
        <f>INVENTARIO[[#This Row],[Precio Final]]-INVENTARIO[[#This Row],[Costo total]]</f>
        <v>4.1199999999999992</v>
      </c>
      <c r="X797" s="176">
        <f>INVENTARIO[[#This Row],[Ganancia Unitaria]]*INVENTARIO[[#This Row],[Salidas]]</f>
        <v>0</v>
      </c>
      <c r="Y797" s="42"/>
      <c r="Z797" s="20"/>
      <c r="AA797" s="20">
        <f>INVENTARIO[[#This Row],[Costo total]]*INVENTARIO[[#This Row],[Entradas]]</f>
        <v>32.64</v>
      </c>
      <c r="AB797" s="172">
        <f>INVENTARIO[[#This Row],[Stock Actual]]*INVENTARIO[[#This Row],[Costo total]]</f>
        <v>32.64</v>
      </c>
    </row>
    <row r="798" spans="1:28" ht="55" customHeight="1" x14ac:dyDescent="0.15">
      <c r="A798" s="43" t="s">
        <v>2199</v>
      </c>
      <c r="B798" s="169"/>
      <c r="C798" s="170" t="s">
        <v>12</v>
      </c>
      <c r="D798" s="83" t="s">
        <v>2866</v>
      </c>
      <c r="E798" s="83" t="s">
        <v>2557</v>
      </c>
      <c r="F798" s="83" t="s">
        <v>695</v>
      </c>
      <c r="G798" s="83" t="s">
        <v>1942</v>
      </c>
      <c r="H798" s="171">
        <f>INVENTARIO[[#This Row],[Precio Final]]</f>
        <v>40</v>
      </c>
      <c r="I798" s="83"/>
      <c r="J798" s="83">
        <v>2</v>
      </c>
      <c r="K798" s="110">
        <v>1</v>
      </c>
      <c r="L798" s="121">
        <f>INVENTARIO[[#This Row],[Entradas]]-INVENTARIO[[#This Row],[Salidas]]</f>
        <v>1</v>
      </c>
      <c r="M798" s="171">
        <f>INVENTARIO[[#This Row],[Precio Final]]*10%</f>
        <v>4</v>
      </c>
      <c r="N798" s="43"/>
      <c r="O798" s="43"/>
      <c r="P798" s="43">
        <v>15</v>
      </c>
      <c r="Q798" s="112"/>
      <c r="R798" s="43"/>
      <c r="S798" s="177">
        <v>5</v>
      </c>
      <c r="T798" s="168">
        <f>INVENTARIO[[#This Row],[Costo Unitario (USD)]]+INVENTARIO[[#This Row],[Costo Envío (USD)]]</f>
        <v>20</v>
      </c>
      <c r="U798" s="168">
        <f>INVENTARIO[[#This Row],[Costo total]]*1.5</f>
        <v>30</v>
      </c>
      <c r="V798" s="43">
        <v>40</v>
      </c>
      <c r="W798" s="43">
        <f>INVENTARIO[[#This Row],[Precio Final]]-INVENTARIO[[#This Row],[Costo total]]</f>
        <v>20</v>
      </c>
      <c r="X798" s="172">
        <f>INVENTARIO[[#This Row],[Ganancia Unitaria]]*INVENTARIO[[#This Row],[Salidas]]</f>
        <v>20</v>
      </c>
      <c r="Y798" s="43"/>
      <c r="Z798" s="43"/>
      <c r="AA798" s="43">
        <f>INVENTARIO[[#This Row],[Costo total]]*INVENTARIO[[#This Row],[Entradas]]</f>
        <v>40</v>
      </c>
      <c r="AB798" s="172">
        <f>INVENTARIO[[#This Row],[Stock Actual]]*INVENTARIO[[#This Row],[Costo total]]</f>
        <v>20</v>
      </c>
    </row>
    <row r="799" spans="1:28" ht="55" customHeight="1" x14ac:dyDescent="0.15">
      <c r="A799" s="42" t="s">
        <v>2200</v>
      </c>
      <c r="B799" s="173"/>
      <c r="C799" s="174" t="s">
        <v>12</v>
      </c>
      <c r="D799" s="78" t="s">
        <v>2688</v>
      </c>
      <c r="E799" s="78" t="s">
        <v>2558</v>
      </c>
      <c r="F799" s="78" t="s">
        <v>1342</v>
      </c>
      <c r="G799" s="78" t="s">
        <v>1942</v>
      </c>
      <c r="H799" s="175">
        <f>INVENTARIO[[#This Row],[Precio Final]]</f>
        <v>25</v>
      </c>
      <c r="I799" s="78"/>
      <c r="J799" s="78">
        <v>1</v>
      </c>
      <c r="K799" s="110">
        <f>SUMIFS(VENTAS[Cantidad],VENTAS[Código del producto Vendido],INVENTARIO[[#This Row],[Code]])</f>
        <v>0</v>
      </c>
      <c r="L799" s="120">
        <f>INVENTARIO[[#This Row],[Entradas]]-INVENTARIO[[#This Row],[Salidas]]</f>
        <v>1</v>
      </c>
      <c r="M799" s="175">
        <f>INVENTARIO[[#This Row],[Precio Final]]*10%</f>
        <v>2.5</v>
      </c>
      <c r="N799" s="42"/>
      <c r="O799" s="42"/>
      <c r="P799" s="42">
        <v>9</v>
      </c>
      <c r="Q799" s="110"/>
      <c r="R799" s="42"/>
      <c r="S799" s="178">
        <v>5</v>
      </c>
      <c r="T799" s="42">
        <f>INVENTARIO[[#This Row],[Costo Unitario (USD)]]+INVENTARIO[[#This Row],[Costo Envío (USD)]]</f>
        <v>14</v>
      </c>
      <c r="U799" s="42">
        <f>INVENTARIO[[#This Row],[Costo total]]*1.5</f>
        <v>21</v>
      </c>
      <c r="V799" s="42">
        <v>25</v>
      </c>
      <c r="W799" s="42">
        <f>INVENTARIO[[#This Row],[Precio Final]]-INVENTARIO[[#This Row],[Costo total]]</f>
        <v>11</v>
      </c>
      <c r="X799" s="176">
        <f>INVENTARIO[[#This Row],[Ganancia Unitaria]]*INVENTARIO[[#This Row],[Salidas]]</f>
        <v>0</v>
      </c>
      <c r="Y799" s="42"/>
      <c r="Z799" s="20"/>
      <c r="AA799" s="20">
        <f>INVENTARIO[[#This Row],[Costo total]]*INVENTARIO[[#This Row],[Entradas]]</f>
        <v>14</v>
      </c>
      <c r="AB799" s="172">
        <f>INVENTARIO[[#This Row],[Stock Actual]]*INVENTARIO[[#This Row],[Costo total]]</f>
        <v>14</v>
      </c>
    </row>
    <row r="800" spans="1:28" ht="55" customHeight="1" x14ac:dyDescent="0.15">
      <c r="A800" s="43" t="s">
        <v>2201</v>
      </c>
      <c r="B800" s="169"/>
      <c r="C800" s="170" t="s">
        <v>12</v>
      </c>
      <c r="D800" s="83" t="s">
        <v>2688</v>
      </c>
      <c r="E800" s="83" t="s">
        <v>2558</v>
      </c>
      <c r="F800" s="83" t="s">
        <v>714</v>
      </c>
      <c r="G800" s="83" t="s">
        <v>1942</v>
      </c>
      <c r="H800" s="171">
        <f>INVENTARIO[[#This Row],[Precio Final]]</f>
        <v>25</v>
      </c>
      <c r="I800" s="83"/>
      <c r="J800" s="83">
        <v>1</v>
      </c>
      <c r="K800" s="112">
        <f>SUMIFS(VENTAS[Cantidad],VENTAS[Código del producto Vendido],INVENTARIO[[#This Row],[Code]])</f>
        <v>0</v>
      </c>
      <c r="L800" s="121">
        <f>INVENTARIO[[#This Row],[Entradas]]-INVENTARIO[[#This Row],[Salidas]]</f>
        <v>1</v>
      </c>
      <c r="M800" s="171">
        <f>INVENTARIO[[#This Row],[Precio Final]]*10%</f>
        <v>2.5</v>
      </c>
      <c r="N800" s="43"/>
      <c r="O800" s="43"/>
      <c r="P800" s="43">
        <v>9</v>
      </c>
      <c r="Q800" s="112"/>
      <c r="R800" s="43"/>
      <c r="S800" s="177">
        <v>5</v>
      </c>
      <c r="T800" s="168">
        <f>INVENTARIO[[#This Row],[Costo Unitario (USD)]]+INVENTARIO[[#This Row],[Costo Envío (USD)]]</f>
        <v>14</v>
      </c>
      <c r="U800" s="168">
        <f>INVENTARIO[[#This Row],[Costo total]]*1.5</f>
        <v>21</v>
      </c>
      <c r="V800" s="43">
        <v>25</v>
      </c>
      <c r="W800" s="43">
        <f>INVENTARIO[[#This Row],[Precio Final]]-INVENTARIO[[#This Row],[Costo total]]</f>
        <v>11</v>
      </c>
      <c r="X800" s="172">
        <f>INVENTARIO[[#This Row],[Ganancia Unitaria]]*INVENTARIO[[#This Row],[Salidas]]</f>
        <v>0</v>
      </c>
      <c r="Y800" s="43"/>
      <c r="Z800" s="43"/>
      <c r="AA800" s="43">
        <f>INVENTARIO[[#This Row],[Costo total]]*INVENTARIO[[#This Row],[Entradas]]</f>
        <v>14</v>
      </c>
      <c r="AB800" s="172">
        <f>INVENTARIO[[#This Row],[Stock Actual]]*INVENTARIO[[#This Row],[Costo total]]</f>
        <v>14</v>
      </c>
    </row>
    <row r="801" spans="1:28" ht="55" customHeight="1" x14ac:dyDescent="0.15">
      <c r="A801" s="42" t="s">
        <v>2202</v>
      </c>
      <c r="B801" s="173"/>
      <c r="C801" s="174" t="s">
        <v>12</v>
      </c>
      <c r="D801" s="78" t="s">
        <v>2689</v>
      </c>
      <c r="E801" s="78" t="s">
        <v>2559</v>
      </c>
      <c r="F801" s="78" t="s">
        <v>2328</v>
      </c>
      <c r="G801" s="78" t="s">
        <v>1942</v>
      </c>
      <c r="H801" s="175">
        <f>INVENTARIO[[#This Row],[Precio Final]]</f>
        <v>18</v>
      </c>
      <c r="I801" s="78"/>
      <c r="J801" s="78">
        <v>1</v>
      </c>
      <c r="K801" s="110">
        <f>SUMIFS(VENTAS[Cantidad],VENTAS[Código del producto Vendido],INVENTARIO[[#This Row],[Code]])</f>
        <v>0</v>
      </c>
      <c r="L801" s="120">
        <f>INVENTARIO[[#This Row],[Entradas]]-INVENTARIO[[#This Row],[Salidas]]</f>
        <v>1</v>
      </c>
      <c r="M801" s="175">
        <f>INVENTARIO[[#This Row],[Precio Final]]*10%</f>
        <v>1.8</v>
      </c>
      <c r="N801" s="42"/>
      <c r="O801" s="42"/>
      <c r="P801" s="42">
        <v>7</v>
      </c>
      <c r="Q801" s="110"/>
      <c r="R801" s="42"/>
      <c r="S801" s="178">
        <v>4</v>
      </c>
      <c r="T801" s="42">
        <f>INVENTARIO[[#This Row],[Costo Unitario (USD)]]+INVENTARIO[[#This Row],[Costo Envío (USD)]]</f>
        <v>11</v>
      </c>
      <c r="U801" s="42">
        <f>INVENTARIO[[#This Row],[Costo total]]*1.5</f>
        <v>16.5</v>
      </c>
      <c r="V801" s="42">
        <v>18</v>
      </c>
      <c r="W801" s="42">
        <f>INVENTARIO[[#This Row],[Precio Final]]-INVENTARIO[[#This Row],[Costo total]]</f>
        <v>7</v>
      </c>
      <c r="X801" s="176">
        <f>INVENTARIO[[#This Row],[Ganancia Unitaria]]*INVENTARIO[[#This Row],[Salidas]]</f>
        <v>0</v>
      </c>
      <c r="Y801" s="42"/>
      <c r="Z801" s="20"/>
      <c r="AA801" s="20">
        <f>INVENTARIO[[#This Row],[Costo total]]*INVENTARIO[[#This Row],[Entradas]]</f>
        <v>11</v>
      </c>
      <c r="AB801" s="172">
        <f>INVENTARIO[[#This Row],[Stock Actual]]*INVENTARIO[[#This Row],[Costo total]]</f>
        <v>11</v>
      </c>
    </row>
    <row r="802" spans="1:28" ht="55" customHeight="1" x14ac:dyDescent="0.15">
      <c r="A802" s="43" t="s">
        <v>2203</v>
      </c>
      <c r="B802" s="169"/>
      <c r="C802" s="170" t="s">
        <v>12</v>
      </c>
      <c r="D802" s="83" t="s">
        <v>2689</v>
      </c>
      <c r="E802" s="83" t="s">
        <v>2559</v>
      </c>
      <c r="F802" s="83" t="s">
        <v>714</v>
      </c>
      <c r="G802" s="83" t="s">
        <v>1942</v>
      </c>
      <c r="H802" s="171">
        <f>INVENTARIO[[#This Row],[Precio Final]]</f>
        <v>18</v>
      </c>
      <c r="I802" s="83"/>
      <c r="J802" s="83">
        <v>2</v>
      </c>
      <c r="K802" s="112">
        <f>SUMIFS(VENTAS[Cantidad],VENTAS[Código del producto Vendido],INVENTARIO[[#This Row],[Code]])</f>
        <v>0</v>
      </c>
      <c r="L802" s="121">
        <f>INVENTARIO[[#This Row],[Entradas]]-INVENTARIO[[#This Row],[Salidas]]</f>
        <v>2</v>
      </c>
      <c r="M802" s="171">
        <f>INVENTARIO[[#This Row],[Precio Final]]*10%</f>
        <v>1.8</v>
      </c>
      <c r="N802" s="43"/>
      <c r="O802" s="43"/>
      <c r="P802" s="43">
        <v>7</v>
      </c>
      <c r="Q802" s="112"/>
      <c r="R802" s="43"/>
      <c r="S802" s="177">
        <v>4</v>
      </c>
      <c r="T802" s="168">
        <f>INVENTARIO[[#This Row],[Costo Unitario (USD)]]+INVENTARIO[[#This Row],[Costo Envío (USD)]]</f>
        <v>11</v>
      </c>
      <c r="U802" s="168">
        <f>INVENTARIO[[#This Row],[Costo total]]*1.5</f>
        <v>16.5</v>
      </c>
      <c r="V802" s="43">
        <v>18</v>
      </c>
      <c r="W802" s="43">
        <f>INVENTARIO[[#This Row],[Precio Final]]-INVENTARIO[[#This Row],[Costo total]]</f>
        <v>7</v>
      </c>
      <c r="X802" s="172">
        <f>INVENTARIO[[#This Row],[Ganancia Unitaria]]*INVENTARIO[[#This Row],[Salidas]]</f>
        <v>0</v>
      </c>
      <c r="Y802" s="43"/>
      <c r="Z802" s="43"/>
      <c r="AA802" s="43">
        <f>INVENTARIO[[#This Row],[Costo total]]*INVENTARIO[[#This Row],[Entradas]]</f>
        <v>22</v>
      </c>
      <c r="AB802" s="172">
        <f>INVENTARIO[[#This Row],[Stock Actual]]*INVENTARIO[[#This Row],[Costo total]]</f>
        <v>22</v>
      </c>
    </row>
    <row r="803" spans="1:28" ht="55" customHeight="1" x14ac:dyDescent="0.15">
      <c r="A803" s="42" t="s">
        <v>2204</v>
      </c>
      <c r="B803" s="173"/>
      <c r="C803" s="174" t="s">
        <v>12</v>
      </c>
      <c r="D803" s="78" t="s">
        <v>2849</v>
      </c>
      <c r="E803" s="78" t="s">
        <v>2560</v>
      </c>
      <c r="F803" s="78" t="s">
        <v>2328</v>
      </c>
      <c r="G803" s="78" t="s">
        <v>1942</v>
      </c>
      <c r="H803" s="175">
        <f>INVENTARIO[[#This Row],[Precio Final]]</f>
        <v>55</v>
      </c>
      <c r="I803" s="78"/>
      <c r="J803" s="78">
        <v>2</v>
      </c>
      <c r="K803" s="110">
        <f>SUMIFS(VENTAS[Cantidad],VENTAS[Código del producto Vendido],INVENTARIO[[#This Row],[Code]])</f>
        <v>0</v>
      </c>
      <c r="L803" s="120">
        <f>INVENTARIO[[#This Row],[Entradas]]-INVENTARIO[[#This Row],[Salidas]]</f>
        <v>2</v>
      </c>
      <c r="M803" s="175">
        <f>INVENTARIO[[#This Row],[Precio Final]]*10%</f>
        <v>5.5</v>
      </c>
      <c r="N803" s="42"/>
      <c r="O803" s="42"/>
      <c r="P803" s="42">
        <v>18</v>
      </c>
      <c r="Q803" s="110"/>
      <c r="R803" s="42"/>
      <c r="S803" s="178">
        <v>10</v>
      </c>
      <c r="T803" s="42">
        <f>INVENTARIO[[#This Row],[Costo Unitario (USD)]]+INVENTARIO[[#This Row],[Costo Envío (USD)]]</f>
        <v>28</v>
      </c>
      <c r="U803" s="42">
        <f>INVENTARIO[[#This Row],[Costo total]]*1.5</f>
        <v>42</v>
      </c>
      <c r="V803" s="42">
        <v>55</v>
      </c>
      <c r="W803" s="42">
        <f>INVENTARIO[[#This Row],[Precio Final]]-INVENTARIO[[#This Row],[Costo total]]</f>
        <v>27</v>
      </c>
      <c r="X803" s="176">
        <f>INVENTARIO[[#This Row],[Ganancia Unitaria]]*INVENTARIO[[#This Row],[Salidas]]</f>
        <v>0</v>
      </c>
      <c r="Y803" s="42"/>
      <c r="Z803" s="20"/>
      <c r="AA803" s="20">
        <f>INVENTARIO[[#This Row],[Costo total]]*INVENTARIO[[#This Row],[Entradas]]</f>
        <v>56</v>
      </c>
      <c r="AB803" s="172">
        <f>INVENTARIO[[#This Row],[Stock Actual]]*INVENTARIO[[#This Row],[Costo total]]</f>
        <v>56</v>
      </c>
    </row>
    <row r="804" spans="1:28" ht="55" customHeight="1" x14ac:dyDescent="0.15">
      <c r="A804" s="43" t="s">
        <v>2205</v>
      </c>
      <c r="B804" s="169"/>
      <c r="C804" s="170" t="s">
        <v>12</v>
      </c>
      <c r="D804" s="83" t="s">
        <v>2849</v>
      </c>
      <c r="E804" s="83" t="s">
        <v>2561</v>
      </c>
      <c r="F804" s="83" t="s">
        <v>714</v>
      </c>
      <c r="G804" s="83" t="s">
        <v>1942</v>
      </c>
      <c r="H804" s="171">
        <f>INVENTARIO[[#This Row],[Precio Final]]</f>
        <v>55</v>
      </c>
      <c r="I804" s="83"/>
      <c r="J804" s="83">
        <v>1</v>
      </c>
      <c r="K804" s="112">
        <f>SUMIFS(VENTAS[Cantidad],VENTAS[Código del producto Vendido],INVENTARIO[[#This Row],[Code]])</f>
        <v>0</v>
      </c>
      <c r="L804" s="121">
        <f>INVENTARIO[[#This Row],[Entradas]]-INVENTARIO[[#This Row],[Salidas]]</f>
        <v>1</v>
      </c>
      <c r="M804" s="171">
        <f>INVENTARIO[[#This Row],[Precio Final]]*10%</f>
        <v>5.5</v>
      </c>
      <c r="N804" s="43"/>
      <c r="O804" s="43"/>
      <c r="P804" s="43">
        <v>18</v>
      </c>
      <c r="Q804" s="112"/>
      <c r="R804" s="43"/>
      <c r="S804" s="177">
        <v>10</v>
      </c>
      <c r="T804" s="168">
        <f>INVENTARIO[[#This Row],[Costo Unitario (USD)]]+INVENTARIO[[#This Row],[Costo Envío (USD)]]</f>
        <v>28</v>
      </c>
      <c r="U804" s="168">
        <f>INVENTARIO[[#This Row],[Costo total]]*1.5</f>
        <v>42</v>
      </c>
      <c r="V804" s="43">
        <v>55</v>
      </c>
      <c r="W804" s="43">
        <f>INVENTARIO[[#This Row],[Precio Final]]-INVENTARIO[[#This Row],[Costo total]]</f>
        <v>27</v>
      </c>
      <c r="X804" s="172">
        <f>INVENTARIO[[#This Row],[Ganancia Unitaria]]*INVENTARIO[[#This Row],[Salidas]]</f>
        <v>0</v>
      </c>
      <c r="Y804" s="43"/>
      <c r="Z804" s="43"/>
      <c r="AA804" s="43">
        <f>INVENTARIO[[#This Row],[Costo total]]*INVENTARIO[[#This Row],[Entradas]]</f>
        <v>28</v>
      </c>
      <c r="AB804" s="172">
        <f>INVENTARIO[[#This Row],[Stock Actual]]*INVENTARIO[[#This Row],[Costo total]]</f>
        <v>28</v>
      </c>
    </row>
    <row r="805" spans="1:28" ht="55" customHeight="1" x14ac:dyDescent="0.15">
      <c r="A805" s="42" t="s">
        <v>2206</v>
      </c>
      <c r="B805" s="173"/>
      <c r="C805" s="174" t="s">
        <v>12</v>
      </c>
      <c r="D805" s="78" t="s">
        <v>2689</v>
      </c>
      <c r="E805" s="78" t="s">
        <v>2562</v>
      </c>
      <c r="F805" s="78" t="s">
        <v>2408</v>
      </c>
      <c r="G805" s="78" t="s">
        <v>1942</v>
      </c>
      <c r="H805" s="175">
        <f>INVENTARIO[[#This Row],[Precio Final]]</f>
        <v>18</v>
      </c>
      <c r="I805" s="78"/>
      <c r="J805" s="78">
        <v>2</v>
      </c>
      <c r="K805" s="110">
        <f>SUMIFS(VENTAS[Cantidad],VENTAS[Código del producto Vendido],INVENTARIO[[#This Row],[Code]])</f>
        <v>0</v>
      </c>
      <c r="L805" s="120">
        <f>INVENTARIO[[#This Row],[Entradas]]-INVENTARIO[[#This Row],[Salidas]]</f>
        <v>2</v>
      </c>
      <c r="M805" s="175">
        <f>INVENTARIO[[#This Row],[Precio Final]]*10%</f>
        <v>1.8</v>
      </c>
      <c r="N805" s="42"/>
      <c r="O805" s="42"/>
      <c r="P805" s="42">
        <v>7</v>
      </c>
      <c r="Q805" s="110"/>
      <c r="R805" s="42"/>
      <c r="S805" s="178">
        <v>4</v>
      </c>
      <c r="T805" s="42">
        <f>INVENTARIO[[#This Row],[Costo Unitario (USD)]]+INVENTARIO[[#This Row],[Costo Envío (USD)]]</f>
        <v>11</v>
      </c>
      <c r="U805" s="42">
        <f>INVENTARIO[[#This Row],[Costo total]]*1.5</f>
        <v>16.5</v>
      </c>
      <c r="V805" s="42">
        <v>18</v>
      </c>
      <c r="W805" s="42">
        <f>INVENTARIO[[#This Row],[Precio Final]]-INVENTARIO[[#This Row],[Costo total]]</f>
        <v>7</v>
      </c>
      <c r="X805" s="176">
        <f>INVENTARIO[[#This Row],[Ganancia Unitaria]]*INVENTARIO[[#This Row],[Salidas]]</f>
        <v>0</v>
      </c>
      <c r="Y805" s="42"/>
      <c r="Z805" s="20"/>
      <c r="AA805" s="20">
        <f>INVENTARIO[[#This Row],[Costo total]]*INVENTARIO[[#This Row],[Entradas]]</f>
        <v>22</v>
      </c>
      <c r="AB805" s="172">
        <f>INVENTARIO[[#This Row],[Stock Actual]]*INVENTARIO[[#This Row],[Costo total]]</f>
        <v>22</v>
      </c>
    </row>
    <row r="806" spans="1:28" ht="55" customHeight="1" x14ac:dyDescent="0.15">
      <c r="A806" s="43" t="s">
        <v>2210</v>
      </c>
      <c r="B806" s="169"/>
      <c r="C806" s="170" t="s">
        <v>12</v>
      </c>
      <c r="D806" s="83" t="s">
        <v>2689</v>
      </c>
      <c r="E806" s="83" t="s">
        <v>2562</v>
      </c>
      <c r="F806" s="83" t="s">
        <v>2407</v>
      </c>
      <c r="G806" s="83" t="s">
        <v>1942</v>
      </c>
      <c r="H806" s="171">
        <f>INVENTARIO[[#This Row],[Precio Final]]</f>
        <v>18</v>
      </c>
      <c r="I806" s="83"/>
      <c r="J806" s="83">
        <v>1</v>
      </c>
      <c r="K806" s="112">
        <f>SUMIFS(VENTAS[Cantidad],VENTAS[Código del producto Vendido],INVENTARIO[[#This Row],[Code]])</f>
        <v>0</v>
      </c>
      <c r="L806" s="121">
        <f>INVENTARIO[[#This Row],[Entradas]]-INVENTARIO[[#This Row],[Salidas]]</f>
        <v>1</v>
      </c>
      <c r="M806" s="171">
        <f>INVENTARIO[[#This Row],[Precio Final]]*10%</f>
        <v>1.8</v>
      </c>
      <c r="N806" s="43"/>
      <c r="O806" s="43"/>
      <c r="P806" s="43">
        <v>7</v>
      </c>
      <c r="Q806" s="112"/>
      <c r="R806" s="43"/>
      <c r="S806" s="177">
        <v>4</v>
      </c>
      <c r="T806" s="168">
        <f>INVENTARIO[[#This Row],[Costo Unitario (USD)]]+INVENTARIO[[#This Row],[Costo Envío (USD)]]</f>
        <v>11</v>
      </c>
      <c r="U806" s="168">
        <f>INVENTARIO[[#This Row],[Costo total]]*1.5</f>
        <v>16.5</v>
      </c>
      <c r="V806" s="43">
        <v>18</v>
      </c>
      <c r="W806" s="43">
        <f>INVENTARIO[[#This Row],[Precio Final]]-INVENTARIO[[#This Row],[Costo total]]</f>
        <v>7</v>
      </c>
      <c r="X806" s="172">
        <f>INVENTARIO[[#This Row],[Ganancia Unitaria]]*INVENTARIO[[#This Row],[Salidas]]</f>
        <v>0</v>
      </c>
      <c r="Y806" s="43"/>
      <c r="Z806" s="43"/>
      <c r="AA806" s="43">
        <f>INVENTARIO[[#This Row],[Costo total]]*INVENTARIO[[#This Row],[Entradas]]</f>
        <v>11</v>
      </c>
      <c r="AB806" s="172">
        <f>INVENTARIO[[#This Row],[Stock Actual]]*INVENTARIO[[#This Row],[Costo total]]</f>
        <v>11</v>
      </c>
    </row>
    <row r="807" spans="1:28" ht="55" customHeight="1" x14ac:dyDescent="0.15">
      <c r="A807" s="42" t="s">
        <v>2211</v>
      </c>
      <c r="B807" s="173"/>
      <c r="C807" s="174" t="s">
        <v>12</v>
      </c>
      <c r="D807" s="78" t="s">
        <v>2689</v>
      </c>
      <c r="E807" s="78" t="s">
        <v>2563</v>
      </c>
      <c r="F807" s="78" t="s">
        <v>2402</v>
      </c>
      <c r="G807" s="78" t="s">
        <v>1942</v>
      </c>
      <c r="H807" s="175">
        <f>INVENTARIO[[#This Row],[Precio Final]]</f>
        <v>15</v>
      </c>
      <c r="I807" s="78"/>
      <c r="J807" s="78">
        <v>1</v>
      </c>
      <c r="K807" s="110">
        <f>SUMIFS(VENTAS[Cantidad],VENTAS[Código del producto Vendido],INVENTARIO[[#This Row],[Code]])</f>
        <v>0</v>
      </c>
      <c r="L807" s="120">
        <f>INVENTARIO[[#This Row],[Entradas]]-INVENTARIO[[#This Row],[Salidas]]</f>
        <v>1</v>
      </c>
      <c r="M807" s="175">
        <f>INVENTARIO[[#This Row],[Precio Final]]*10%</f>
        <v>1.5</v>
      </c>
      <c r="N807" s="42"/>
      <c r="O807" s="42"/>
      <c r="P807" s="42">
        <v>6.49</v>
      </c>
      <c r="Q807" s="110"/>
      <c r="R807" s="42"/>
      <c r="S807" s="178">
        <v>3</v>
      </c>
      <c r="T807" s="42">
        <f>INVENTARIO[[#This Row],[Costo Unitario (USD)]]+INVENTARIO[[#This Row],[Costo Envío (USD)]]</f>
        <v>9.49</v>
      </c>
      <c r="U807" s="42">
        <f>INVENTARIO[[#This Row],[Costo total]]*1.5</f>
        <v>14.234999999999999</v>
      </c>
      <c r="V807" s="42">
        <v>15</v>
      </c>
      <c r="W807" s="42">
        <f>INVENTARIO[[#This Row],[Precio Final]]-INVENTARIO[[#This Row],[Costo total]]</f>
        <v>5.51</v>
      </c>
      <c r="X807" s="176">
        <f>INVENTARIO[[#This Row],[Ganancia Unitaria]]*INVENTARIO[[#This Row],[Salidas]]</f>
        <v>0</v>
      </c>
      <c r="Y807" s="42"/>
      <c r="Z807" s="20"/>
      <c r="AA807" s="20">
        <f>INVENTARIO[[#This Row],[Costo total]]*INVENTARIO[[#This Row],[Entradas]]</f>
        <v>9.49</v>
      </c>
      <c r="AB807" s="172">
        <f>INVENTARIO[[#This Row],[Stock Actual]]*INVENTARIO[[#This Row],[Costo total]]</f>
        <v>9.49</v>
      </c>
    </row>
    <row r="808" spans="1:28" ht="55" customHeight="1" x14ac:dyDescent="0.15">
      <c r="A808" s="43" t="s">
        <v>2212</v>
      </c>
      <c r="B808" s="169"/>
      <c r="C808" s="170" t="s">
        <v>12</v>
      </c>
      <c r="D808" s="83" t="s">
        <v>2689</v>
      </c>
      <c r="E808" s="83" t="s">
        <v>2563</v>
      </c>
      <c r="F808" s="83" t="s">
        <v>2403</v>
      </c>
      <c r="G808" s="83" t="s">
        <v>1942</v>
      </c>
      <c r="H808" s="171">
        <f>INVENTARIO[[#This Row],[Precio Final]]</f>
        <v>15</v>
      </c>
      <c r="I808" s="83"/>
      <c r="J808" s="83">
        <v>1</v>
      </c>
      <c r="K808" s="112">
        <f>SUMIFS(VENTAS[Cantidad],VENTAS[Código del producto Vendido],INVENTARIO[[#This Row],[Code]])</f>
        <v>0</v>
      </c>
      <c r="L808" s="121">
        <f>INVENTARIO[[#This Row],[Entradas]]-INVENTARIO[[#This Row],[Salidas]]</f>
        <v>1</v>
      </c>
      <c r="M808" s="171">
        <f>INVENTARIO[[#This Row],[Precio Final]]*10%</f>
        <v>1.5</v>
      </c>
      <c r="N808" s="43"/>
      <c r="O808" s="43"/>
      <c r="P808" s="43">
        <v>6.49</v>
      </c>
      <c r="Q808" s="112"/>
      <c r="R808" s="43"/>
      <c r="S808" s="177">
        <v>3</v>
      </c>
      <c r="T808" s="168">
        <f>INVENTARIO[[#This Row],[Costo Unitario (USD)]]+INVENTARIO[[#This Row],[Costo Envío (USD)]]</f>
        <v>9.49</v>
      </c>
      <c r="U808" s="168">
        <f>INVENTARIO[[#This Row],[Costo total]]*1.5</f>
        <v>14.234999999999999</v>
      </c>
      <c r="V808" s="43">
        <v>15</v>
      </c>
      <c r="W808" s="43">
        <f>INVENTARIO[[#This Row],[Precio Final]]-INVENTARIO[[#This Row],[Costo total]]</f>
        <v>5.51</v>
      </c>
      <c r="X808" s="172">
        <f>INVENTARIO[[#This Row],[Ganancia Unitaria]]*INVENTARIO[[#This Row],[Salidas]]</f>
        <v>0</v>
      </c>
      <c r="Y808" s="43"/>
      <c r="Z808" s="43"/>
      <c r="AA808" s="43">
        <f>INVENTARIO[[#This Row],[Costo total]]*INVENTARIO[[#This Row],[Entradas]]</f>
        <v>9.49</v>
      </c>
      <c r="AB808" s="172">
        <f>INVENTARIO[[#This Row],[Stock Actual]]*INVENTARIO[[#This Row],[Costo total]]</f>
        <v>9.49</v>
      </c>
    </row>
    <row r="809" spans="1:28" ht="55" customHeight="1" x14ac:dyDescent="0.15">
      <c r="A809" s="42" t="s">
        <v>2213</v>
      </c>
      <c r="B809" s="173"/>
      <c r="C809" s="174" t="s">
        <v>12</v>
      </c>
      <c r="D809" s="78" t="s">
        <v>2689</v>
      </c>
      <c r="E809" s="78" t="s">
        <v>2563</v>
      </c>
      <c r="F809" s="78" t="s">
        <v>2404</v>
      </c>
      <c r="G809" s="78" t="s">
        <v>1942</v>
      </c>
      <c r="H809" s="175">
        <f>INVENTARIO[[#This Row],[Precio Final]]</f>
        <v>15</v>
      </c>
      <c r="I809" s="78"/>
      <c r="J809" s="78">
        <v>1</v>
      </c>
      <c r="K809" s="110">
        <f>SUMIFS(VENTAS[Cantidad],VENTAS[Código del producto Vendido],INVENTARIO[[#This Row],[Code]])</f>
        <v>0</v>
      </c>
      <c r="L809" s="120">
        <f>INVENTARIO[[#This Row],[Entradas]]-INVENTARIO[[#This Row],[Salidas]]</f>
        <v>1</v>
      </c>
      <c r="M809" s="175">
        <f>INVENTARIO[[#This Row],[Precio Final]]*10%</f>
        <v>1.5</v>
      </c>
      <c r="N809" s="42"/>
      <c r="O809" s="42"/>
      <c r="P809" s="42">
        <v>6.49</v>
      </c>
      <c r="Q809" s="110"/>
      <c r="R809" s="42"/>
      <c r="S809" s="178">
        <v>3</v>
      </c>
      <c r="T809" s="42">
        <f>INVENTARIO[[#This Row],[Costo Unitario (USD)]]+INVENTARIO[[#This Row],[Costo Envío (USD)]]</f>
        <v>9.49</v>
      </c>
      <c r="U809" s="42">
        <f>INVENTARIO[[#This Row],[Costo total]]*1.5</f>
        <v>14.234999999999999</v>
      </c>
      <c r="V809" s="42">
        <v>15</v>
      </c>
      <c r="W809" s="42">
        <f>INVENTARIO[[#This Row],[Precio Final]]-INVENTARIO[[#This Row],[Costo total]]</f>
        <v>5.51</v>
      </c>
      <c r="X809" s="176">
        <f>INVENTARIO[[#This Row],[Ganancia Unitaria]]*INVENTARIO[[#This Row],[Salidas]]</f>
        <v>0</v>
      </c>
      <c r="Y809" s="42"/>
      <c r="Z809" s="20"/>
      <c r="AA809" s="20">
        <f>INVENTARIO[[#This Row],[Costo total]]*INVENTARIO[[#This Row],[Entradas]]</f>
        <v>9.49</v>
      </c>
      <c r="AB809" s="172">
        <f>INVENTARIO[[#This Row],[Stock Actual]]*INVENTARIO[[#This Row],[Costo total]]</f>
        <v>9.49</v>
      </c>
    </row>
    <row r="810" spans="1:28" ht="55" customHeight="1" x14ac:dyDescent="0.15">
      <c r="A810" s="43" t="s">
        <v>2214</v>
      </c>
      <c r="B810" s="169"/>
      <c r="C810" s="170" t="s">
        <v>12</v>
      </c>
      <c r="D810" s="83" t="s">
        <v>2689</v>
      </c>
      <c r="E810" s="83" t="s">
        <v>2563</v>
      </c>
      <c r="F810" s="83" t="s">
        <v>2405</v>
      </c>
      <c r="G810" s="83" t="s">
        <v>1942</v>
      </c>
      <c r="H810" s="171">
        <f>INVENTARIO[[#This Row],[Precio Final]]</f>
        <v>15</v>
      </c>
      <c r="I810" s="83"/>
      <c r="J810" s="83">
        <v>1</v>
      </c>
      <c r="K810" s="112">
        <f>SUMIFS(VENTAS[Cantidad],VENTAS[Código del producto Vendido],INVENTARIO[[#This Row],[Code]])</f>
        <v>0</v>
      </c>
      <c r="L810" s="121">
        <f>INVENTARIO[[#This Row],[Entradas]]-INVENTARIO[[#This Row],[Salidas]]</f>
        <v>1</v>
      </c>
      <c r="M810" s="171">
        <f>INVENTARIO[[#This Row],[Precio Final]]*10%</f>
        <v>1.5</v>
      </c>
      <c r="N810" s="43"/>
      <c r="O810" s="43"/>
      <c r="P810" s="43">
        <v>6.49</v>
      </c>
      <c r="Q810" s="112"/>
      <c r="R810" s="43"/>
      <c r="S810" s="177">
        <v>3</v>
      </c>
      <c r="T810" s="168">
        <f>INVENTARIO[[#This Row],[Costo Unitario (USD)]]+INVENTARIO[[#This Row],[Costo Envío (USD)]]</f>
        <v>9.49</v>
      </c>
      <c r="U810" s="168">
        <f>INVENTARIO[[#This Row],[Costo total]]*1.5</f>
        <v>14.234999999999999</v>
      </c>
      <c r="V810" s="43">
        <v>15</v>
      </c>
      <c r="W810" s="43">
        <f>INVENTARIO[[#This Row],[Precio Final]]-INVENTARIO[[#This Row],[Costo total]]</f>
        <v>5.51</v>
      </c>
      <c r="X810" s="172">
        <f>INVENTARIO[[#This Row],[Ganancia Unitaria]]*INVENTARIO[[#This Row],[Salidas]]</f>
        <v>0</v>
      </c>
      <c r="Y810" s="43"/>
      <c r="Z810" s="43"/>
      <c r="AA810" s="43">
        <f>INVENTARIO[[#This Row],[Costo total]]*INVENTARIO[[#This Row],[Entradas]]</f>
        <v>9.49</v>
      </c>
      <c r="AB810" s="172">
        <f>INVENTARIO[[#This Row],[Stock Actual]]*INVENTARIO[[#This Row],[Costo total]]</f>
        <v>9.49</v>
      </c>
    </row>
    <row r="811" spans="1:28" ht="55" customHeight="1" x14ac:dyDescent="0.15">
      <c r="A811" s="42" t="s">
        <v>2215</v>
      </c>
      <c r="B811" s="173"/>
      <c r="C811" s="174" t="s">
        <v>12</v>
      </c>
      <c r="D811" s="78" t="s">
        <v>2689</v>
      </c>
      <c r="E811" s="78" t="s">
        <v>2563</v>
      </c>
      <c r="F811" s="78" t="s">
        <v>2406</v>
      </c>
      <c r="G811" s="78" t="s">
        <v>1942</v>
      </c>
      <c r="H811" s="175">
        <f>INVENTARIO[[#This Row],[Precio Final]]</f>
        <v>15</v>
      </c>
      <c r="I811" s="78"/>
      <c r="J811" s="78">
        <v>1</v>
      </c>
      <c r="K811" s="110">
        <f>SUMIFS(VENTAS[Cantidad],VENTAS[Código del producto Vendido],INVENTARIO[[#This Row],[Code]])</f>
        <v>0</v>
      </c>
      <c r="L811" s="120">
        <f>INVENTARIO[[#This Row],[Entradas]]-INVENTARIO[[#This Row],[Salidas]]</f>
        <v>1</v>
      </c>
      <c r="M811" s="175">
        <f>INVENTARIO[[#This Row],[Precio Final]]*10%</f>
        <v>1.5</v>
      </c>
      <c r="N811" s="42"/>
      <c r="O811" s="42"/>
      <c r="P811" s="42">
        <v>6.49</v>
      </c>
      <c r="Q811" s="110"/>
      <c r="R811" s="42"/>
      <c r="S811" s="178">
        <v>3</v>
      </c>
      <c r="T811" s="42">
        <f>INVENTARIO[[#This Row],[Costo Unitario (USD)]]+INVENTARIO[[#This Row],[Costo Envío (USD)]]</f>
        <v>9.49</v>
      </c>
      <c r="U811" s="42">
        <f>INVENTARIO[[#This Row],[Costo total]]*1.5</f>
        <v>14.234999999999999</v>
      </c>
      <c r="V811" s="42">
        <v>15</v>
      </c>
      <c r="W811" s="42">
        <f>INVENTARIO[[#This Row],[Precio Final]]-INVENTARIO[[#This Row],[Costo total]]</f>
        <v>5.51</v>
      </c>
      <c r="X811" s="176">
        <f>INVENTARIO[[#This Row],[Ganancia Unitaria]]*INVENTARIO[[#This Row],[Salidas]]</f>
        <v>0</v>
      </c>
      <c r="Y811" s="42"/>
      <c r="Z811" s="20"/>
      <c r="AA811" s="20">
        <f>INVENTARIO[[#This Row],[Costo total]]*INVENTARIO[[#This Row],[Entradas]]</f>
        <v>9.49</v>
      </c>
      <c r="AB811" s="172">
        <f>INVENTARIO[[#This Row],[Stock Actual]]*INVENTARIO[[#This Row],[Costo total]]</f>
        <v>9.49</v>
      </c>
    </row>
    <row r="812" spans="1:28" ht="55" customHeight="1" x14ac:dyDescent="0.15">
      <c r="A812" s="43" t="s">
        <v>2216</v>
      </c>
      <c r="B812" s="169"/>
      <c r="C812" s="170" t="s">
        <v>12</v>
      </c>
      <c r="D812" s="83" t="s">
        <v>2863</v>
      </c>
      <c r="E812" s="83" t="s">
        <v>2706</v>
      </c>
      <c r="F812" s="83" t="s">
        <v>693</v>
      </c>
      <c r="G812" s="83" t="s">
        <v>2284</v>
      </c>
      <c r="H812" s="171">
        <f>INVENTARIO[[#This Row],[Precio Final]]</f>
        <v>20</v>
      </c>
      <c r="I812" s="83"/>
      <c r="J812" s="83">
        <v>3</v>
      </c>
      <c r="K812" s="110">
        <f>SUMIFS(VENTAS[Cantidad],VENTAS[Código del producto Vendido],INVENTARIO[[#This Row],[Code]])</f>
        <v>3</v>
      </c>
      <c r="L812" s="121">
        <f>INVENTARIO[[#This Row],[Entradas]]-INVENTARIO[[#This Row],[Salidas]]</f>
        <v>0</v>
      </c>
      <c r="M812" s="171">
        <f>INVENTARIO[[#This Row],[Precio Final]]*10%</f>
        <v>2</v>
      </c>
      <c r="N812" s="43"/>
      <c r="O812" s="43"/>
      <c r="P812" s="43">
        <v>10.3</v>
      </c>
      <c r="Q812" s="112"/>
      <c r="R812" s="43"/>
      <c r="S812" s="177">
        <v>1.5</v>
      </c>
      <c r="T812" s="168">
        <f>INVENTARIO[[#This Row],[Costo Unitario (USD)]]+INVENTARIO[[#This Row],[Costo Envío (USD)]]</f>
        <v>11.8</v>
      </c>
      <c r="U812" s="168">
        <f>INVENTARIO[[#This Row],[Costo total]]*1.5</f>
        <v>17.700000000000003</v>
      </c>
      <c r="V812" s="43">
        <v>20</v>
      </c>
      <c r="W812" s="43">
        <f>INVENTARIO[[#This Row],[Precio Final]]-INVENTARIO[[#This Row],[Costo total]]</f>
        <v>8.1999999999999993</v>
      </c>
      <c r="X812" s="172">
        <f>INVENTARIO[[#This Row],[Ganancia Unitaria]]*INVENTARIO[[#This Row],[Salidas]]</f>
        <v>24.599999999999998</v>
      </c>
      <c r="Y812" s="43" t="s">
        <v>2283</v>
      </c>
      <c r="Z812" s="43"/>
      <c r="AA812" s="43">
        <f>INVENTARIO[[#This Row],[Costo total]]*INVENTARIO[[#This Row],[Entradas]]</f>
        <v>35.400000000000006</v>
      </c>
      <c r="AB812" s="172">
        <f>INVENTARIO[[#This Row],[Stock Actual]]*INVENTARIO[[#This Row],[Costo total]]</f>
        <v>0</v>
      </c>
    </row>
    <row r="813" spans="1:28" ht="55" customHeight="1" x14ac:dyDescent="0.15">
      <c r="A813" s="42" t="s">
        <v>2217</v>
      </c>
      <c r="B813" s="173"/>
      <c r="C813" s="174" t="s">
        <v>12</v>
      </c>
      <c r="D813" s="78" t="s">
        <v>2849</v>
      </c>
      <c r="E813" s="78" t="s">
        <v>2564</v>
      </c>
      <c r="F813" s="78" t="s">
        <v>2328</v>
      </c>
      <c r="G813" s="78" t="s">
        <v>164</v>
      </c>
      <c r="H813" s="175">
        <f>INVENTARIO[[#This Row],[Precio Final]]</f>
        <v>39</v>
      </c>
      <c r="I813" s="78"/>
      <c r="J813" s="78">
        <v>1</v>
      </c>
      <c r="K813" s="110">
        <f>SUMIFS(VENTAS[Cantidad],VENTAS[Código del producto Vendido],INVENTARIO[[#This Row],[Code]])</f>
        <v>0</v>
      </c>
      <c r="L813" s="120">
        <f>INVENTARIO[[#This Row],[Entradas]]-INVENTARIO[[#This Row],[Salidas]]</f>
        <v>1</v>
      </c>
      <c r="M813" s="175">
        <f>INVENTARIO[[#This Row],[Precio Final]]*10%</f>
        <v>3.9000000000000004</v>
      </c>
      <c r="N813" s="42"/>
      <c r="O813" s="42"/>
      <c r="P813" s="42">
        <v>15.86</v>
      </c>
      <c r="Q813" s="110"/>
      <c r="R813" s="42"/>
      <c r="S813" s="178">
        <v>1.5</v>
      </c>
      <c r="T813" s="42">
        <f>INVENTARIO[[#This Row],[Costo Unitario (USD)]]+INVENTARIO[[#This Row],[Costo Envío (USD)]]</f>
        <v>17.36</v>
      </c>
      <c r="U813" s="42">
        <f>INVENTARIO[[#This Row],[Costo total]]*1.5</f>
        <v>26.04</v>
      </c>
      <c r="V813" s="42">
        <v>39</v>
      </c>
      <c r="W813" s="42">
        <f>INVENTARIO[[#This Row],[Precio Final]]-INVENTARIO[[#This Row],[Costo total]]</f>
        <v>21.64</v>
      </c>
      <c r="X813" s="176">
        <f>INVENTARIO[[#This Row],[Ganancia Unitaria]]*INVENTARIO[[#This Row],[Salidas]]</f>
        <v>0</v>
      </c>
      <c r="Y813" s="42" t="s">
        <v>2283</v>
      </c>
      <c r="Z813" s="20"/>
      <c r="AA813" s="20">
        <f>INVENTARIO[[#This Row],[Costo total]]*INVENTARIO[[#This Row],[Entradas]]</f>
        <v>17.36</v>
      </c>
      <c r="AB813" s="172">
        <f>INVENTARIO[[#This Row],[Stock Actual]]*INVENTARIO[[#This Row],[Costo total]]</f>
        <v>17.36</v>
      </c>
    </row>
    <row r="814" spans="1:28" ht="55" customHeight="1" x14ac:dyDescent="0.15">
      <c r="A814" s="43" t="s">
        <v>2218</v>
      </c>
      <c r="B814" s="169"/>
      <c r="C814" s="170" t="s">
        <v>12</v>
      </c>
      <c r="D814" s="83" t="s">
        <v>50</v>
      </c>
      <c r="E814" s="83" t="s">
        <v>2565</v>
      </c>
      <c r="F814" s="83" t="s">
        <v>697</v>
      </c>
      <c r="G814" s="83" t="s">
        <v>164</v>
      </c>
      <c r="H814" s="171">
        <f>INVENTARIO[[#This Row],[Precio Final]]</f>
        <v>30</v>
      </c>
      <c r="I814" s="83"/>
      <c r="J814" s="83">
        <v>2</v>
      </c>
      <c r="K814" s="112">
        <f>SUMIFS(VENTAS[Cantidad],VENTAS[Código del producto Vendido],INVENTARIO[[#This Row],[Code]])</f>
        <v>2</v>
      </c>
      <c r="L814" s="121">
        <f>INVENTARIO[[#This Row],[Entradas]]-INVENTARIO[[#This Row],[Salidas]]</f>
        <v>0</v>
      </c>
      <c r="M814" s="171">
        <f>INVENTARIO[[#This Row],[Precio Final]]*10%</f>
        <v>3</v>
      </c>
      <c r="N814" s="43"/>
      <c r="O814" s="43"/>
      <c r="P814" s="43">
        <v>13.34</v>
      </c>
      <c r="Q814" s="112"/>
      <c r="R814" s="43"/>
      <c r="S814" s="177">
        <v>1.5</v>
      </c>
      <c r="T814" s="168">
        <f>INVENTARIO[[#This Row],[Costo Unitario (USD)]]+INVENTARIO[[#This Row],[Costo Envío (USD)]]</f>
        <v>14.84</v>
      </c>
      <c r="U814" s="168">
        <f>INVENTARIO[[#This Row],[Costo total]]*1.5</f>
        <v>22.259999999999998</v>
      </c>
      <c r="V814" s="43">
        <v>30</v>
      </c>
      <c r="W814" s="43">
        <f>INVENTARIO[[#This Row],[Precio Final]]-INVENTARIO[[#This Row],[Costo total]]</f>
        <v>15.16</v>
      </c>
      <c r="X814" s="172">
        <f>INVENTARIO[[#This Row],[Ganancia Unitaria]]*INVENTARIO[[#This Row],[Salidas]]</f>
        <v>30.32</v>
      </c>
      <c r="Y814" s="43" t="s">
        <v>2283</v>
      </c>
      <c r="Z814" s="43"/>
      <c r="AA814" s="43">
        <f>INVENTARIO[[#This Row],[Costo total]]*INVENTARIO[[#This Row],[Entradas]]</f>
        <v>29.68</v>
      </c>
      <c r="AB814" s="172">
        <f>INVENTARIO[[#This Row],[Stock Actual]]*INVENTARIO[[#This Row],[Costo total]]</f>
        <v>0</v>
      </c>
    </row>
    <row r="815" spans="1:28" ht="55" customHeight="1" x14ac:dyDescent="0.15">
      <c r="A815" s="42" t="s">
        <v>2219</v>
      </c>
      <c r="B815" s="173"/>
      <c r="C815" s="174" t="s">
        <v>12</v>
      </c>
      <c r="D815" s="78" t="s">
        <v>50</v>
      </c>
      <c r="E815" s="78" t="s">
        <v>2565</v>
      </c>
      <c r="F815" s="78" t="s">
        <v>695</v>
      </c>
      <c r="G815" s="78" t="s">
        <v>164</v>
      </c>
      <c r="H815" s="175">
        <f>INVENTARIO[[#This Row],[Precio Final]]</f>
        <v>30</v>
      </c>
      <c r="I815" s="78"/>
      <c r="J815" s="78">
        <v>1</v>
      </c>
      <c r="K815" s="110">
        <f>SUMIFS(VENTAS[Cantidad],VENTAS[Código del producto Vendido],INVENTARIO[[#This Row],[Code]])</f>
        <v>1</v>
      </c>
      <c r="L815" s="120">
        <f>INVENTARIO[[#This Row],[Entradas]]-INVENTARIO[[#This Row],[Salidas]]</f>
        <v>0</v>
      </c>
      <c r="M815" s="175">
        <f>INVENTARIO[[#This Row],[Precio Final]]*10%</f>
        <v>3</v>
      </c>
      <c r="N815" s="42"/>
      <c r="O815" s="42"/>
      <c r="P815" s="42">
        <v>13.34</v>
      </c>
      <c r="Q815" s="110"/>
      <c r="R815" s="42"/>
      <c r="S815" s="178">
        <v>1.5</v>
      </c>
      <c r="T815" s="42">
        <f>INVENTARIO[[#This Row],[Costo Unitario (USD)]]+INVENTARIO[[#This Row],[Costo Envío (USD)]]</f>
        <v>14.84</v>
      </c>
      <c r="U815" s="42">
        <f>INVENTARIO[[#This Row],[Costo total]]*1.5</f>
        <v>22.259999999999998</v>
      </c>
      <c r="V815" s="42">
        <v>30</v>
      </c>
      <c r="W815" s="42">
        <f>INVENTARIO[[#This Row],[Precio Final]]-INVENTARIO[[#This Row],[Costo total]]</f>
        <v>15.16</v>
      </c>
      <c r="X815" s="176">
        <f>INVENTARIO[[#This Row],[Ganancia Unitaria]]*INVENTARIO[[#This Row],[Salidas]]</f>
        <v>15.16</v>
      </c>
      <c r="Y815" s="42" t="s">
        <v>2283</v>
      </c>
      <c r="Z815" s="20"/>
      <c r="AA815" s="20">
        <f>INVENTARIO[[#This Row],[Costo total]]*INVENTARIO[[#This Row],[Entradas]]</f>
        <v>14.84</v>
      </c>
      <c r="AB815" s="172">
        <f>INVENTARIO[[#This Row],[Stock Actual]]*INVENTARIO[[#This Row],[Costo total]]</f>
        <v>0</v>
      </c>
    </row>
    <row r="816" spans="1:28" ht="55" customHeight="1" x14ac:dyDescent="0.15">
      <c r="A816" s="43" t="s">
        <v>2220</v>
      </c>
      <c r="B816" s="169"/>
      <c r="C816" s="170" t="s">
        <v>12</v>
      </c>
      <c r="D816" s="83" t="s">
        <v>2678</v>
      </c>
      <c r="E816" s="83" t="s">
        <v>2707</v>
      </c>
      <c r="F816" s="83" t="s">
        <v>693</v>
      </c>
      <c r="G816" s="83" t="s">
        <v>164</v>
      </c>
      <c r="H816" s="171">
        <f>INVENTARIO[[#This Row],[Precio Final]]</f>
        <v>30</v>
      </c>
      <c r="I816" s="83"/>
      <c r="J816" s="83">
        <v>1</v>
      </c>
      <c r="K816" s="112">
        <f>SUMIFS(VENTAS[Cantidad],VENTAS[Código del producto Vendido],INVENTARIO[[#This Row],[Code]])</f>
        <v>0</v>
      </c>
      <c r="L816" s="121">
        <f>INVENTARIO[[#This Row],[Entradas]]-INVENTARIO[[#This Row],[Salidas]]</f>
        <v>1</v>
      </c>
      <c r="M816" s="171">
        <f>INVENTARIO[[#This Row],[Precio Final]]*10%</f>
        <v>3</v>
      </c>
      <c r="N816" s="43"/>
      <c r="O816" s="43"/>
      <c r="P816" s="43">
        <v>13.34</v>
      </c>
      <c r="Q816" s="112"/>
      <c r="R816" s="43"/>
      <c r="S816" s="177">
        <v>1.5</v>
      </c>
      <c r="T816" s="168">
        <f>INVENTARIO[[#This Row],[Costo Unitario (USD)]]+INVENTARIO[[#This Row],[Costo Envío (USD)]]</f>
        <v>14.84</v>
      </c>
      <c r="U816" s="168">
        <f>INVENTARIO[[#This Row],[Costo total]]*1.5</f>
        <v>22.259999999999998</v>
      </c>
      <c r="V816" s="43">
        <v>30</v>
      </c>
      <c r="W816" s="43">
        <f>INVENTARIO[[#This Row],[Precio Final]]-INVENTARIO[[#This Row],[Costo total]]</f>
        <v>15.16</v>
      </c>
      <c r="X816" s="172">
        <f>INVENTARIO[[#This Row],[Ganancia Unitaria]]*INVENTARIO[[#This Row],[Salidas]]</f>
        <v>0</v>
      </c>
      <c r="Y816" s="43" t="s">
        <v>2283</v>
      </c>
      <c r="Z816" s="43"/>
      <c r="AA816" s="43">
        <f>INVENTARIO[[#This Row],[Costo total]]*INVENTARIO[[#This Row],[Entradas]]</f>
        <v>14.84</v>
      </c>
      <c r="AB816" s="172">
        <f>INVENTARIO[[#This Row],[Stock Actual]]*INVENTARIO[[#This Row],[Costo total]]</f>
        <v>14.84</v>
      </c>
    </row>
    <row r="817" spans="1:28" ht="55" customHeight="1" x14ac:dyDescent="0.15">
      <c r="A817" s="42" t="s">
        <v>2221</v>
      </c>
      <c r="B817" s="173"/>
      <c r="C817" s="174" t="s">
        <v>12</v>
      </c>
      <c r="D817" s="78" t="s">
        <v>2862</v>
      </c>
      <c r="E817" s="78" t="s">
        <v>2569</v>
      </c>
      <c r="F817" s="78" t="s">
        <v>695</v>
      </c>
      <c r="G817" s="78" t="s">
        <v>164</v>
      </c>
      <c r="H817" s="175">
        <f>INVENTARIO[[#This Row],[Precio Final]]</f>
        <v>22</v>
      </c>
      <c r="I817" s="78"/>
      <c r="J817" s="78">
        <v>3</v>
      </c>
      <c r="K817" s="110">
        <f>SUMIFS(VENTAS[Cantidad],VENTAS[Código del producto Vendido],INVENTARIO[[#This Row],[Code]])</f>
        <v>3</v>
      </c>
      <c r="L817" s="120">
        <f>INVENTARIO[[#This Row],[Entradas]]-INVENTARIO[[#This Row],[Salidas]]</f>
        <v>0</v>
      </c>
      <c r="M817" s="175">
        <f>INVENTARIO[[#This Row],[Precio Final]]*10%</f>
        <v>2.2000000000000002</v>
      </c>
      <c r="N817" s="42"/>
      <c r="O817" s="42"/>
      <c r="P817" s="42">
        <v>8.24</v>
      </c>
      <c r="Q817" s="110"/>
      <c r="R817" s="42"/>
      <c r="S817" s="178">
        <v>1.5</v>
      </c>
      <c r="T817" s="42">
        <f>INVENTARIO[[#This Row],[Costo Unitario (USD)]]+INVENTARIO[[#This Row],[Costo Envío (USD)]]</f>
        <v>9.74</v>
      </c>
      <c r="U817" s="42">
        <f>INVENTARIO[[#This Row],[Costo total]]*1.5</f>
        <v>14.61</v>
      </c>
      <c r="V817" s="42">
        <v>22</v>
      </c>
      <c r="W817" s="42">
        <f>INVENTARIO[[#This Row],[Precio Final]]-INVENTARIO[[#This Row],[Costo total]]</f>
        <v>12.26</v>
      </c>
      <c r="X817" s="176">
        <f>INVENTARIO[[#This Row],[Ganancia Unitaria]]*INVENTARIO[[#This Row],[Salidas]]</f>
        <v>36.78</v>
      </c>
      <c r="Y817" s="42" t="s">
        <v>2283</v>
      </c>
      <c r="Z817" s="20"/>
      <c r="AA817" s="20">
        <f>INVENTARIO[[#This Row],[Costo total]]*INVENTARIO[[#This Row],[Entradas]]</f>
        <v>29.22</v>
      </c>
      <c r="AB817" s="172">
        <f>INVENTARIO[[#This Row],[Stock Actual]]*INVENTARIO[[#This Row],[Costo total]]</f>
        <v>0</v>
      </c>
    </row>
    <row r="818" spans="1:28" ht="55" customHeight="1" x14ac:dyDescent="0.15">
      <c r="A818" s="43" t="s">
        <v>2222</v>
      </c>
      <c r="B818" s="169"/>
      <c r="C818" s="170" t="s">
        <v>12</v>
      </c>
      <c r="D818" s="78" t="s">
        <v>2862</v>
      </c>
      <c r="E818" s="83" t="s">
        <v>2569</v>
      </c>
      <c r="F818" s="83" t="s">
        <v>697</v>
      </c>
      <c r="G818" s="83" t="s">
        <v>164</v>
      </c>
      <c r="H818" s="171">
        <f>INVENTARIO[[#This Row],[Precio Final]]</f>
        <v>22</v>
      </c>
      <c r="I818" s="83"/>
      <c r="J818" s="83">
        <v>3</v>
      </c>
      <c r="K818" s="112">
        <f>SUMIFS(VENTAS[Cantidad],VENTAS[Código del producto Vendido],INVENTARIO[[#This Row],[Code]])</f>
        <v>1</v>
      </c>
      <c r="L818" s="121">
        <f>INVENTARIO[[#This Row],[Entradas]]-INVENTARIO[[#This Row],[Salidas]]</f>
        <v>2</v>
      </c>
      <c r="M818" s="171">
        <f>INVENTARIO[[#This Row],[Precio Final]]*10%</f>
        <v>2.2000000000000002</v>
      </c>
      <c r="N818" s="43"/>
      <c r="O818" s="43"/>
      <c r="P818" s="43">
        <v>8.24</v>
      </c>
      <c r="Q818" s="112"/>
      <c r="R818" s="43"/>
      <c r="S818" s="177">
        <v>1.5</v>
      </c>
      <c r="T818" s="168">
        <f>INVENTARIO[[#This Row],[Costo Unitario (USD)]]+INVENTARIO[[#This Row],[Costo Envío (USD)]]</f>
        <v>9.74</v>
      </c>
      <c r="U818" s="168">
        <f>INVENTARIO[[#This Row],[Costo total]]*1.5</f>
        <v>14.61</v>
      </c>
      <c r="V818" s="43">
        <v>22</v>
      </c>
      <c r="W818" s="43">
        <f>INVENTARIO[[#This Row],[Precio Final]]-INVENTARIO[[#This Row],[Costo total]]</f>
        <v>12.26</v>
      </c>
      <c r="X818" s="172">
        <f>INVENTARIO[[#This Row],[Ganancia Unitaria]]*INVENTARIO[[#This Row],[Salidas]]</f>
        <v>12.26</v>
      </c>
      <c r="Y818" s="43" t="s">
        <v>2283</v>
      </c>
      <c r="Z818" s="43"/>
      <c r="AA818" s="43">
        <f>INVENTARIO[[#This Row],[Costo total]]*INVENTARIO[[#This Row],[Entradas]]</f>
        <v>29.22</v>
      </c>
      <c r="AB818" s="172">
        <f>INVENTARIO[[#This Row],[Stock Actual]]*INVENTARIO[[#This Row],[Costo total]]</f>
        <v>19.48</v>
      </c>
    </row>
    <row r="819" spans="1:28" ht="55" customHeight="1" x14ac:dyDescent="0.15">
      <c r="A819" s="42" t="s">
        <v>2223</v>
      </c>
      <c r="B819" s="173"/>
      <c r="C819" s="174" t="s">
        <v>12</v>
      </c>
      <c r="D819" s="78" t="s">
        <v>2863</v>
      </c>
      <c r="E819" s="78" t="s">
        <v>2569</v>
      </c>
      <c r="F819" s="78" t="s">
        <v>698</v>
      </c>
      <c r="G819" s="78" t="s">
        <v>164</v>
      </c>
      <c r="H819" s="175">
        <f>INVENTARIO[[#This Row],[Precio Final]]</f>
        <v>22</v>
      </c>
      <c r="I819" s="78"/>
      <c r="J819" s="78">
        <v>2</v>
      </c>
      <c r="K819" s="110">
        <f>SUMIFS(VENTAS[Cantidad],VENTAS[Código del producto Vendido],INVENTARIO[[#This Row],[Code]])</f>
        <v>1</v>
      </c>
      <c r="L819" s="120">
        <f>INVENTARIO[[#This Row],[Entradas]]-INVENTARIO[[#This Row],[Salidas]]</f>
        <v>1</v>
      </c>
      <c r="M819" s="175">
        <f>INVENTARIO[[#This Row],[Precio Final]]*10%</f>
        <v>2.2000000000000002</v>
      </c>
      <c r="N819" s="42"/>
      <c r="O819" s="42"/>
      <c r="P819" s="42">
        <v>8.24</v>
      </c>
      <c r="Q819" s="110"/>
      <c r="R819" s="42"/>
      <c r="S819" s="178">
        <v>1.5</v>
      </c>
      <c r="T819" s="42">
        <f>INVENTARIO[[#This Row],[Costo Unitario (USD)]]+INVENTARIO[[#This Row],[Costo Envío (USD)]]</f>
        <v>9.74</v>
      </c>
      <c r="U819" s="42">
        <f>INVENTARIO[[#This Row],[Costo total]]*1.5</f>
        <v>14.61</v>
      </c>
      <c r="V819" s="42">
        <v>22</v>
      </c>
      <c r="W819" s="42">
        <f>INVENTARIO[[#This Row],[Precio Final]]-INVENTARIO[[#This Row],[Costo total]]</f>
        <v>12.26</v>
      </c>
      <c r="X819" s="176">
        <f>INVENTARIO[[#This Row],[Ganancia Unitaria]]*INVENTARIO[[#This Row],[Salidas]]</f>
        <v>12.26</v>
      </c>
      <c r="Y819" s="42" t="s">
        <v>2283</v>
      </c>
      <c r="Z819" s="20"/>
      <c r="AA819" s="20">
        <f>INVENTARIO[[#This Row],[Costo total]]*INVENTARIO[[#This Row],[Entradas]]</f>
        <v>19.48</v>
      </c>
      <c r="AB819" s="172">
        <f>INVENTARIO[[#This Row],[Stock Actual]]*INVENTARIO[[#This Row],[Costo total]]</f>
        <v>9.74</v>
      </c>
    </row>
    <row r="820" spans="1:28" ht="55" customHeight="1" x14ac:dyDescent="0.15">
      <c r="A820" s="43" t="s">
        <v>2224</v>
      </c>
      <c r="B820" s="169"/>
      <c r="C820" s="170" t="s">
        <v>12</v>
      </c>
      <c r="D820" s="83" t="s">
        <v>50</v>
      </c>
      <c r="E820" s="83" t="s">
        <v>2566</v>
      </c>
      <c r="F820" s="83" t="s">
        <v>697</v>
      </c>
      <c r="G820" s="83" t="s">
        <v>164</v>
      </c>
      <c r="H820" s="171">
        <f>INVENTARIO[[#This Row],[Precio Final]]</f>
        <v>30</v>
      </c>
      <c r="I820" s="83"/>
      <c r="J820" s="83">
        <v>1</v>
      </c>
      <c r="K820" s="112">
        <f>SUMIFS(VENTAS[Cantidad],VENTAS[Código del producto Vendido],INVENTARIO[[#This Row],[Code]])</f>
        <v>0</v>
      </c>
      <c r="L820" s="121">
        <f>INVENTARIO[[#This Row],[Entradas]]-INVENTARIO[[#This Row],[Salidas]]</f>
        <v>1</v>
      </c>
      <c r="M820" s="171">
        <f>INVENTARIO[[#This Row],[Precio Final]]*10%</f>
        <v>3</v>
      </c>
      <c r="N820" s="43"/>
      <c r="O820" s="43"/>
      <c r="P820" s="43">
        <v>13.59</v>
      </c>
      <c r="Q820" s="112"/>
      <c r="R820" s="43"/>
      <c r="S820" s="177">
        <v>1.5</v>
      </c>
      <c r="T820" s="168">
        <f>INVENTARIO[[#This Row],[Costo Unitario (USD)]]+INVENTARIO[[#This Row],[Costo Envío (USD)]]</f>
        <v>15.09</v>
      </c>
      <c r="U820" s="168">
        <f>INVENTARIO[[#This Row],[Costo total]]*1.5</f>
        <v>22.634999999999998</v>
      </c>
      <c r="V820" s="43">
        <v>30</v>
      </c>
      <c r="W820" s="43">
        <f>INVENTARIO[[#This Row],[Precio Final]]-INVENTARIO[[#This Row],[Costo total]]</f>
        <v>14.91</v>
      </c>
      <c r="X820" s="172">
        <f>INVENTARIO[[#This Row],[Ganancia Unitaria]]*INVENTARIO[[#This Row],[Salidas]]</f>
        <v>0</v>
      </c>
      <c r="Y820" s="43" t="s">
        <v>2283</v>
      </c>
      <c r="Z820" s="43"/>
      <c r="AA820" s="43">
        <f>INVENTARIO[[#This Row],[Costo total]]*INVENTARIO[[#This Row],[Entradas]]</f>
        <v>15.09</v>
      </c>
      <c r="AB820" s="172">
        <f>INVENTARIO[[#This Row],[Stock Actual]]*INVENTARIO[[#This Row],[Costo total]]</f>
        <v>15.09</v>
      </c>
    </row>
    <row r="821" spans="1:28" ht="55" customHeight="1" x14ac:dyDescent="0.15">
      <c r="A821" s="42" t="s">
        <v>2225</v>
      </c>
      <c r="B821" s="173"/>
      <c r="C821" s="174" t="s">
        <v>12</v>
      </c>
      <c r="D821" s="78" t="s">
        <v>50</v>
      </c>
      <c r="E821" s="78" t="s">
        <v>2566</v>
      </c>
      <c r="F821" s="78" t="s">
        <v>695</v>
      </c>
      <c r="G821" s="78" t="s">
        <v>164</v>
      </c>
      <c r="H821" s="175">
        <f>INVENTARIO[[#This Row],[Precio Final]]</f>
        <v>30</v>
      </c>
      <c r="I821" s="78"/>
      <c r="J821" s="78">
        <v>1</v>
      </c>
      <c r="K821" s="110">
        <f>SUMIFS(VENTAS[Cantidad],VENTAS[Código del producto Vendido],INVENTARIO[[#This Row],[Code]])</f>
        <v>0</v>
      </c>
      <c r="L821" s="120">
        <f>INVENTARIO[[#This Row],[Entradas]]-INVENTARIO[[#This Row],[Salidas]]</f>
        <v>1</v>
      </c>
      <c r="M821" s="175">
        <f>INVENTARIO[[#This Row],[Precio Final]]*10%</f>
        <v>3</v>
      </c>
      <c r="N821" s="42"/>
      <c r="O821" s="42"/>
      <c r="P821" s="42">
        <v>13.59</v>
      </c>
      <c r="Q821" s="110"/>
      <c r="R821" s="42"/>
      <c r="S821" s="178">
        <v>1.5</v>
      </c>
      <c r="T821" s="42">
        <f>INVENTARIO[[#This Row],[Costo Unitario (USD)]]+INVENTARIO[[#This Row],[Costo Envío (USD)]]</f>
        <v>15.09</v>
      </c>
      <c r="U821" s="42">
        <f>INVENTARIO[[#This Row],[Costo total]]*1.5</f>
        <v>22.634999999999998</v>
      </c>
      <c r="V821" s="42">
        <v>30</v>
      </c>
      <c r="W821" s="42">
        <f>INVENTARIO[[#This Row],[Precio Final]]-INVENTARIO[[#This Row],[Costo total]]</f>
        <v>14.91</v>
      </c>
      <c r="X821" s="176">
        <f>INVENTARIO[[#This Row],[Ganancia Unitaria]]*INVENTARIO[[#This Row],[Salidas]]</f>
        <v>0</v>
      </c>
      <c r="Y821" s="42" t="s">
        <v>2283</v>
      </c>
      <c r="Z821" s="20"/>
      <c r="AA821" s="20">
        <f>INVENTARIO[[#This Row],[Costo total]]*INVENTARIO[[#This Row],[Entradas]]</f>
        <v>15.09</v>
      </c>
      <c r="AB821" s="172">
        <f>INVENTARIO[[#This Row],[Stock Actual]]*INVENTARIO[[#This Row],[Costo total]]</f>
        <v>15.09</v>
      </c>
    </row>
    <row r="822" spans="1:28" ht="55" customHeight="1" x14ac:dyDescent="0.15">
      <c r="A822" s="43" t="s">
        <v>2226</v>
      </c>
      <c r="B822" s="169"/>
      <c r="C822" s="170" t="s">
        <v>12</v>
      </c>
      <c r="D822" s="83" t="s">
        <v>50</v>
      </c>
      <c r="E822" s="83" t="s">
        <v>2346</v>
      </c>
      <c r="F822" s="83" t="s">
        <v>697</v>
      </c>
      <c r="G822" s="83" t="s">
        <v>164</v>
      </c>
      <c r="H822" s="171">
        <f>INVENTARIO[[#This Row],[Precio Final]]</f>
        <v>25</v>
      </c>
      <c r="I822" s="83"/>
      <c r="J822" s="83">
        <v>1</v>
      </c>
      <c r="K822" s="112">
        <f>SUMIFS(VENTAS[Cantidad],VENTAS[Código del producto Vendido],INVENTARIO[[#This Row],[Code]])</f>
        <v>0</v>
      </c>
      <c r="L822" s="121">
        <f>INVENTARIO[[#This Row],[Entradas]]-INVENTARIO[[#This Row],[Salidas]]</f>
        <v>1</v>
      </c>
      <c r="M822" s="171">
        <f>INVENTARIO[[#This Row],[Precio Final]]*10%</f>
        <v>2.5</v>
      </c>
      <c r="N822" s="43"/>
      <c r="O822" s="43"/>
      <c r="P822" s="43">
        <v>10.9</v>
      </c>
      <c r="Q822" s="112"/>
      <c r="R822" s="43"/>
      <c r="S822" s="177">
        <v>1.5</v>
      </c>
      <c r="T822" s="168">
        <f>INVENTARIO[[#This Row],[Costo Unitario (USD)]]+INVENTARIO[[#This Row],[Costo Envío (USD)]]</f>
        <v>12.4</v>
      </c>
      <c r="U822" s="168">
        <f>INVENTARIO[[#This Row],[Costo total]]*1.5</f>
        <v>18.600000000000001</v>
      </c>
      <c r="V822" s="43">
        <v>25</v>
      </c>
      <c r="W822" s="43">
        <f>INVENTARIO[[#This Row],[Precio Final]]-INVENTARIO[[#This Row],[Costo total]]</f>
        <v>12.6</v>
      </c>
      <c r="X822" s="172">
        <f>INVENTARIO[[#This Row],[Ganancia Unitaria]]*INVENTARIO[[#This Row],[Salidas]]</f>
        <v>0</v>
      </c>
      <c r="Y822" s="43" t="s">
        <v>2283</v>
      </c>
      <c r="Z822" s="43"/>
      <c r="AA822" s="43">
        <f>INVENTARIO[[#This Row],[Costo total]]*INVENTARIO[[#This Row],[Entradas]]</f>
        <v>12.4</v>
      </c>
      <c r="AB822" s="172">
        <f>INVENTARIO[[#This Row],[Stock Actual]]*INVENTARIO[[#This Row],[Costo total]]</f>
        <v>12.4</v>
      </c>
    </row>
    <row r="823" spans="1:28" ht="55" customHeight="1" x14ac:dyDescent="0.15">
      <c r="A823" s="42" t="s">
        <v>2227</v>
      </c>
      <c r="B823" s="173"/>
      <c r="C823" s="174" t="s">
        <v>12</v>
      </c>
      <c r="D823" s="78" t="s">
        <v>50</v>
      </c>
      <c r="E823" s="78" t="s">
        <v>2346</v>
      </c>
      <c r="F823" s="78" t="s">
        <v>695</v>
      </c>
      <c r="G823" s="78" t="s">
        <v>164</v>
      </c>
      <c r="H823" s="175">
        <f>INVENTARIO[[#This Row],[Precio Final]]</f>
        <v>25</v>
      </c>
      <c r="I823" s="78"/>
      <c r="J823" s="78">
        <v>2</v>
      </c>
      <c r="K823" s="110">
        <f>SUMIFS(VENTAS[Cantidad],VENTAS[Código del producto Vendido],INVENTARIO[[#This Row],[Code]])</f>
        <v>0</v>
      </c>
      <c r="L823" s="120">
        <f>INVENTARIO[[#This Row],[Entradas]]-INVENTARIO[[#This Row],[Salidas]]</f>
        <v>2</v>
      </c>
      <c r="M823" s="175">
        <f>INVENTARIO[[#This Row],[Precio Final]]*10%</f>
        <v>2.5</v>
      </c>
      <c r="N823" s="42"/>
      <c r="O823" s="42"/>
      <c r="P823" s="42">
        <v>10.9</v>
      </c>
      <c r="Q823" s="110"/>
      <c r="R823" s="42"/>
      <c r="S823" s="178">
        <v>1.5</v>
      </c>
      <c r="T823" s="42">
        <f>INVENTARIO[[#This Row],[Costo Unitario (USD)]]+INVENTARIO[[#This Row],[Costo Envío (USD)]]</f>
        <v>12.4</v>
      </c>
      <c r="U823" s="42">
        <f>INVENTARIO[[#This Row],[Costo total]]*1.5</f>
        <v>18.600000000000001</v>
      </c>
      <c r="V823" s="42">
        <v>25</v>
      </c>
      <c r="W823" s="42">
        <f>INVENTARIO[[#This Row],[Precio Final]]-INVENTARIO[[#This Row],[Costo total]]</f>
        <v>12.6</v>
      </c>
      <c r="X823" s="176">
        <f>INVENTARIO[[#This Row],[Ganancia Unitaria]]*INVENTARIO[[#This Row],[Salidas]]</f>
        <v>0</v>
      </c>
      <c r="Y823" s="42" t="s">
        <v>2283</v>
      </c>
      <c r="Z823" s="20"/>
      <c r="AA823" s="20">
        <f>INVENTARIO[[#This Row],[Costo total]]*INVENTARIO[[#This Row],[Entradas]]</f>
        <v>24.8</v>
      </c>
      <c r="AB823" s="172">
        <f>INVENTARIO[[#This Row],[Stock Actual]]*INVENTARIO[[#This Row],[Costo total]]</f>
        <v>24.8</v>
      </c>
    </row>
    <row r="824" spans="1:28" ht="55" customHeight="1" x14ac:dyDescent="0.15">
      <c r="A824" s="43" t="s">
        <v>2228</v>
      </c>
      <c r="B824" s="169"/>
      <c r="C824" s="170" t="s">
        <v>12</v>
      </c>
      <c r="D824" s="83" t="s">
        <v>50</v>
      </c>
      <c r="E824" s="83" t="s">
        <v>2346</v>
      </c>
      <c r="F824" s="83" t="s">
        <v>698</v>
      </c>
      <c r="G824" s="83" t="s">
        <v>164</v>
      </c>
      <c r="H824" s="171">
        <f>INVENTARIO[[#This Row],[Precio Final]]</f>
        <v>25</v>
      </c>
      <c r="I824" s="83"/>
      <c r="J824" s="83">
        <v>1</v>
      </c>
      <c r="K824" s="112">
        <f>SUMIFS(VENTAS[Cantidad],VENTAS[Código del producto Vendido],INVENTARIO[[#This Row],[Code]])</f>
        <v>1</v>
      </c>
      <c r="L824" s="121">
        <f>INVENTARIO[[#This Row],[Entradas]]-INVENTARIO[[#This Row],[Salidas]]</f>
        <v>0</v>
      </c>
      <c r="M824" s="171">
        <f>INVENTARIO[[#This Row],[Precio Final]]*10%</f>
        <v>2.5</v>
      </c>
      <c r="N824" s="43"/>
      <c r="O824" s="43"/>
      <c r="P824" s="43">
        <v>10.9</v>
      </c>
      <c r="Q824" s="112"/>
      <c r="R824" s="43"/>
      <c r="S824" s="177">
        <v>1.5</v>
      </c>
      <c r="T824" s="168">
        <f>INVENTARIO[[#This Row],[Costo Unitario (USD)]]+INVENTARIO[[#This Row],[Costo Envío (USD)]]</f>
        <v>12.4</v>
      </c>
      <c r="U824" s="168">
        <f>INVENTARIO[[#This Row],[Costo total]]*1.5</f>
        <v>18.600000000000001</v>
      </c>
      <c r="V824" s="43">
        <v>25</v>
      </c>
      <c r="W824" s="43">
        <f>INVENTARIO[[#This Row],[Precio Final]]-INVENTARIO[[#This Row],[Costo total]]</f>
        <v>12.6</v>
      </c>
      <c r="X824" s="172">
        <f>INVENTARIO[[#This Row],[Ganancia Unitaria]]*INVENTARIO[[#This Row],[Salidas]]</f>
        <v>12.6</v>
      </c>
      <c r="Y824" s="43" t="s">
        <v>2283</v>
      </c>
      <c r="Z824" s="43"/>
      <c r="AA824" s="43">
        <f>INVENTARIO[[#This Row],[Costo total]]*INVENTARIO[[#This Row],[Entradas]]</f>
        <v>12.4</v>
      </c>
      <c r="AB824" s="172">
        <f>INVENTARIO[[#This Row],[Stock Actual]]*INVENTARIO[[#This Row],[Costo total]]</f>
        <v>0</v>
      </c>
    </row>
    <row r="825" spans="1:28" ht="55" customHeight="1" x14ac:dyDescent="0.15">
      <c r="A825" s="42" t="s">
        <v>2229</v>
      </c>
      <c r="B825" s="173"/>
      <c r="C825" s="174" t="s">
        <v>12</v>
      </c>
      <c r="D825" s="78" t="s">
        <v>2849</v>
      </c>
      <c r="E825" s="78" t="s">
        <v>2564</v>
      </c>
      <c r="F825" s="78" t="s">
        <v>714</v>
      </c>
      <c r="G825" s="78" t="s">
        <v>164</v>
      </c>
      <c r="H825" s="175">
        <f>INVENTARIO[[#This Row],[Precio Final]]</f>
        <v>40</v>
      </c>
      <c r="I825" s="78"/>
      <c r="J825" s="78">
        <v>1</v>
      </c>
      <c r="K825" s="110">
        <f>SUMIFS(VENTAS[Cantidad],VENTAS[Código del producto Vendido],INVENTARIO[[#This Row],[Code]])</f>
        <v>0</v>
      </c>
      <c r="L825" s="120">
        <f>INVENTARIO[[#This Row],[Entradas]]-INVENTARIO[[#This Row],[Salidas]]</f>
        <v>1</v>
      </c>
      <c r="M825" s="175">
        <f>INVENTARIO[[#This Row],[Precio Final]]*10%</f>
        <v>4</v>
      </c>
      <c r="N825" s="42"/>
      <c r="O825" s="42"/>
      <c r="P825" s="42">
        <v>15.86</v>
      </c>
      <c r="Q825" s="110"/>
      <c r="R825" s="42"/>
      <c r="S825" s="178">
        <v>5</v>
      </c>
      <c r="T825" s="42">
        <f>INVENTARIO[[#This Row],[Costo Unitario (USD)]]+INVENTARIO[[#This Row],[Costo Envío (USD)]]</f>
        <v>20.86</v>
      </c>
      <c r="U825" s="42">
        <f>INVENTARIO[[#This Row],[Costo total]]*1.5</f>
        <v>31.29</v>
      </c>
      <c r="V825" s="42">
        <v>40</v>
      </c>
      <c r="W825" s="42">
        <f>INVENTARIO[[#This Row],[Precio Final]]-INVENTARIO[[#This Row],[Costo total]]</f>
        <v>19.14</v>
      </c>
      <c r="X825" s="176">
        <f>INVENTARIO[[#This Row],[Ganancia Unitaria]]*INVENTARIO[[#This Row],[Salidas]]</f>
        <v>0</v>
      </c>
      <c r="Y825" s="42" t="s">
        <v>2283</v>
      </c>
      <c r="Z825" s="20"/>
      <c r="AA825" s="20">
        <f>INVENTARIO[[#This Row],[Costo total]]*INVENTARIO[[#This Row],[Entradas]]</f>
        <v>20.86</v>
      </c>
      <c r="AB825" s="172">
        <f>INVENTARIO[[#This Row],[Stock Actual]]*INVENTARIO[[#This Row],[Costo total]]</f>
        <v>20.86</v>
      </c>
    </row>
    <row r="826" spans="1:28" ht="55" customHeight="1" x14ac:dyDescent="0.15">
      <c r="A826" s="43" t="s">
        <v>2230</v>
      </c>
      <c r="B826" s="169"/>
      <c r="C826" s="170" t="s">
        <v>12</v>
      </c>
      <c r="D826" s="83" t="s">
        <v>50</v>
      </c>
      <c r="E826" s="83" t="s">
        <v>2285</v>
      </c>
      <c r="F826" s="83" t="s">
        <v>695</v>
      </c>
      <c r="G826" s="83" t="s">
        <v>164</v>
      </c>
      <c r="H826" s="171">
        <f>INVENTARIO[[#This Row],[Precio Final]]</f>
        <v>27</v>
      </c>
      <c r="I826" s="83">
        <f t="shared" ref="I826:I880" si="58">U826</f>
        <v>20.955000000000002</v>
      </c>
      <c r="J826" s="83">
        <v>2</v>
      </c>
      <c r="K826" s="112">
        <f>SUMIFS(VENTAS[Cantidad],VENTAS[Código del producto Vendido],INVENTARIO[[#This Row],[Code]])</f>
        <v>1</v>
      </c>
      <c r="L826" s="121">
        <f>INVENTARIO[[#This Row],[Entradas]]-INVENTARIO[[#This Row],[Salidas]]</f>
        <v>1</v>
      </c>
      <c r="M826" s="171">
        <f>INVENTARIO[[#This Row],[Precio Final]]*10%</f>
        <v>2.7</v>
      </c>
      <c r="N826" s="43"/>
      <c r="O826" s="43"/>
      <c r="P826" s="43">
        <v>12.47</v>
      </c>
      <c r="Q826" s="112"/>
      <c r="R826" s="43"/>
      <c r="S826" s="177">
        <v>1.5</v>
      </c>
      <c r="T826" s="168">
        <f>INVENTARIO[[#This Row],[Costo Unitario (USD)]]+INVENTARIO[[#This Row],[Costo Envío (USD)]]</f>
        <v>13.97</v>
      </c>
      <c r="U826" s="168">
        <f>INVENTARIO[[#This Row],[Costo total]]*1.5</f>
        <v>20.955000000000002</v>
      </c>
      <c r="V826" s="43">
        <v>27</v>
      </c>
      <c r="W826" s="43">
        <f>INVENTARIO[[#This Row],[Precio Final]]-INVENTARIO[[#This Row],[Costo total]]</f>
        <v>13.03</v>
      </c>
      <c r="X826" s="172">
        <f>INVENTARIO[[#This Row],[Ganancia Unitaria]]*INVENTARIO[[#This Row],[Salidas]]</f>
        <v>13.03</v>
      </c>
      <c r="Y826" s="43" t="s">
        <v>2283</v>
      </c>
      <c r="Z826" s="43"/>
      <c r="AA826" s="43">
        <f>INVENTARIO[[#This Row],[Costo total]]*INVENTARIO[[#This Row],[Entradas]]</f>
        <v>27.94</v>
      </c>
      <c r="AB826" s="172">
        <f>INVENTARIO[[#This Row],[Stock Actual]]*INVENTARIO[[#This Row],[Costo total]]</f>
        <v>13.97</v>
      </c>
    </row>
    <row r="827" spans="1:28" ht="55" customHeight="1" x14ac:dyDescent="0.15">
      <c r="A827" s="42" t="s">
        <v>2231</v>
      </c>
      <c r="B827" s="173"/>
      <c r="C827" s="174" t="s">
        <v>12</v>
      </c>
      <c r="D827" s="78" t="s">
        <v>50</v>
      </c>
      <c r="E827" s="78" t="s">
        <v>2285</v>
      </c>
      <c r="F827" s="78" t="s">
        <v>697</v>
      </c>
      <c r="G827" s="78" t="s">
        <v>164</v>
      </c>
      <c r="H827" s="175">
        <f>INVENTARIO[[#This Row],[Precio Final]]</f>
        <v>27</v>
      </c>
      <c r="I827" s="78">
        <f t="shared" si="58"/>
        <v>20.955000000000002</v>
      </c>
      <c r="J827" s="78">
        <v>2</v>
      </c>
      <c r="K827" s="110">
        <f>SUMIFS(VENTAS[Cantidad],VENTAS[Código del producto Vendido],INVENTARIO[[#This Row],[Code]])</f>
        <v>0</v>
      </c>
      <c r="L827" s="120">
        <f>INVENTARIO[[#This Row],[Entradas]]-INVENTARIO[[#This Row],[Salidas]]</f>
        <v>2</v>
      </c>
      <c r="M827" s="175">
        <f>INVENTARIO[[#This Row],[Precio Final]]*10%</f>
        <v>2.7</v>
      </c>
      <c r="N827" s="42"/>
      <c r="O827" s="42"/>
      <c r="P827" s="42">
        <v>12.47</v>
      </c>
      <c r="Q827" s="110"/>
      <c r="R827" s="42"/>
      <c r="S827" s="178">
        <v>1.5</v>
      </c>
      <c r="T827" s="42">
        <f>INVENTARIO[[#This Row],[Costo Unitario (USD)]]+INVENTARIO[[#This Row],[Costo Envío (USD)]]</f>
        <v>13.97</v>
      </c>
      <c r="U827" s="42">
        <f>INVENTARIO[[#This Row],[Costo total]]*1.5</f>
        <v>20.955000000000002</v>
      </c>
      <c r="V827" s="42">
        <v>27</v>
      </c>
      <c r="W827" s="42">
        <f>INVENTARIO[[#This Row],[Precio Final]]-INVENTARIO[[#This Row],[Costo total]]</f>
        <v>13.03</v>
      </c>
      <c r="X827" s="176">
        <f>INVENTARIO[[#This Row],[Ganancia Unitaria]]*INVENTARIO[[#This Row],[Salidas]]</f>
        <v>0</v>
      </c>
      <c r="Y827" s="42" t="s">
        <v>2283</v>
      </c>
      <c r="Z827" s="20"/>
      <c r="AA827" s="20">
        <f>INVENTARIO[[#This Row],[Costo total]]*INVENTARIO[[#This Row],[Entradas]]</f>
        <v>27.94</v>
      </c>
      <c r="AB827" s="172">
        <f>INVENTARIO[[#This Row],[Stock Actual]]*INVENTARIO[[#This Row],[Costo total]]</f>
        <v>27.94</v>
      </c>
    </row>
    <row r="828" spans="1:28" ht="55" customHeight="1" x14ac:dyDescent="0.15">
      <c r="A828" s="43" t="s">
        <v>2232</v>
      </c>
      <c r="B828" s="169"/>
      <c r="C828" s="170" t="s">
        <v>12</v>
      </c>
      <c r="D828" s="83" t="s">
        <v>50</v>
      </c>
      <c r="E828" s="83" t="s">
        <v>2285</v>
      </c>
      <c r="F828" s="83" t="s">
        <v>698</v>
      </c>
      <c r="G828" s="83" t="s">
        <v>164</v>
      </c>
      <c r="H828" s="171">
        <f>INVENTARIO[[#This Row],[Precio Final]]</f>
        <v>27</v>
      </c>
      <c r="I828" s="83">
        <f t="shared" si="58"/>
        <v>20.955000000000002</v>
      </c>
      <c r="J828" s="83">
        <v>1</v>
      </c>
      <c r="K828" s="112">
        <f>SUMIFS(VENTAS[Cantidad],VENTAS[Código del producto Vendido],INVENTARIO[[#This Row],[Code]])</f>
        <v>1</v>
      </c>
      <c r="L828" s="121">
        <f>INVENTARIO[[#This Row],[Entradas]]-INVENTARIO[[#This Row],[Salidas]]</f>
        <v>0</v>
      </c>
      <c r="M828" s="171">
        <f>INVENTARIO[[#This Row],[Precio Final]]*10%</f>
        <v>2.7</v>
      </c>
      <c r="N828" s="43"/>
      <c r="O828" s="43"/>
      <c r="P828" s="43">
        <v>12.47</v>
      </c>
      <c r="Q828" s="112"/>
      <c r="R828" s="43"/>
      <c r="S828" s="177">
        <v>1.5</v>
      </c>
      <c r="T828" s="168">
        <f>INVENTARIO[[#This Row],[Costo Unitario (USD)]]+INVENTARIO[[#This Row],[Costo Envío (USD)]]</f>
        <v>13.97</v>
      </c>
      <c r="U828" s="168">
        <f>INVENTARIO[[#This Row],[Costo total]]*1.5</f>
        <v>20.955000000000002</v>
      </c>
      <c r="V828" s="43">
        <v>27</v>
      </c>
      <c r="W828" s="43">
        <f>INVENTARIO[[#This Row],[Precio Final]]-INVENTARIO[[#This Row],[Costo total]]</f>
        <v>13.03</v>
      </c>
      <c r="X828" s="172">
        <f>INVENTARIO[[#This Row],[Ganancia Unitaria]]*INVENTARIO[[#This Row],[Salidas]]</f>
        <v>13.03</v>
      </c>
      <c r="Y828" s="43" t="s">
        <v>2283</v>
      </c>
      <c r="Z828" s="43"/>
      <c r="AA828" s="43">
        <f>INVENTARIO[[#This Row],[Costo total]]*INVENTARIO[[#This Row],[Entradas]]</f>
        <v>13.97</v>
      </c>
      <c r="AB828" s="172">
        <f>INVENTARIO[[#This Row],[Stock Actual]]*INVENTARIO[[#This Row],[Costo total]]</f>
        <v>0</v>
      </c>
    </row>
    <row r="829" spans="1:28" ht="55" customHeight="1" x14ac:dyDescent="0.15">
      <c r="A829" s="42" t="s">
        <v>2233</v>
      </c>
      <c r="B829" s="173"/>
      <c r="C829" s="174" t="s">
        <v>12</v>
      </c>
      <c r="D829" s="78" t="s">
        <v>50</v>
      </c>
      <c r="E829" s="78" t="s">
        <v>2333</v>
      </c>
      <c r="F829" s="78" t="s">
        <v>692</v>
      </c>
      <c r="G829" s="78" t="s">
        <v>164</v>
      </c>
      <c r="H829" s="175">
        <f>INVENTARIO[[#This Row],[Precio Final]]</f>
        <v>30</v>
      </c>
      <c r="I829" s="78">
        <f t="shared" si="58"/>
        <v>21.495000000000001</v>
      </c>
      <c r="J829" s="78">
        <v>1</v>
      </c>
      <c r="K829" s="110">
        <f>SUMIFS(VENTAS[Cantidad],VENTAS[Código del producto Vendido],INVENTARIO[[#This Row],[Code]])</f>
        <v>0</v>
      </c>
      <c r="L829" s="120">
        <f>INVENTARIO[[#This Row],[Entradas]]-INVENTARIO[[#This Row],[Salidas]]</f>
        <v>1</v>
      </c>
      <c r="M829" s="175">
        <f>INVENTARIO[[#This Row],[Precio Final]]*10%</f>
        <v>3</v>
      </c>
      <c r="N829" s="42"/>
      <c r="O829" s="42"/>
      <c r="P829" s="42">
        <v>12.83</v>
      </c>
      <c r="Q829" s="110"/>
      <c r="R829" s="42"/>
      <c r="S829" s="178">
        <v>1.5</v>
      </c>
      <c r="T829" s="42">
        <f>INVENTARIO[[#This Row],[Costo Unitario (USD)]]+INVENTARIO[[#This Row],[Costo Envío (USD)]]</f>
        <v>14.33</v>
      </c>
      <c r="U829" s="42">
        <f>INVENTARIO[[#This Row],[Costo total]]*1.5</f>
        <v>21.495000000000001</v>
      </c>
      <c r="V829" s="42">
        <v>30</v>
      </c>
      <c r="W829" s="42">
        <f>INVENTARIO[[#This Row],[Precio Final]]-INVENTARIO[[#This Row],[Costo total]]</f>
        <v>15.67</v>
      </c>
      <c r="X829" s="176">
        <f>INVENTARIO[[#This Row],[Ganancia Unitaria]]*INVENTARIO[[#This Row],[Salidas]]</f>
        <v>0</v>
      </c>
      <c r="Y829" s="42" t="s">
        <v>2283</v>
      </c>
      <c r="Z829" s="20"/>
      <c r="AA829" s="20">
        <f>INVENTARIO[[#This Row],[Costo total]]*INVENTARIO[[#This Row],[Entradas]]</f>
        <v>14.33</v>
      </c>
      <c r="AB829" s="172">
        <f>INVENTARIO[[#This Row],[Stock Actual]]*INVENTARIO[[#This Row],[Costo total]]</f>
        <v>14.33</v>
      </c>
    </row>
    <row r="830" spans="1:28" ht="55" customHeight="1" x14ac:dyDescent="0.15">
      <c r="A830" s="43" t="s">
        <v>2234</v>
      </c>
      <c r="B830" s="169"/>
      <c r="C830" s="170" t="s">
        <v>12</v>
      </c>
      <c r="D830" s="83" t="s">
        <v>50</v>
      </c>
      <c r="E830" s="83" t="s">
        <v>2334</v>
      </c>
      <c r="F830" s="83" t="s">
        <v>695</v>
      </c>
      <c r="G830" s="83" t="s">
        <v>164</v>
      </c>
      <c r="H830" s="171">
        <f>INVENTARIO[[#This Row],[Precio Final]]</f>
        <v>30</v>
      </c>
      <c r="I830" s="83">
        <f t="shared" si="58"/>
        <v>21.495000000000001</v>
      </c>
      <c r="J830" s="83">
        <v>1</v>
      </c>
      <c r="K830" s="112">
        <f>SUMIFS(VENTAS[Cantidad],VENTAS[Código del producto Vendido],INVENTARIO[[#This Row],[Code]])</f>
        <v>1</v>
      </c>
      <c r="L830" s="121">
        <f>INVENTARIO[[#This Row],[Entradas]]-INVENTARIO[[#This Row],[Salidas]]</f>
        <v>0</v>
      </c>
      <c r="M830" s="171">
        <f>INVENTARIO[[#This Row],[Precio Final]]*10%</f>
        <v>3</v>
      </c>
      <c r="N830" s="43"/>
      <c r="O830" s="43"/>
      <c r="P830" s="43">
        <v>12.83</v>
      </c>
      <c r="Q830" s="112"/>
      <c r="R830" s="43"/>
      <c r="S830" s="177">
        <v>1.5</v>
      </c>
      <c r="T830" s="168">
        <f>INVENTARIO[[#This Row],[Costo Unitario (USD)]]+INVENTARIO[[#This Row],[Costo Envío (USD)]]</f>
        <v>14.33</v>
      </c>
      <c r="U830" s="168">
        <f>INVENTARIO[[#This Row],[Costo total]]*1.5</f>
        <v>21.495000000000001</v>
      </c>
      <c r="V830" s="43">
        <v>30</v>
      </c>
      <c r="W830" s="43">
        <f>INVENTARIO[[#This Row],[Precio Final]]-INVENTARIO[[#This Row],[Costo total]]</f>
        <v>15.67</v>
      </c>
      <c r="X830" s="172">
        <f>INVENTARIO[[#This Row],[Ganancia Unitaria]]*INVENTARIO[[#This Row],[Salidas]]</f>
        <v>15.67</v>
      </c>
      <c r="Y830" s="43" t="s">
        <v>2283</v>
      </c>
      <c r="Z830" s="43"/>
      <c r="AA830" s="43">
        <f>INVENTARIO[[#This Row],[Costo total]]*INVENTARIO[[#This Row],[Entradas]]</f>
        <v>14.33</v>
      </c>
      <c r="AB830" s="172">
        <f>INVENTARIO[[#This Row],[Stock Actual]]*INVENTARIO[[#This Row],[Costo total]]</f>
        <v>0</v>
      </c>
    </row>
    <row r="831" spans="1:28" ht="55" customHeight="1" x14ac:dyDescent="0.15">
      <c r="A831" s="42" t="s">
        <v>2235</v>
      </c>
      <c r="B831" s="173"/>
      <c r="C831" s="174" t="s">
        <v>12</v>
      </c>
      <c r="D831" s="78" t="s">
        <v>50</v>
      </c>
      <c r="E831" s="78" t="s">
        <v>2335</v>
      </c>
      <c r="F831" s="78" t="s">
        <v>692</v>
      </c>
      <c r="G831" s="78" t="s">
        <v>164</v>
      </c>
      <c r="H831" s="175">
        <f>INVENTARIO[[#This Row],[Precio Final]]</f>
        <v>25</v>
      </c>
      <c r="I831" s="78">
        <f t="shared" si="58"/>
        <v>16.649999999999999</v>
      </c>
      <c r="J831" s="78">
        <v>1</v>
      </c>
      <c r="K831" s="110">
        <f>SUMIFS(VENTAS[Cantidad],VENTAS[Código del producto Vendido],INVENTARIO[[#This Row],[Code]])</f>
        <v>1</v>
      </c>
      <c r="L831" s="120">
        <f>INVENTARIO[[#This Row],[Entradas]]-INVENTARIO[[#This Row],[Salidas]]</f>
        <v>0</v>
      </c>
      <c r="M831" s="175">
        <f>INVENTARIO[[#This Row],[Precio Final]]*10%</f>
        <v>2.5</v>
      </c>
      <c r="N831" s="42"/>
      <c r="O831" s="42"/>
      <c r="P831" s="42">
        <v>9.6</v>
      </c>
      <c r="Q831" s="110"/>
      <c r="R831" s="42"/>
      <c r="S831" s="178">
        <v>1.5</v>
      </c>
      <c r="T831" s="42">
        <f>INVENTARIO[[#This Row],[Costo Unitario (USD)]]+INVENTARIO[[#This Row],[Costo Envío (USD)]]</f>
        <v>11.1</v>
      </c>
      <c r="U831" s="42">
        <f>INVENTARIO[[#This Row],[Costo total]]*1.5</f>
        <v>16.649999999999999</v>
      </c>
      <c r="V831" s="42">
        <v>25</v>
      </c>
      <c r="W831" s="42">
        <f>INVENTARIO[[#This Row],[Precio Final]]-INVENTARIO[[#This Row],[Costo total]]</f>
        <v>13.9</v>
      </c>
      <c r="X831" s="176">
        <f>INVENTARIO[[#This Row],[Ganancia Unitaria]]*INVENTARIO[[#This Row],[Salidas]]</f>
        <v>13.9</v>
      </c>
      <c r="Y831" s="42" t="s">
        <v>2283</v>
      </c>
      <c r="Z831" s="20"/>
      <c r="AA831" s="20">
        <f>INVENTARIO[[#This Row],[Costo total]]*INVENTARIO[[#This Row],[Entradas]]</f>
        <v>11.1</v>
      </c>
      <c r="AB831" s="172">
        <f>INVENTARIO[[#This Row],[Stock Actual]]*INVENTARIO[[#This Row],[Costo total]]</f>
        <v>0</v>
      </c>
    </row>
    <row r="832" spans="1:28" ht="55" customHeight="1" x14ac:dyDescent="0.15">
      <c r="A832" s="43" t="s">
        <v>2236</v>
      </c>
      <c r="B832" s="169"/>
      <c r="C832" s="170" t="s">
        <v>12</v>
      </c>
      <c r="D832" s="83" t="s">
        <v>2678</v>
      </c>
      <c r="E832" s="83" t="s">
        <v>2708</v>
      </c>
      <c r="F832" s="83" t="s">
        <v>698</v>
      </c>
      <c r="G832" s="83" t="s">
        <v>164</v>
      </c>
      <c r="H832" s="171">
        <f>INVENTARIO[[#This Row],[Precio Final]]</f>
        <v>25</v>
      </c>
      <c r="I832" s="83">
        <f t="shared" si="58"/>
        <v>16.649999999999999</v>
      </c>
      <c r="J832" s="83">
        <v>2</v>
      </c>
      <c r="K832" s="112">
        <f>SUMIFS(VENTAS[Cantidad],VENTAS[Código del producto Vendido],INVENTARIO[[#This Row],[Code]])</f>
        <v>0</v>
      </c>
      <c r="L832" s="121">
        <f>INVENTARIO[[#This Row],[Entradas]]-INVENTARIO[[#This Row],[Salidas]]</f>
        <v>2</v>
      </c>
      <c r="M832" s="171">
        <f>INVENTARIO[[#This Row],[Precio Final]]*10%</f>
        <v>2.5</v>
      </c>
      <c r="N832" s="43"/>
      <c r="O832" s="43"/>
      <c r="P832" s="43">
        <v>9.6</v>
      </c>
      <c r="Q832" s="112"/>
      <c r="R832" s="43"/>
      <c r="S832" s="177">
        <v>1.5</v>
      </c>
      <c r="T832" s="168">
        <f>INVENTARIO[[#This Row],[Costo Unitario (USD)]]+INVENTARIO[[#This Row],[Costo Envío (USD)]]</f>
        <v>11.1</v>
      </c>
      <c r="U832" s="168">
        <f>INVENTARIO[[#This Row],[Costo total]]*1.5</f>
        <v>16.649999999999999</v>
      </c>
      <c r="V832" s="43">
        <v>25</v>
      </c>
      <c r="W832" s="43">
        <f>INVENTARIO[[#This Row],[Precio Final]]-INVENTARIO[[#This Row],[Costo total]]</f>
        <v>13.9</v>
      </c>
      <c r="X832" s="172">
        <f>INVENTARIO[[#This Row],[Ganancia Unitaria]]*INVENTARIO[[#This Row],[Salidas]]</f>
        <v>0</v>
      </c>
      <c r="Y832" s="43" t="s">
        <v>2283</v>
      </c>
      <c r="Z832" s="43"/>
      <c r="AA832" s="43">
        <f>INVENTARIO[[#This Row],[Costo total]]*INVENTARIO[[#This Row],[Entradas]]</f>
        <v>22.2</v>
      </c>
      <c r="AB832" s="172">
        <f>INVENTARIO[[#This Row],[Stock Actual]]*INVENTARIO[[#This Row],[Costo total]]</f>
        <v>22.2</v>
      </c>
    </row>
    <row r="833" spans="1:28" ht="55" customHeight="1" x14ac:dyDescent="0.15">
      <c r="A833" s="42" t="s">
        <v>2237</v>
      </c>
      <c r="B833" s="173"/>
      <c r="C833" s="174" t="s">
        <v>12</v>
      </c>
      <c r="D833" s="78" t="s">
        <v>50</v>
      </c>
      <c r="E833" s="78" t="s">
        <v>2335</v>
      </c>
      <c r="F833" s="78" t="s">
        <v>697</v>
      </c>
      <c r="G833" s="78" t="s">
        <v>164</v>
      </c>
      <c r="H833" s="175">
        <f>INVENTARIO[[#This Row],[Precio Final]]</f>
        <v>25</v>
      </c>
      <c r="I833" s="78">
        <f t="shared" si="58"/>
        <v>16.649999999999999</v>
      </c>
      <c r="J833" s="78">
        <v>1</v>
      </c>
      <c r="K833" s="110">
        <f>SUMIFS(VENTAS[Cantidad],VENTAS[Código del producto Vendido],INVENTARIO[[#This Row],[Code]])</f>
        <v>0</v>
      </c>
      <c r="L833" s="120">
        <f>INVENTARIO[[#This Row],[Entradas]]-INVENTARIO[[#This Row],[Salidas]]</f>
        <v>1</v>
      </c>
      <c r="M833" s="175">
        <f>INVENTARIO[[#This Row],[Precio Final]]*10%</f>
        <v>2.5</v>
      </c>
      <c r="N833" s="42"/>
      <c r="O833" s="42"/>
      <c r="P833" s="42">
        <v>9.6</v>
      </c>
      <c r="Q833" s="110"/>
      <c r="R833" s="42"/>
      <c r="S833" s="178">
        <v>1.5</v>
      </c>
      <c r="T833" s="42">
        <f>INVENTARIO[[#This Row],[Costo Unitario (USD)]]+INVENTARIO[[#This Row],[Costo Envío (USD)]]</f>
        <v>11.1</v>
      </c>
      <c r="U833" s="42">
        <f>INVENTARIO[[#This Row],[Costo total]]*1.5</f>
        <v>16.649999999999999</v>
      </c>
      <c r="V833" s="42">
        <v>25</v>
      </c>
      <c r="W833" s="42">
        <f>INVENTARIO[[#This Row],[Precio Final]]-INVENTARIO[[#This Row],[Costo total]]</f>
        <v>13.9</v>
      </c>
      <c r="X833" s="176">
        <f>INVENTARIO[[#This Row],[Ganancia Unitaria]]*INVENTARIO[[#This Row],[Salidas]]</f>
        <v>0</v>
      </c>
      <c r="Y833" s="42" t="s">
        <v>2283</v>
      </c>
      <c r="Z833" s="20"/>
      <c r="AA833" s="20">
        <f>INVENTARIO[[#This Row],[Costo total]]*INVENTARIO[[#This Row],[Entradas]]</f>
        <v>11.1</v>
      </c>
      <c r="AB833" s="172">
        <f>INVENTARIO[[#This Row],[Stock Actual]]*INVENTARIO[[#This Row],[Costo total]]</f>
        <v>11.1</v>
      </c>
    </row>
    <row r="834" spans="1:28" ht="55" customHeight="1" x14ac:dyDescent="0.15">
      <c r="A834" s="43" t="s">
        <v>2238</v>
      </c>
      <c r="B834" s="169"/>
      <c r="C834" s="170" t="s">
        <v>12</v>
      </c>
      <c r="D834" s="83" t="s">
        <v>50</v>
      </c>
      <c r="E834" s="83" t="s">
        <v>2336</v>
      </c>
      <c r="F834" s="83" t="s">
        <v>695</v>
      </c>
      <c r="G834" s="83" t="s">
        <v>164</v>
      </c>
      <c r="H834" s="171">
        <f>INVENTARIO[[#This Row],[Precio Final]]</f>
        <v>25</v>
      </c>
      <c r="I834" s="83">
        <f t="shared" si="58"/>
        <v>16.649999999999999</v>
      </c>
      <c r="J834" s="83">
        <v>1</v>
      </c>
      <c r="K834" s="112">
        <f>SUMIFS(VENTAS[Cantidad],VENTAS[Código del producto Vendido],INVENTARIO[[#This Row],[Code]])</f>
        <v>0</v>
      </c>
      <c r="L834" s="121">
        <f>INVENTARIO[[#This Row],[Entradas]]-INVENTARIO[[#This Row],[Salidas]]</f>
        <v>1</v>
      </c>
      <c r="M834" s="171">
        <f>INVENTARIO[[#This Row],[Precio Final]]*10%</f>
        <v>2.5</v>
      </c>
      <c r="N834" s="43"/>
      <c r="O834" s="43"/>
      <c r="P834" s="43">
        <v>9.6</v>
      </c>
      <c r="Q834" s="112"/>
      <c r="R834" s="43"/>
      <c r="S834" s="177">
        <v>1.5</v>
      </c>
      <c r="T834" s="168">
        <f>INVENTARIO[[#This Row],[Costo Unitario (USD)]]+INVENTARIO[[#This Row],[Costo Envío (USD)]]</f>
        <v>11.1</v>
      </c>
      <c r="U834" s="168">
        <f>INVENTARIO[[#This Row],[Costo total]]*1.5</f>
        <v>16.649999999999999</v>
      </c>
      <c r="V834" s="43">
        <v>25</v>
      </c>
      <c r="W834" s="43">
        <f>INVENTARIO[[#This Row],[Precio Final]]-INVENTARIO[[#This Row],[Costo total]]</f>
        <v>13.9</v>
      </c>
      <c r="X834" s="172">
        <f>INVENTARIO[[#This Row],[Ganancia Unitaria]]*INVENTARIO[[#This Row],[Salidas]]</f>
        <v>0</v>
      </c>
      <c r="Y834" s="43" t="s">
        <v>2283</v>
      </c>
      <c r="Z834" s="43"/>
      <c r="AA834" s="43">
        <f>INVENTARIO[[#This Row],[Costo total]]*INVENTARIO[[#This Row],[Entradas]]</f>
        <v>11.1</v>
      </c>
      <c r="AB834" s="172">
        <f>INVENTARIO[[#This Row],[Stock Actual]]*INVENTARIO[[#This Row],[Costo total]]</f>
        <v>11.1</v>
      </c>
    </row>
    <row r="835" spans="1:28" ht="55" customHeight="1" x14ac:dyDescent="0.15">
      <c r="A835" s="42" t="s">
        <v>2239</v>
      </c>
      <c r="B835" s="173"/>
      <c r="C835" s="174" t="s">
        <v>12</v>
      </c>
      <c r="D835" s="78" t="s">
        <v>2862</v>
      </c>
      <c r="E835" s="78" t="s">
        <v>2286</v>
      </c>
      <c r="F835" s="78" t="s">
        <v>698</v>
      </c>
      <c r="G835" s="78" t="s">
        <v>164</v>
      </c>
      <c r="H835" s="175">
        <f>INVENTARIO[[#This Row],[Precio Final]]</f>
        <v>12</v>
      </c>
      <c r="I835" s="78">
        <f t="shared" si="58"/>
        <v>8.5500000000000007</v>
      </c>
      <c r="J835" s="78">
        <v>1</v>
      </c>
      <c r="K835" s="110">
        <f>SUMIFS(VENTAS[Cantidad],VENTAS[Código del producto Vendido],INVENTARIO[[#This Row],[Code]])</f>
        <v>1</v>
      </c>
      <c r="L835" s="120">
        <f>INVENTARIO[[#This Row],[Entradas]]-INVENTARIO[[#This Row],[Salidas]]</f>
        <v>0</v>
      </c>
      <c r="M835" s="175">
        <f>INVENTARIO[[#This Row],[Precio Final]]*10%</f>
        <v>1.2000000000000002</v>
      </c>
      <c r="N835" s="42"/>
      <c r="O835" s="42"/>
      <c r="P835" s="42">
        <v>4.2</v>
      </c>
      <c r="Q835" s="110"/>
      <c r="R835" s="42"/>
      <c r="S835" s="178">
        <v>1.5</v>
      </c>
      <c r="T835" s="42">
        <f>INVENTARIO[[#This Row],[Costo Unitario (USD)]]+INVENTARIO[[#This Row],[Costo Envío (USD)]]</f>
        <v>5.7</v>
      </c>
      <c r="U835" s="42">
        <f>INVENTARIO[[#This Row],[Costo total]]*1.5</f>
        <v>8.5500000000000007</v>
      </c>
      <c r="V835" s="42">
        <v>12</v>
      </c>
      <c r="W835" s="42">
        <f>INVENTARIO[[#This Row],[Precio Final]]-INVENTARIO[[#This Row],[Costo total]]</f>
        <v>6.3</v>
      </c>
      <c r="X835" s="176">
        <f>INVENTARIO[[#This Row],[Ganancia Unitaria]]*INVENTARIO[[#This Row],[Salidas]]</f>
        <v>6.3</v>
      </c>
      <c r="Y835" s="42" t="s">
        <v>2283</v>
      </c>
      <c r="Z835" s="20"/>
      <c r="AA835" s="20">
        <f>INVENTARIO[[#This Row],[Costo total]]*INVENTARIO[[#This Row],[Entradas]]</f>
        <v>5.7</v>
      </c>
      <c r="AB835" s="172">
        <f>INVENTARIO[[#This Row],[Stock Actual]]*INVENTARIO[[#This Row],[Costo total]]</f>
        <v>0</v>
      </c>
    </row>
    <row r="836" spans="1:28" ht="55" customHeight="1" x14ac:dyDescent="0.15">
      <c r="A836" s="43" t="s">
        <v>2240</v>
      </c>
      <c r="B836" s="169"/>
      <c r="C836" s="170" t="s">
        <v>12</v>
      </c>
      <c r="D836" s="78" t="s">
        <v>2862</v>
      </c>
      <c r="E836" s="83" t="s">
        <v>2286</v>
      </c>
      <c r="F836" s="83" t="s">
        <v>695</v>
      </c>
      <c r="G836" s="83" t="s">
        <v>164</v>
      </c>
      <c r="H836" s="171">
        <f>INVENTARIO[[#This Row],[Precio Final]]</f>
        <v>12</v>
      </c>
      <c r="I836" s="83">
        <f t="shared" si="58"/>
        <v>8.5500000000000007</v>
      </c>
      <c r="J836" s="83">
        <v>1</v>
      </c>
      <c r="K836" s="112">
        <f>SUMIFS(VENTAS[Cantidad],VENTAS[Código del producto Vendido],INVENTARIO[[#This Row],[Code]])</f>
        <v>1</v>
      </c>
      <c r="L836" s="121">
        <f>INVENTARIO[[#This Row],[Entradas]]-INVENTARIO[[#This Row],[Salidas]]</f>
        <v>0</v>
      </c>
      <c r="M836" s="171">
        <f>INVENTARIO[[#This Row],[Precio Final]]*10%</f>
        <v>1.2000000000000002</v>
      </c>
      <c r="N836" s="43"/>
      <c r="O836" s="43"/>
      <c r="P836" s="43">
        <v>4.2</v>
      </c>
      <c r="Q836" s="112"/>
      <c r="R836" s="43"/>
      <c r="S836" s="177">
        <v>1.5</v>
      </c>
      <c r="T836" s="168">
        <f>INVENTARIO[[#This Row],[Costo Unitario (USD)]]+INVENTARIO[[#This Row],[Costo Envío (USD)]]</f>
        <v>5.7</v>
      </c>
      <c r="U836" s="168">
        <f>INVENTARIO[[#This Row],[Costo total]]*1.5</f>
        <v>8.5500000000000007</v>
      </c>
      <c r="V836" s="43">
        <v>12</v>
      </c>
      <c r="W836" s="43">
        <f>INVENTARIO[[#This Row],[Precio Final]]-INVENTARIO[[#This Row],[Costo total]]</f>
        <v>6.3</v>
      </c>
      <c r="X836" s="172">
        <f>INVENTARIO[[#This Row],[Ganancia Unitaria]]*INVENTARIO[[#This Row],[Salidas]]</f>
        <v>6.3</v>
      </c>
      <c r="Y836" s="43" t="s">
        <v>2283</v>
      </c>
      <c r="Z836" s="43"/>
      <c r="AA836" s="43">
        <f>INVENTARIO[[#This Row],[Costo total]]*INVENTARIO[[#This Row],[Entradas]]</f>
        <v>5.7</v>
      </c>
      <c r="AB836" s="172">
        <f>INVENTARIO[[#This Row],[Stock Actual]]*INVENTARIO[[#This Row],[Costo total]]</f>
        <v>0</v>
      </c>
    </row>
    <row r="837" spans="1:28" ht="55" customHeight="1" x14ac:dyDescent="0.15">
      <c r="A837" s="42" t="s">
        <v>2241</v>
      </c>
      <c r="B837" s="173"/>
      <c r="C837" s="174" t="s">
        <v>12</v>
      </c>
      <c r="D837" s="78" t="s">
        <v>2862</v>
      </c>
      <c r="E837" s="78" t="s">
        <v>2567</v>
      </c>
      <c r="F837" s="78" t="s">
        <v>697</v>
      </c>
      <c r="G837" s="78" t="s">
        <v>164</v>
      </c>
      <c r="H837" s="175">
        <f>INVENTARIO[[#This Row],[Precio Final]]</f>
        <v>20</v>
      </c>
      <c r="I837" s="78">
        <f t="shared" si="58"/>
        <v>12.99</v>
      </c>
      <c r="J837" s="78">
        <v>1</v>
      </c>
      <c r="K837" s="110">
        <f>SUMIFS(VENTAS[Cantidad],VENTAS[Código del producto Vendido],INVENTARIO[[#This Row],[Code]])</f>
        <v>0</v>
      </c>
      <c r="L837" s="120">
        <f>INVENTARIO[[#This Row],[Entradas]]-INVENTARIO[[#This Row],[Salidas]]</f>
        <v>1</v>
      </c>
      <c r="M837" s="175">
        <f>INVENTARIO[[#This Row],[Precio Final]]*10%</f>
        <v>2</v>
      </c>
      <c r="N837" s="42"/>
      <c r="O837" s="42"/>
      <c r="P837" s="42">
        <v>7.16</v>
      </c>
      <c r="Q837" s="110"/>
      <c r="R837" s="42"/>
      <c r="S837" s="178">
        <v>1.5</v>
      </c>
      <c r="T837" s="42">
        <f>INVENTARIO[[#This Row],[Costo Unitario (USD)]]+INVENTARIO[[#This Row],[Costo Envío (USD)]]</f>
        <v>8.66</v>
      </c>
      <c r="U837" s="42">
        <f>INVENTARIO[[#This Row],[Costo total]]*1.5</f>
        <v>12.99</v>
      </c>
      <c r="V837" s="42">
        <v>20</v>
      </c>
      <c r="W837" s="42">
        <f>INVENTARIO[[#This Row],[Precio Final]]-INVENTARIO[[#This Row],[Costo total]]</f>
        <v>11.34</v>
      </c>
      <c r="X837" s="176">
        <f>INVENTARIO[[#This Row],[Ganancia Unitaria]]*INVENTARIO[[#This Row],[Salidas]]</f>
        <v>0</v>
      </c>
      <c r="Y837" s="42" t="s">
        <v>2283</v>
      </c>
      <c r="Z837" s="20"/>
      <c r="AA837" s="20">
        <f>INVENTARIO[[#This Row],[Costo total]]*INVENTARIO[[#This Row],[Entradas]]</f>
        <v>8.66</v>
      </c>
      <c r="AB837" s="172">
        <f>INVENTARIO[[#This Row],[Stock Actual]]*INVENTARIO[[#This Row],[Costo total]]</f>
        <v>8.66</v>
      </c>
    </row>
    <row r="838" spans="1:28" ht="55" customHeight="1" x14ac:dyDescent="0.15">
      <c r="A838" s="43" t="s">
        <v>2242</v>
      </c>
      <c r="B838" s="169"/>
      <c r="C838" s="170" t="s">
        <v>12</v>
      </c>
      <c r="D838" s="78" t="s">
        <v>2862</v>
      </c>
      <c r="E838" s="83" t="s">
        <v>2568</v>
      </c>
      <c r="F838" s="83" t="s">
        <v>695</v>
      </c>
      <c r="G838" s="83" t="s">
        <v>164</v>
      </c>
      <c r="H838" s="171">
        <f>INVENTARIO[[#This Row],[Precio Final]]</f>
        <v>20</v>
      </c>
      <c r="I838" s="83">
        <f t="shared" si="58"/>
        <v>12.99</v>
      </c>
      <c r="J838" s="83">
        <v>1</v>
      </c>
      <c r="K838" s="112">
        <f>SUMIFS(VENTAS[Cantidad],VENTAS[Código del producto Vendido],INVENTARIO[[#This Row],[Code]])</f>
        <v>0</v>
      </c>
      <c r="L838" s="121">
        <f>INVENTARIO[[#This Row],[Entradas]]-INVENTARIO[[#This Row],[Salidas]]</f>
        <v>1</v>
      </c>
      <c r="M838" s="171">
        <f>INVENTARIO[[#This Row],[Precio Final]]*10%</f>
        <v>2</v>
      </c>
      <c r="N838" s="43"/>
      <c r="O838" s="43"/>
      <c r="P838" s="43">
        <v>7.16</v>
      </c>
      <c r="Q838" s="112"/>
      <c r="R838" s="43"/>
      <c r="S838" s="177">
        <v>1.5</v>
      </c>
      <c r="T838" s="168">
        <f>INVENTARIO[[#This Row],[Costo Unitario (USD)]]+INVENTARIO[[#This Row],[Costo Envío (USD)]]</f>
        <v>8.66</v>
      </c>
      <c r="U838" s="168">
        <f>INVENTARIO[[#This Row],[Costo total]]*1.5</f>
        <v>12.99</v>
      </c>
      <c r="V838" s="43">
        <v>20</v>
      </c>
      <c r="W838" s="43">
        <f>INVENTARIO[[#This Row],[Precio Final]]-INVENTARIO[[#This Row],[Costo total]]</f>
        <v>11.34</v>
      </c>
      <c r="X838" s="172">
        <f>INVENTARIO[[#This Row],[Ganancia Unitaria]]*INVENTARIO[[#This Row],[Salidas]]</f>
        <v>0</v>
      </c>
      <c r="Y838" s="43" t="s">
        <v>2283</v>
      </c>
      <c r="Z838" s="43"/>
      <c r="AA838" s="43">
        <f>INVENTARIO[[#This Row],[Costo total]]*INVENTARIO[[#This Row],[Entradas]]</f>
        <v>8.66</v>
      </c>
      <c r="AB838" s="172">
        <f>INVENTARIO[[#This Row],[Stock Actual]]*INVENTARIO[[#This Row],[Costo total]]</f>
        <v>8.66</v>
      </c>
    </row>
    <row r="839" spans="1:28" ht="55" customHeight="1" x14ac:dyDescent="0.15">
      <c r="A839" s="42" t="s">
        <v>2243</v>
      </c>
      <c r="B839" s="173"/>
      <c r="C839" s="174" t="s">
        <v>12</v>
      </c>
      <c r="D839" s="78" t="s">
        <v>1209</v>
      </c>
      <c r="E839" s="78" t="s">
        <v>2570</v>
      </c>
      <c r="F839" s="78" t="s">
        <v>697</v>
      </c>
      <c r="G839" s="78" t="s">
        <v>164</v>
      </c>
      <c r="H839" s="175">
        <f>INVENTARIO[[#This Row],[Precio Final]]</f>
        <v>30</v>
      </c>
      <c r="I839" s="78">
        <f t="shared" si="58"/>
        <v>26.805</v>
      </c>
      <c r="J839" s="78">
        <v>1</v>
      </c>
      <c r="K839" s="110">
        <f>SUMIFS(VENTAS[Cantidad],VENTAS[Código del producto Vendido],INVENTARIO[[#This Row],[Code]])</f>
        <v>0</v>
      </c>
      <c r="L839" s="120">
        <f>INVENTARIO[[#This Row],[Entradas]]-INVENTARIO[[#This Row],[Salidas]]</f>
        <v>1</v>
      </c>
      <c r="M839" s="175">
        <f>INVENTARIO[[#This Row],[Precio Final]]*10%</f>
        <v>3</v>
      </c>
      <c r="N839" s="42"/>
      <c r="O839" s="42"/>
      <c r="P839" s="42">
        <v>16.37</v>
      </c>
      <c r="Q839" s="110"/>
      <c r="R839" s="42"/>
      <c r="S839" s="178">
        <v>1.5</v>
      </c>
      <c r="T839" s="42">
        <f>INVENTARIO[[#This Row],[Costo Unitario (USD)]]+INVENTARIO[[#This Row],[Costo Envío (USD)]]</f>
        <v>17.87</v>
      </c>
      <c r="U839" s="42">
        <f>INVENTARIO[[#This Row],[Costo total]]*1.5</f>
        <v>26.805</v>
      </c>
      <c r="V839" s="42">
        <v>30</v>
      </c>
      <c r="W839" s="42">
        <f>INVENTARIO[[#This Row],[Precio Final]]-INVENTARIO[[#This Row],[Costo total]]</f>
        <v>12.129999999999999</v>
      </c>
      <c r="X839" s="176">
        <f>INVENTARIO[[#This Row],[Ganancia Unitaria]]*INVENTARIO[[#This Row],[Salidas]]</f>
        <v>0</v>
      </c>
      <c r="Y839" s="42" t="s">
        <v>2283</v>
      </c>
      <c r="Z839" s="20"/>
      <c r="AA839" s="20">
        <f>INVENTARIO[[#This Row],[Costo total]]*INVENTARIO[[#This Row],[Entradas]]</f>
        <v>17.87</v>
      </c>
      <c r="AB839" s="172">
        <f>INVENTARIO[[#This Row],[Stock Actual]]*INVENTARIO[[#This Row],[Costo total]]</f>
        <v>17.87</v>
      </c>
    </row>
    <row r="840" spans="1:28" ht="55" customHeight="1" x14ac:dyDescent="0.15">
      <c r="A840" s="43" t="s">
        <v>2244</v>
      </c>
      <c r="B840" s="169"/>
      <c r="C840" s="170" t="s">
        <v>12</v>
      </c>
      <c r="D840" s="83" t="s">
        <v>1209</v>
      </c>
      <c r="E840" s="83" t="s">
        <v>2570</v>
      </c>
      <c r="F840" s="83" t="s">
        <v>695</v>
      </c>
      <c r="G840" s="83" t="s">
        <v>164</v>
      </c>
      <c r="H840" s="171">
        <f>INVENTARIO[[#This Row],[Precio Final]]</f>
        <v>30</v>
      </c>
      <c r="I840" s="83">
        <f t="shared" si="58"/>
        <v>26.805</v>
      </c>
      <c r="J840" s="83">
        <v>1</v>
      </c>
      <c r="K840" s="112">
        <f>SUMIFS(VENTAS[Cantidad],VENTAS[Código del producto Vendido],INVENTARIO[[#This Row],[Code]])</f>
        <v>1</v>
      </c>
      <c r="L840" s="121">
        <f>INVENTARIO[[#This Row],[Entradas]]-INVENTARIO[[#This Row],[Salidas]]</f>
        <v>0</v>
      </c>
      <c r="M840" s="171">
        <f>INVENTARIO[[#This Row],[Precio Final]]*10%</f>
        <v>3</v>
      </c>
      <c r="N840" s="43"/>
      <c r="O840" s="43"/>
      <c r="P840" s="43">
        <v>16.37</v>
      </c>
      <c r="Q840" s="112"/>
      <c r="R840" s="43"/>
      <c r="S840" s="177">
        <v>1.5</v>
      </c>
      <c r="T840" s="168">
        <f>INVENTARIO[[#This Row],[Costo Unitario (USD)]]+INVENTARIO[[#This Row],[Costo Envío (USD)]]</f>
        <v>17.87</v>
      </c>
      <c r="U840" s="168">
        <f>INVENTARIO[[#This Row],[Costo total]]*1.5</f>
        <v>26.805</v>
      </c>
      <c r="V840" s="43">
        <v>30</v>
      </c>
      <c r="W840" s="43">
        <f>INVENTARIO[[#This Row],[Precio Final]]-INVENTARIO[[#This Row],[Costo total]]</f>
        <v>12.129999999999999</v>
      </c>
      <c r="X840" s="172">
        <f>INVENTARIO[[#This Row],[Ganancia Unitaria]]*INVENTARIO[[#This Row],[Salidas]]</f>
        <v>12.129999999999999</v>
      </c>
      <c r="Y840" s="43" t="s">
        <v>2283</v>
      </c>
      <c r="Z840" s="43"/>
      <c r="AA840" s="43">
        <f>INVENTARIO[[#This Row],[Costo total]]*INVENTARIO[[#This Row],[Entradas]]</f>
        <v>17.87</v>
      </c>
      <c r="AB840" s="172">
        <f>INVENTARIO[[#This Row],[Stock Actual]]*INVENTARIO[[#This Row],[Costo total]]</f>
        <v>0</v>
      </c>
    </row>
    <row r="841" spans="1:28" ht="55" customHeight="1" x14ac:dyDescent="0.15">
      <c r="A841" s="42" t="s">
        <v>2245</v>
      </c>
      <c r="B841" s="173"/>
      <c r="C841" s="174" t="s">
        <v>12</v>
      </c>
      <c r="D841" s="78" t="s">
        <v>50</v>
      </c>
      <c r="E841" s="78" t="s">
        <v>2337</v>
      </c>
      <c r="F841" s="78" t="s">
        <v>2380</v>
      </c>
      <c r="G841" s="78" t="s">
        <v>2284</v>
      </c>
      <c r="H841" s="175">
        <f>INVENTARIO[[#This Row],[Precio Final]]</f>
        <v>20</v>
      </c>
      <c r="I841" s="78">
        <f t="shared" si="58"/>
        <v>17.34</v>
      </c>
      <c r="J841" s="78">
        <v>1</v>
      </c>
      <c r="K841" s="110">
        <f>SUMIFS(VENTAS[Cantidad],VENTAS[Código del producto Vendido],INVENTARIO[[#This Row],[Code]])</f>
        <v>0</v>
      </c>
      <c r="L841" s="120">
        <f>INVENTARIO[[#This Row],[Entradas]]-INVENTARIO[[#This Row],[Salidas]]</f>
        <v>1</v>
      </c>
      <c r="M841" s="175">
        <f>INVENTARIO[[#This Row],[Precio Final]]*10%</f>
        <v>2</v>
      </c>
      <c r="N841" s="42"/>
      <c r="O841" s="42"/>
      <c r="P841" s="42">
        <v>10.06</v>
      </c>
      <c r="Q841" s="110"/>
      <c r="R841" s="42"/>
      <c r="S841" s="178">
        <v>1.5</v>
      </c>
      <c r="T841" s="42">
        <f>INVENTARIO[[#This Row],[Costo Unitario (USD)]]+INVENTARIO[[#This Row],[Costo Envío (USD)]]</f>
        <v>11.56</v>
      </c>
      <c r="U841" s="42">
        <f>INVENTARIO[[#This Row],[Costo total]]*1.5</f>
        <v>17.34</v>
      </c>
      <c r="V841" s="42">
        <v>20</v>
      </c>
      <c r="W841" s="42">
        <f>INVENTARIO[[#This Row],[Precio Final]]-INVENTARIO[[#This Row],[Costo total]]</f>
        <v>8.44</v>
      </c>
      <c r="X841" s="176">
        <f>INVENTARIO[[#This Row],[Ganancia Unitaria]]*INVENTARIO[[#This Row],[Salidas]]</f>
        <v>0</v>
      </c>
      <c r="Y841" s="42" t="s">
        <v>2283</v>
      </c>
      <c r="Z841" s="20"/>
      <c r="AA841" s="20">
        <f>INVENTARIO[[#This Row],[Costo total]]*INVENTARIO[[#This Row],[Entradas]]</f>
        <v>11.56</v>
      </c>
      <c r="AB841" s="172">
        <f>INVENTARIO[[#This Row],[Stock Actual]]*INVENTARIO[[#This Row],[Costo total]]</f>
        <v>11.56</v>
      </c>
    </row>
    <row r="842" spans="1:28" ht="55" customHeight="1" x14ac:dyDescent="0.15">
      <c r="A842" s="43" t="s">
        <v>2246</v>
      </c>
      <c r="B842" s="169"/>
      <c r="C842" s="170" t="s">
        <v>12</v>
      </c>
      <c r="D842" s="83" t="s">
        <v>50</v>
      </c>
      <c r="E842" s="83" t="s">
        <v>2337</v>
      </c>
      <c r="F842" s="83" t="s">
        <v>2385</v>
      </c>
      <c r="G842" s="83" t="s">
        <v>2284</v>
      </c>
      <c r="H842" s="171">
        <f>INVENTARIO[[#This Row],[Precio Final]]</f>
        <v>20</v>
      </c>
      <c r="I842" s="83">
        <f t="shared" si="58"/>
        <v>17.34</v>
      </c>
      <c r="J842" s="83">
        <v>1</v>
      </c>
      <c r="K842" s="112">
        <f>SUMIFS(VENTAS[Cantidad],VENTAS[Código del producto Vendido],INVENTARIO[[#This Row],[Code]])</f>
        <v>0</v>
      </c>
      <c r="L842" s="121">
        <f>INVENTARIO[[#This Row],[Entradas]]-INVENTARIO[[#This Row],[Salidas]]</f>
        <v>1</v>
      </c>
      <c r="M842" s="171">
        <f>INVENTARIO[[#This Row],[Precio Final]]*10%</f>
        <v>2</v>
      </c>
      <c r="N842" s="43"/>
      <c r="O842" s="43"/>
      <c r="P842" s="43">
        <v>10.06</v>
      </c>
      <c r="Q842" s="112"/>
      <c r="R842" s="43"/>
      <c r="S842" s="177">
        <v>1.5</v>
      </c>
      <c r="T842" s="168">
        <f>INVENTARIO[[#This Row],[Costo Unitario (USD)]]+INVENTARIO[[#This Row],[Costo Envío (USD)]]</f>
        <v>11.56</v>
      </c>
      <c r="U842" s="168">
        <f>INVENTARIO[[#This Row],[Costo total]]*1.5</f>
        <v>17.34</v>
      </c>
      <c r="V842" s="43">
        <v>20</v>
      </c>
      <c r="W842" s="43">
        <f>INVENTARIO[[#This Row],[Precio Final]]-INVENTARIO[[#This Row],[Costo total]]</f>
        <v>8.44</v>
      </c>
      <c r="X842" s="172">
        <f>INVENTARIO[[#This Row],[Ganancia Unitaria]]*INVENTARIO[[#This Row],[Salidas]]</f>
        <v>0</v>
      </c>
      <c r="Y842" s="43" t="s">
        <v>2283</v>
      </c>
      <c r="Z842" s="43"/>
      <c r="AA842" s="43">
        <f>INVENTARIO[[#This Row],[Costo total]]*INVENTARIO[[#This Row],[Entradas]]</f>
        <v>11.56</v>
      </c>
      <c r="AB842" s="172">
        <f>INVENTARIO[[#This Row],[Stock Actual]]*INVENTARIO[[#This Row],[Costo total]]</f>
        <v>11.56</v>
      </c>
    </row>
    <row r="843" spans="1:28" ht="55" customHeight="1" x14ac:dyDescent="0.15">
      <c r="A843" s="42" t="s">
        <v>2247</v>
      </c>
      <c r="B843" s="173"/>
      <c r="C843" s="174" t="s">
        <v>12</v>
      </c>
      <c r="D843" s="78" t="s">
        <v>50</v>
      </c>
      <c r="E843" s="78" t="s">
        <v>2338</v>
      </c>
      <c r="F843" s="78" t="s">
        <v>695</v>
      </c>
      <c r="G843" s="78" t="s">
        <v>2284</v>
      </c>
      <c r="H843" s="175">
        <f>INVENTARIO[[#This Row],[Precio Final]]</f>
        <v>28</v>
      </c>
      <c r="I843" s="78">
        <f t="shared" si="58"/>
        <v>22.575000000000003</v>
      </c>
      <c r="J843" s="78">
        <v>1</v>
      </c>
      <c r="K843" s="110">
        <f>SUMIFS(VENTAS[Cantidad],VENTAS[Código del producto Vendido],INVENTARIO[[#This Row],[Code]])</f>
        <v>1</v>
      </c>
      <c r="L843" s="120">
        <f>INVENTARIO[[#This Row],[Entradas]]-INVENTARIO[[#This Row],[Salidas]]</f>
        <v>0</v>
      </c>
      <c r="M843" s="175">
        <f>INVENTARIO[[#This Row],[Precio Final]]*10%</f>
        <v>2.8000000000000003</v>
      </c>
      <c r="N843" s="42"/>
      <c r="O843" s="42"/>
      <c r="P843" s="42">
        <v>13.55</v>
      </c>
      <c r="Q843" s="110"/>
      <c r="R843" s="42"/>
      <c r="S843" s="178">
        <v>1.5</v>
      </c>
      <c r="T843" s="42">
        <f>INVENTARIO[[#This Row],[Costo Unitario (USD)]]+INVENTARIO[[#This Row],[Costo Envío (USD)]]</f>
        <v>15.05</v>
      </c>
      <c r="U843" s="42">
        <f>INVENTARIO[[#This Row],[Costo total]]*1.5</f>
        <v>22.575000000000003</v>
      </c>
      <c r="V843" s="42">
        <v>28</v>
      </c>
      <c r="W843" s="42">
        <f>INVENTARIO[[#This Row],[Precio Final]]-INVENTARIO[[#This Row],[Costo total]]</f>
        <v>12.95</v>
      </c>
      <c r="X843" s="176">
        <f>INVENTARIO[[#This Row],[Ganancia Unitaria]]*INVENTARIO[[#This Row],[Salidas]]</f>
        <v>12.95</v>
      </c>
      <c r="Y843" s="42" t="s">
        <v>2283</v>
      </c>
      <c r="Z843" s="20"/>
      <c r="AA843" s="20">
        <f>INVENTARIO[[#This Row],[Costo total]]*INVENTARIO[[#This Row],[Entradas]]</f>
        <v>15.05</v>
      </c>
      <c r="AB843" s="172">
        <f>INVENTARIO[[#This Row],[Stock Actual]]*INVENTARIO[[#This Row],[Costo total]]</f>
        <v>0</v>
      </c>
    </row>
    <row r="844" spans="1:28" ht="55" customHeight="1" x14ac:dyDescent="0.15">
      <c r="A844" s="43" t="s">
        <v>2248</v>
      </c>
      <c r="B844" s="169"/>
      <c r="C844" s="170" t="s">
        <v>12</v>
      </c>
      <c r="D844" s="83" t="s">
        <v>50</v>
      </c>
      <c r="E844" s="83" t="s">
        <v>2571</v>
      </c>
      <c r="F844" s="83" t="s">
        <v>697</v>
      </c>
      <c r="G844" s="83" t="s">
        <v>2284</v>
      </c>
      <c r="H844" s="171">
        <f>INVENTARIO[[#This Row],[Precio Final]]</f>
        <v>28</v>
      </c>
      <c r="I844" s="83">
        <f t="shared" si="58"/>
        <v>22.575000000000003</v>
      </c>
      <c r="J844" s="83">
        <v>1</v>
      </c>
      <c r="K844" s="112">
        <f>SUMIFS(VENTAS[Cantidad],VENTAS[Código del producto Vendido],INVENTARIO[[#This Row],[Code]])</f>
        <v>0</v>
      </c>
      <c r="L844" s="121">
        <f>INVENTARIO[[#This Row],[Entradas]]-INVENTARIO[[#This Row],[Salidas]]</f>
        <v>1</v>
      </c>
      <c r="M844" s="171">
        <f>INVENTARIO[[#This Row],[Precio Final]]*10%</f>
        <v>2.8000000000000003</v>
      </c>
      <c r="N844" s="43"/>
      <c r="O844" s="43"/>
      <c r="P844" s="43">
        <v>13.55</v>
      </c>
      <c r="Q844" s="112"/>
      <c r="R844" s="43"/>
      <c r="S844" s="177">
        <v>1.5</v>
      </c>
      <c r="T844" s="168">
        <f>INVENTARIO[[#This Row],[Costo Unitario (USD)]]+INVENTARIO[[#This Row],[Costo Envío (USD)]]</f>
        <v>15.05</v>
      </c>
      <c r="U844" s="168">
        <f>INVENTARIO[[#This Row],[Costo total]]*1.5</f>
        <v>22.575000000000003</v>
      </c>
      <c r="V844" s="43">
        <v>28</v>
      </c>
      <c r="W844" s="43">
        <f>INVENTARIO[[#This Row],[Precio Final]]-INVENTARIO[[#This Row],[Costo total]]</f>
        <v>12.95</v>
      </c>
      <c r="X844" s="172">
        <f>INVENTARIO[[#This Row],[Ganancia Unitaria]]*INVENTARIO[[#This Row],[Salidas]]</f>
        <v>0</v>
      </c>
      <c r="Y844" s="43" t="s">
        <v>2283</v>
      </c>
      <c r="Z844" s="43"/>
      <c r="AA844" s="43">
        <f>INVENTARIO[[#This Row],[Costo total]]*INVENTARIO[[#This Row],[Entradas]]</f>
        <v>15.05</v>
      </c>
      <c r="AB844" s="172">
        <f>INVENTARIO[[#This Row],[Stock Actual]]*INVENTARIO[[#This Row],[Costo total]]</f>
        <v>15.05</v>
      </c>
    </row>
    <row r="845" spans="1:28" ht="55" customHeight="1" x14ac:dyDescent="0.15">
      <c r="A845" s="43" t="s">
        <v>2249</v>
      </c>
      <c r="B845" s="169"/>
      <c r="C845" s="170" t="s">
        <v>12</v>
      </c>
      <c r="D845" s="78" t="s">
        <v>2862</v>
      </c>
      <c r="E845" s="83" t="s">
        <v>2287</v>
      </c>
      <c r="F845" s="83" t="s">
        <v>692</v>
      </c>
      <c r="G845" s="83" t="s">
        <v>2284</v>
      </c>
      <c r="H845" s="171">
        <f>INVENTARIO[[#This Row],[Precio Final]]</f>
        <v>15</v>
      </c>
      <c r="I845" s="83">
        <f t="shared" si="58"/>
        <v>8.67</v>
      </c>
      <c r="J845" s="83">
        <v>1</v>
      </c>
      <c r="K845" s="112">
        <f>SUMIFS(VENTAS[Cantidad],VENTAS[Código del producto Vendido],INVENTARIO[[#This Row],[Code]])</f>
        <v>0</v>
      </c>
      <c r="L845" s="121">
        <f>INVENTARIO[[#This Row],[Entradas]]-INVENTARIO[[#This Row],[Salidas]]</f>
        <v>1</v>
      </c>
      <c r="M845" s="171">
        <f>INVENTARIO[[#This Row],[Precio Final]]*10%</f>
        <v>1.5</v>
      </c>
      <c r="N845" s="43"/>
      <c r="O845" s="43"/>
      <c r="P845" s="43">
        <v>4.28</v>
      </c>
      <c r="Q845" s="112"/>
      <c r="R845" s="43"/>
      <c r="S845" s="177">
        <v>1.5</v>
      </c>
      <c r="T845" s="168">
        <f>INVENTARIO[[#This Row],[Costo Unitario (USD)]]+INVENTARIO[[#This Row],[Costo Envío (USD)]]</f>
        <v>5.78</v>
      </c>
      <c r="U845" s="168">
        <f>INVENTARIO[[#This Row],[Costo total]]*1.5</f>
        <v>8.67</v>
      </c>
      <c r="V845" s="43">
        <v>15</v>
      </c>
      <c r="W845" s="43">
        <f>INVENTARIO[[#This Row],[Precio Final]]-INVENTARIO[[#This Row],[Costo total]]</f>
        <v>9.2199999999999989</v>
      </c>
      <c r="X845" s="172">
        <f>INVENTARIO[[#This Row],[Ganancia Unitaria]]*INVENTARIO[[#This Row],[Salidas]]</f>
        <v>0</v>
      </c>
      <c r="Y845" s="43" t="s">
        <v>2283</v>
      </c>
      <c r="Z845" s="43"/>
      <c r="AA845" s="43">
        <f>INVENTARIO[[#This Row],[Costo total]]*INVENTARIO[[#This Row],[Entradas]]</f>
        <v>5.78</v>
      </c>
      <c r="AB845" s="172">
        <f>INVENTARIO[[#This Row],[Stock Actual]]*INVENTARIO[[#This Row],[Costo total]]</f>
        <v>5.78</v>
      </c>
    </row>
    <row r="846" spans="1:28" ht="55" customHeight="1" x14ac:dyDescent="0.15">
      <c r="A846" s="42" t="s">
        <v>2250</v>
      </c>
      <c r="B846" s="173"/>
      <c r="C846" s="174" t="s">
        <v>12</v>
      </c>
      <c r="D846" s="78" t="s">
        <v>2862</v>
      </c>
      <c r="E846" s="78" t="s">
        <v>2287</v>
      </c>
      <c r="F846" s="78" t="s">
        <v>697</v>
      </c>
      <c r="G846" s="78" t="s">
        <v>2284</v>
      </c>
      <c r="H846" s="175">
        <f>INVENTARIO[[#This Row],[Precio Final]]</f>
        <v>15</v>
      </c>
      <c r="I846" s="78">
        <f t="shared" si="58"/>
        <v>8.67</v>
      </c>
      <c r="J846" s="78">
        <v>1</v>
      </c>
      <c r="K846" s="110">
        <f>SUMIFS(VENTAS[Cantidad],VENTAS[Código del producto Vendido],INVENTARIO[[#This Row],[Code]])</f>
        <v>1</v>
      </c>
      <c r="L846" s="120">
        <f>INVENTARIO[[#This Row],[Entradas]]-INVENTARIO[[#This Row],[Salidas]]</f>
        <v>0</v>
      </c>
      <c r="M846" s="175">
        <f>INVENTARIO[[#This Row],[Precio Final]]*10%</f>
        <v>1.5</v>
      </c>
      <c r="N846" s="42"/>
      <c r="O846" s="42"/>
      <c r="P846" s="42">
        <v>4.28</v>
      </c>
      <c r="Q846" s="110"/>
      <c r="R846" s="42"/>
      <c r="S846" s="178">
        <v>1.5</v>
      </c>
      <c r="T846" s="42">
        <f>INVENTARIO[[#This Row],[Costo Unitario (USD)]]+INVENTARIO[[#This Row],[Costo Envío (USD)]]</f>
        <v>5.78</v>
      </c>
      <c r="U846" s="42">
        <f>INVENTARIO[[#This Row],[Costo total]]*1.5</f>
        <v>8.67</v>
      </c>
      <c r="V846" s="42">
        <v>15</v>
      </c>
      <c r="W846" s="42">
        <f>INVENTARIO[[#This Row],[Precio Final]]-INVENTARIO[[#This Row],[Costo total]]</f>
        <v>9.2199999999999989</v>
      </c>
      <c r="X846" s="176">
        <f>INVENTARIO[[#This Row],[Ganancia Unitaria]]*INVENTARIO[[#This Row],[Salidas]]</f>
        <v>9.2199999999999989</v>
      </c>
      <c r="Y846" s="42" t="s">
        <v>2283</v>
      </c>
      <c r="Z846" s="20"/>
      <c r="AA846" s="20">
        <f>INVENTARIO[[#This Row],[Costo total]]*INVENTARIO[[#This Row],[Entradas]]</f>
        <v>5.78</v>
      </c>
      <c r="AB846" s="172">
        <f>INVENTARIO[[#This Row],[Stock Actual]]*INVENTARIO[[#This Row],[Costo total]]</f>
        <v>0</v>
      </c>
    </row>
    <row r="847" spans="1:28" ht="55" customHeight="1" x14ac:dyDescent="0.15">
      <c r="A847" s="43" t="s">
        <v>2251</v>
      </c>
      <c r="B847" s="169"/>
      <c r="C847" s="170" t="s">
        <v>12</v>
      </c>
      <c r="D847" s="78" t="s">
        <v>2862</v>
      </c>
      <c r="E847" s="83" t="s">
        <v>2287</v>
      </c>
      <c r="F847" s="83" t="s">
        <v>695</v>
      </c>
      <c r="G847" s="83" t="s">
        <v>2284</v>
      </c>
      <c r="H847" s="171">
        <f>INVENTARIO[[#This Row],[Precio Final]]</f>
        <v>15</v>
      </c>
      <c r="I847" s="83">
        <f t="shared" si="58"/>
        <v>8.67</v>
      </c>
      <c r="J847" s="83">
        <v>1</v>
      </c>
      <c r="K847" s="112">
        <f>SUMIFS(VENTAS[Cantidad],VENTAS[Código del producto Vendido],INVENTARIO[[#This Row],[Code]])</f>
        <v>1</v>
      </c>
      <c r="L847" s="121">
        <f>INVENTARIO[[#This Row],[Entradas]]-INVENTARIO[[#This Row],[Salidas]]</f>
        <v>0</v>
      </c>
      <c r="M847" s="171">
        <f>INVENTARIO[[#This Row],[Precio Final]]*10%</f>
        <v>1.5</v>
      </c>
      <c r="N847" s="43"/>
      <c r="O847" s="43"/>
      <c r="P847" s="43">
        <v>4.28</v>
      </c>
      <c r="Q847" s="112"/>
      <c r="R847" s="43"/>
      <c r="S847" s="177">
        <v>1.5</v>
      </c>
      <c r="T847" s="168">
        <f>INVENTARIO[[#This Row],[Costo Unitario (USD)]]+INVENTARIO[[#This Row],[Costo Envío (USD)]]</f>
        <v>5.78</v>
      </c>
      <c r="U847" s="168">
        <f>INVENTARIO[[#This Row],[Costo total]]*1.5</f>
        <v>8.67</v>
      </c>
      <c r="V847" s="43">
        <v>15</v>
      </c>
      <c r="W847" s="43">
        <f>INVENTARIO[[#This Row],[Precio Final]]-INVENTARIO[[#This Row],[Costo total]]</f>
        <v>9.2199999999999989</v>
      </c>
      <c r="X847" s="172">
        <f>INVENTARIO[[#This Row],[Ganancia Unitaria]]*INVENTARIO[[#This Row],[Salidas]]</f>
        <v>9.2199999999999989</v>
      </c>
      <c r="Y847" s="43" t="s">
        <v>2283</v>
      </c>
      <c r="Z847" s="43"/>
      <c r="AA847" s="43">
        <f>INVENTARIO[[#This Row],[Costo total]]*INVENTARIO[[#This Row],[Entradas]]</f>
        <v>5.78</v>
      </c>
      <c r="AB847" s="172">
        <f>INVENTARIO[[#This Row],[Stock Actual]]*INVENTARIO[[#This Row],[Costo total]]</f>
        <v>0</v>
      </c>
    </row>
    <row r="848" spans="1:28" ht="55" customHeight="1" x14ac:dyDescent="0.15">
      <c r="A848" s="42" t="s">
        <v>2252</v>
      </c>
      <c r="B848" s="173"/>
      <c r="C848" s="174" t="s">
        <v>12</v>
      </c>
      <c r="D848" s="78" t="s">
        <v>2862</v>
      </c>
      <c r="E848" s="78" t="s">
        <v>2288</v>
      </c>
      <c r="F848" s="78" t="s">
        <v>695</v>
      </c>
      <c r="G848" s="78" t="s">
        <v>2284</v>
      </c>
      <c r="H848" s="175">
        <f>INVENTARIO[[#This Row],[Precio Final]]</f>
        <v>12</v>
      </c>
      <c r="I848" s="78">
        <f t="shared" si="58"/>
        <v>9.5549999999999997</v>
      </c>
      <c r="J848" s="78">
        <v>1</v>
      </c>
      <c r="K848" s="110">
        <f>SUMIFS(VENTAS[Cantidad],VENTAS[Código del producto Vendido],INVENTARIO[[#This Row],[Code]])</f>
        <v>1</v>
      </c>
      <c r="L848" s="120">
        <f>INVENTARIO[[#This Row],[Entradas]]-INVENTARIO[[#This Row],[Salidas]]</f>
        <v>0</v>
      </c>
      <c r="M848" s="175">
        <f>INVENTARIO[[#This Row],[Precio Final]]*10%</f>
        <v>1.2000000000000002</v>
      </c>
      <c r="N848" s="42"/>
      <c r="O848" s="42"/>
      <c r="P848" s="42">
        <v>4.87</v>
      </c>
      <c r="Q848" s="110"/>
      <c r="R848" s="42"/>
      <c r="S848" s="178">
        <v>1.5</v>
      </c>
      <c r="T848" s="42">
        <f>INVENTARIO[[#This Row],[Costo Unitario (USD)]]+INVENTARIO[[#This Row],[Costo Envío (USD)]]</f>
        <v>6.37</v>
      </c>
      <c r="U848" s="42">
        <f>INVENTARIO[[#This Row],[Costo total]]*1.5</f>
        <v>9.5549999999999997</v>
      </c>
      <c r="V848" s="42">
        <v>12</v>
      </c>
      <c r="W848" s="42">
        <f>INVENTARIO[[#This Row],[Precio Final]]-INVENTARIO[[#This Row],[Costo total]]</f>
        <v>5.63</v>
      </c>
      <c r="X848" s="176">
        <f>INVENTARIO[[#This Row],[Ganancia Unitaria]]*INVENTARIO[[#This Row],[Salidas]]</f>
        <v>5.63</v>
      </c>
      <c r="Y848" s="42" t="s">
        <v>2283</v>
      </c>
      <c r="Z848" s="20"/>
      <c r="AA848" s="20">
        <f>INVENTARIO[[#This Row],[Costo total]]*INVENTARIO[[#This Row],[Entradas]]</f>
        <v>6.37</v>
      </c>
      <c r="AB848" s="172">
        <f>INVENTARIO[[#This Row],[Stock Actual]]*INVENTARIO[[#This Row],[Costo total]]</f>
        <v>0</v>
      </c>
    </row>
    <row r="849" spans="1:28" ht="55" customHeight="1" x14ac:dyDescent="0.15">
      <c r="A849" s="43" t="s">
        <v>2253</v>
      </c>
      <c r="B849" s="169"/>
      <c r="C849" s="170" t="s">
        <v>12</v>
      </c>
      <c r="D849" s="78" t="s">
        <v>2862</v>
      </c>
      <c r="E849" s="83" t="s">
        <v>2289</v>
      </c>
      <c r="F849" s="83" t="s">
        <v>697</v>
      </c>
      <c r="G849" s="83" t="s">
        <v>2284</v>
      </c>
      <c r="H849" s="171">
        <f>INVENTARIO[[#This Row],[Precio Final]]</f>
        <v>12</v>
      </c>
      <c r="I849" s="83">
        <f t="shared" si="58"/>
        <v>9.5549999999999997</v>
      </c>
      <c r="J849" s="83">
        <v>1</v>
      </c>
      <c r="K849" s="112">
        <f>SUMIFS(VENTAS[Cantidad],VENTAS[Código del producto Vendido],INVENTARIO[[#This Row],[Code]])</f>
        <v>1</v>
      </c>
      <c r="L849" s="121">
        <f>INVENTARIO[[#This Row],[Entradas]]-INVENTARIO[[#This Row],[Salidas]]</f>
        <v>0</v>
      </c>
      <c r="M849" s="171">
        <f>INVENTARIO[[#This Row],[Precio Final]]*10%</f>
        <v>1.2000000000000002</v>
      </c>
      <c r="N849" s="43"/>
      <c r="O849" s="43"/>
      <c r="P849" s="43">
        <v>4.87</v>
      </c>
      <c r="Q849" s="112"/>
      <c r="R849" s="43"/>
      <c r="S849" s="177">
        <v>1.5</v>
      </c>
      <c r="T849" s="168">
        <f>INVENTARIO[[#This Row],[Costo Unitario (USD)]]+INVENTARIO[[#This Row],[Costo Envío (USD)]]</f>
        <v>6.37</v>
      </c>
      <c r="U849" s="168">
        <f>INVENTARIO[[#This Row],[Costo total]]*1.5</f>
        <v>9.5549999999999997</v>
      </c>
      <c r="V849" s="43">
        <v>12</v>
      </c>
      <c r="W849" s="43">
        <f>INVENTARIO[[#This Row],[Precio Final]]-INVENTARIO[[#This Row],[Costo total]]</f>
        <v>5.63</v>
      </c>
      <c r="X849" s="172">
        <f>INVENTARIO[[#This Row],[Ganancia Unitaria]]*INVENTARIO[[#This Row],[Salidas]]</f>
        <v>5.63</v>
      </c>
      <c r="Y849" s="43" t="s">
        <v>2283</v>
      </c>
      <c r="Z849" s="43"/>
      <c r="AA849" s="43">
        <f>INVENTARIO[[#This Row],[Costo total]]*INVENTARIO[[#This Row],[Entradas]]</f>
        <v>6.37</v>
      </c>
      <c r="AB849" s="172">
        <f>INVENTARIO[[#This Row],[Stock Actual]]*INVENTARIO[[#This Row],[Costo total]]</f>
        <v>0</v>
      </c>
    </row>
    <row r="850" spans="1:28" ht="55" customHeight="1" x14ac:dyDescent="0.15">
      <c r="A850" s="42" t="s">
        <v>2254</v>
      </c>
      <c r="B850" s="173"/>
      <c r="C850" s="174" t="s">
        <v>12</v>
      </c>
      <c r="D850" s="78" t="s">
        <v>1209</v>
      </c>
      <c r="E850" s="78" t="s">
        <v>2290</v>
      </c>
      <c r="F850" s="78" t="s">
        <v>697</v>
      </c>
      <c r="G850" s="78" t="s">
        <v>2284</v>
      </c>
      <c r="H850" s="175">
        <f>INVENTARIO[[#This Row],[Precio Final]]</f>
        <v>28</v>
      </c>
      <c r="I850" s="78">
        <f t="shared" si="58"/>
        <v>28.049999999999997</v>
      </c>
      <c r="J850" s="78">
        <v>1</v>
      </c>
      <c r="K850" s="110">
        <f>SUMIFS(VENTAS[Cantidad],VENTAS[Código del producto Vendido],INVENTARIO[[#This Row],[Code]])</f>
        <v>1</v>
      </c>
      <c r="L850" s="120">
        <f>INVENTARIO[[#This Row],[Entradas]]-INVENTARIO[[#This Row],[Salidas]]</f>
        <v>0</v>
      </c>
      <c r="M850" s="175">
        <f>INVENTARIO[[#This Row],[Precio Final]]*10%</f>
        <v>2.8000000000000003</v>
      </c>
      <c r="N850" s="42"/>
      <c r="O850" s="42"/>
      <c r="P850" s="42">
        <v>17.2</v>
      </c>
      <c r="Q850" s="110"/>
      <c r="R850" s="42"/>
      <c r="S850" s="178">
        <v>1.5</v>
      </c>
      <c r="T850" s="42">
        <f>INVENTARIO[[#This Row],[Costo Unitario (USD)]]+INVENTARIO[[#This Row],[Costo Envío (USD)]]</f>
        <v>18.7</v>
      </c>
      <c r="U850" s="42">
        <f>INVENTARIO[[#This Row],[Costo total]]*1.5</f>
        <v>28.049999999999997</v>
      </c>
      <c r="V850" s="42">
        <v>28</v>
      </c>
      <c r="W850" s="42">
        <f>INVENTARIO[[#This Row],[Precio Final]]-INVENTARIO[[#This Row],[Costo total]]</f>
        <v>9.3000000000000007</v>
      </c>
      <c r="X850" s="176">
        <f>INVENTARIO[[#This Row],[Ganancia Unitaria]]*INVENTARIO[[#This Row],[Salidas]]</f>
        <v>9.3000000000000007</v>
      </c>
      <c r="Y850" s="42" t="s">
        <v>2283</v>
      </c>
      <c r="Z850" s="20"/>
      <c r="AA850" s="20">
        <f>INVENTARIO[[#This Row],[Costo total]]*INVENTARIO[[#This Row],[Entradas]]</f>
        <v>18.7</v>
      </c>
      <c r="AB850" s="172">
        <f>INVENTARIO[[#This Row],[Stock Actual]]*INVENTARIO[[#This Row],[Costo total]]</f>
        <v>0</v>
      </c>
    </row>
    <row r="851" spans="1:28" ht="55" customHeight="1" x14ac:dyDescent="0.15">
      <c r="A851" s="43" t="s">
        <v>2255</v>
      </c>
      <c r="B851" s="169"/>
      <c r="C851" s="170" t="s">
        <v>12</v>
      </c>
      <c r="D851" s="83" t="s">
        <v>2678</v>
      </c>
      <c r="E851" s="83" t="s">
        <v>2709</v>
      </c>
      <c r="F851" s="83" t="s">
        <v>693</v>
      </c>
      <c r="G851" s="83" t="s">
        <v>2284</v>
      </c>
      <c r="H851" s="171">
        <f>INVENTARIO[[#This Row],[Precio Final]]</f>
        <v>23</v>
      </c>
      <c r="I851" s="83">
        <f t="shared" si="58"/>
        <v>21.975000000000001</v>
      </c>
      <c r="J851" s="83">
        <v>1</v>
      </c>
      <c r="K851" s="112">
        <f>SUMIFS(VENTAS[Cantidad],VENTAS[Código del producto Vendido],INVENTARIO[[#This Row],[Code]])</f>
        <v>0</v>
      </c>
      <c r="L851" s="121">
        <f>INVENTARIO[[#This Row],[Entradas]]-INVENTARIO[[#This Row],[Salidas]]</f>
        <v>1</v>
      </c>
      <c r="M851" s="171">
        <f>INVENTARIO[[#This Row],[Precio Final]]*10%</f>
        <v>2.3000000000000003</v>
      </c>
      <c r="N851" s="43"/>
      <c r="O851" s="43"/>
      <c r="P851" s="43">
        <v>13.15</v>
      </c>
      <c r="Q851" s="112"/>
      <c r="R851" s="43"/>
      <c r="S851" s="177">
        <v>1.5</v>
      </c>
      <c r="T851" s="168">
        <f>INVENTARIO[[#This Row],[Costo Unitario (USD)]]+INVENTARIO[[#This Row],[Costo Envío (USD)]]</f>
        <v>14.65</v>
      </c>
      <c r="U851" s="168">
        <f>INVENTARIO[[#This Row],[Costo total]]*1.5</f>
        <v>21.975000000000001</v>
      </c>
      <c r="V851" s="43">
        <v>23</v>
      </c>
      <c r="W851" s="43">
        <f>INVENTARIO[[#This Row],[Precio Final]]-INVENTARIO[[#This Row],[Costo total]]</f>
        <v>8.35</v>
      </c>
      <c r="X851" s="172">
        <f>INVENTARIO[[#This Row],[Ganancia Unitaria]]*INVENTARIO[[#This Row],[Salidas]]</f>
        <v>0</v>
      </c>
      <c r="Y851" s="43" t="s">
        <v>2283</v>
      </c>
      <c r="Z851" s="43"/>
      <c r="AA851" s="43">
        <f>INVENTARIO[[#This Row],[Costo total]]*INVENTARIO[[#This Row],[Entradas]]</f>
        <v>14.65</v>
      </c>
      <c r="AB851" s="172">
        <f>INVENTARIO[[#This Row],[Stock Actual]]*INVENTARIO[[#This Row],[Costo total]]</f>
        <v>14.65</v>
      </c>
    </row>
    <row r="852" spans="1:28" ht="55" customHeight="1" x14ac:dyDescent="0.15">
      <c r="A852" s="42" t="s">
        <v>2256</v>
      </c>
      <c r="B852" s="173"/>
      <c r="C852" s="174" t="s">
        <v>12</v>
      </c>
      <c r="D852" s="78" t="s">
        <v>53</v>
      </c>
      <c r="E852" s="78" t="s">
        <v>2291</v>
      </c>
      <c r="F852" s="78" t="s">
        <v>692</v>
      </c>
      <c r="G852" s="78" t="s">
        <v>2284</v>
      </c>
      <c r="H852" s="175">
        <f>INVENTARIO[[#This Row],[Precio Final]]</f>
        <v>25</v>
      </c>
      <c r="I852" s="78">
        <f t="shared" si="58"/>
        <v>20.955000000000002</v>
      </c>
      <c r="J852" s="78">
        <v>1</v>
      </c>
      <c r="K852" s="110">
        <v>1</v>
      </c>
      <c r="L852" s="120">
        <f>INVENTARIO[[#This Row],[Entradas]]-INVENTARIO[[#This Row],[Salidas]]</f>
        <v>0</v>
      </c>
      <c r="M852" s="175">
        <f>INVENTARIO[[#This Row],[Precio Final]]*10%</f>
        <v>2.5</v>
      </c>
      <c r="N852" s="42"/>
      <c r="O852" s="42"/>
      <c r="P852" s="42">
        <v>12.47</v>
      </c>
      <c r="Q852" s="110"/>
      <c r="R852" s="42"/>
      <c r="S852" s="178">
        <v>1.5</v>
      </c>
      <c r="T852" s="42">
        <f>INVENTARIO[[#This Row],[Costo Unitario (USD)]]+INVENTARIO[[#This Row],[Costo Envío (USD)]]</f>
        <v>13.97</v>
      </c>
      <c r="U852" s="42">
        <f>INVENTARIO[[#This Row],[Costo total]]*1.5</f>
        <v>20.955000000000002</v>
      </c>
      <c r="V852" s="42">
        <v>25</v>
      </c>
      <c r="W852" s="42">
        <f>INVENTARIO[[#This Row],[Precio Final]]-INVENTARIO[[#This Row],[Costo total]]</f>
        <v>11.03</v>
      </c>
      <c r="X852" s="176">
        <f>INVENTARIO[[#This Row],[Ganancia Unitaria]]*INVENTARIO[[#This Row],[Salidas]]</f>
        <v>11.03</v>
      </c>
      <c r="Y852" s="42" t="s">
        <v>2283</v>
      </c>
      <c r="Z852" s="20"/>
      <c r="AA852" s="20">
        <f>INVENTARIO[[#This Row],[Costo total]]*INVENTARIO[[#This Row],[Entradas]]</f>
        <v>13.97</v>
      </c>
      <c r="AB852" s="172">
        <f>INVENTARIO[[#This Row],[Stock Actual]]*INVENTARIO[[#This Row],[Costo total]]</f>
        <v>0</v>
      </c>
    </row>
    <row r="853" spans="1:28" ht="55" customHeight="1" x14ac:dyDescent="0.15">
      <c r="A853" s="43" t="s">
        <v>2257</v>
      </c>
      <c r="B853" s="169"/>
      <c r="C853" s="170" t="s">
        <v>12</v>
      </c>
      <c r="D853" s="83" t="s">
        <v>53</v>
      </c>
      <c r="E853" s="83" t="s">
        <v>2291</v>
      </c>
      <c r="F853" s="83" t="s">
        <v>697</v>
      </c>
      <c r="G853" s="83" t="s">
        <v>2284</v>
      </c>
      <c r="H853" s="171">
        <f>INVENTARIO[[#This Row],[Precio Final]]</f>
        <v>28</v>
      </c>
      <c r="I853" s="83">
        <f t="shared" si="58"/>
        <v>20.955000000000002</v>
      </c>
      <c r="J853" s="83">
        <v>1</v>
      </c>
      <c r="K853" s="112">
        <v>0</v>
      </c>
      <c r="L853" s="121">
        <f>INVENTARIO[[#This Row],[Entradas]]-INVENTARIO[[#This Row],[Salidas]]</f>
        <v>1</v>
      </c>
      <c r="M853" s="171">
        <f>INVENTARIO[[#This Row],[Precio Final]]*10%</f>
        <v>2.8000000000000003</v>
      </c>
      <c r="N853" s="43"/>
      <c r="O853" s="43"/>
      <c r="P853" s="43">
        <v>12.47</v>
      </c>
      <c r="Q853" s="112"/>
      <c r="R853" s="43"/>
      <c r="S853" s="177">
        <v>1.5</v>
      </c>
      <c r="T853" s="168">
        <f>INVENTARIO[[#This Row],[Costo Unitario (USD)]]+INVENTARIO[[#This Row],[Costo Envío (USD)]]</f>
        <v>13.97</v>
      </c>
      <c r="U853" s="168">
        <f>INVENTARIO[[#This Row],[Costo total]]*1.5</f>
        <v>20.955000000000002</v>
      </c>
      <c r="V853" s="43">
        <v>28</v>
      </c>
      <c r="W853" s="43">
        <f>INVENTARIO[[#This Row],[Precio Final]]-INVENTARIO[[#This Row],[Costo total]]</f>
        <v>14.03</v>
      </c>
      <c r="X853" s="172">
        <f>INVENTARIO[[#This Row],[Ganancia Unitaria]]*INVENTARIO[[#This Row],[Salidas]]</f>
        <v>0</v>
      </c>
      <c r="Y853" s="43" t="s">
        <v>2283</v>
      </c>
      <c r="Z853" s="43"/>
      <c r="AA853" s="43">
        <f>INVENTARIO[[#This Row],[Costo total]]*INVENTARIO[[#This Row],[Entradas]]</f>
        <v>13.97</v>
      </c>
      <c r="AB853" s="172">
        <f>INVENTARIO[[#This Row],[Stock Actual]]*INVENTARIO[[#This Row],[Costo total]]</f>
        <v>13.97</v>
      </c>
    </row>
    <row r="854" spans="1:28" ht="55" customHeight="1" x14ac:dyDescent="0.15">
      <c r="A854" s="42" t="s">
        <v>2258</v>
      </c>
      <c r="B854" s="173"/>
      <c r="C854" s="174" t="s">
        <v>12</v>
      </c>
      <c r="D854" s="78" t="s">
        <v>53</v>
      </c>
      <c r="E854" s="78" t="s">
        <v>2292</v>
      </c>
      <c r="F854" s="78" t="s">
        <v>692</v>
      </c>
      <c r="G854" s="78" t="s">
        <v>2284</v>
      </c>
      <c r="H854" s="175">
        <f>INVENTARIO[[#This Row],[Precio Final]]</f>
        <v>28</v>
      </c>
      <c r="I854" s="78">
        <f t="shared" si="58"/>
        <v>25.049999999999997</v>
      </c>
      <c r="J854" s="78">
        <v>1</v>
      </c>
      <c r="K854" s="110">
        <v>0</v>
      </c>
      <c r="L854" s="120">
        <f>INVENTARIO[[#This Row],[Entradas]]-INVENTARIO[[#This Row],[Salidas]]</f>
        <v>1</v>
      </c>
      <c r="M854" s="175">
        <f>INVENTARIO[[#This Row],[Precio Final]]*10%</f>
        <v>2.8000000000000003</v>
      </c>
      <c r="N854" s="42"/>
      <c r="O854" s="42"/>
      <c r="P854" s="42">
        <v>15.2</v>
      </c>
      <c r="Q854" s="110"/>
      <c r="R854" s="42"/>
      <c r="S854" s="178">
        <v>1.5</v>
      </c>
      <c r="T854" s="42">
        <f>INVENTARIO[[#This Row],[Costo Unitario (USD)]]+INVENTARIO[[#This Row],[Costo Envío (USD)]]</f>
        <v>16.7</v>
      </c>
      <c r="U854" s="42">
        <f>INVENTARIO[[#This Row],[Costo total]]*1.5</f>
        <v>25.049999999999997</v>
      </c>
      <c r="V854" s="42">
        <v>28</v>
      </c>
      <c r="W854" s="42">
        <f>INVENTARIO[[#This Row],[Precio Final]]-INVENTARIO[[#This Row],[Costo total]]</f>
        <v>11.3</v>
      </c>
      <c r="X854" s="176">
        <f>INVENTARIO[[#This Row],[Ganancia Unitaria]]*INVENTARIO[[#This Row],[Salidas]]</f>
        <v>0</v>
      </c>
      <c r="Y854" s="42" t="s">
        <v>2283</v>
      </c>
      <c r="Z854" s="20"/>
      <c r="AA854" s="20">
        <f>INVENTARIO[[#This Row],[Costo total]]*INVENTARIO[[#This Row],[Entradas]]</f>
        <v>16.7</v>
      </c>
      <c r="AB854" s="172">
        <f>INVENTARIO[[#This Row],[Stock Actual]]*INVENTARIO[[#This Row],[Costo total]]</f>
        <v>16.7</v>
      </c>
    </row>
    <row r="855" spans="1:28" ht="55" customHeight="1" x14ac:dyDescent="0.15">
      <c r="A855" s="43" t="s">
        <v>2259</v>
      </c>
      <c r="B855" s="169"/>
      <c r="C855" s="170" t="s">
        <v>12</v>
      </c>
      <c r="D855" s="83" t="s">
        <v>53</v>
      </c>
      <c r="E855" s="83" t="s">
        <v>2292</v>
      </c>
      <c r="F855" s="83" t="s">
        <v>697</v>
      </c>
      <c r="G855" s="83" t="s">
        <v>2284</v>
      </c>
      <c r="H855" s="171">
        <f>INVENTARIO[[#This Row],[Precio Final]]</f>
        <v>28</v>
      </c>
      <c r="I855" s="83">
        <f t="shared" si="58"/>
        <v>25.049999999999997</v>
      </c>
      <c r="J855" s="83">
        <v>1</v>
      </c>
      <c r="K855" s="112">
        <v>1</v>
      </c>
      <c r="L855" s="121">
        <f>INVENTARIO[[#This Row],[Entradas]]-INVENTARIO[[#This Row],[Salidas]]</f>
        <v>0</v>
      </c>
      <c r="M855" s="171">
        <f>INVENTARIO[[#This Row],[Precio Final]]*10%</f>
        <v>2.8000000000000003</v>
      </c>
      <c r="N855" s="43"/>
      <c r="O855" s="43"/>
      <c r="P855" s="43">
        <v>15.2</v>
      </c>
      <c r="Q855" s="112"/>
      <c r="R855" s="43"/>
      <c r="S855" s="177">
        <v>1.5</v>
      </c>
      <c r="T855" s="168">
        <f>INVENTARIO[[#This Row],[Costo Unitario (USD)]]+INVENTARIO[[#This Row],[Costo Envío (USD)]]</f>
        <v>16.7</v>
      </c>
      <c r="U855" s="168">
        <f>INVENTARIO[[#This Row],[Costo total]]*1.5</f>
        <v>25.049999999999997</v>
      </c>
      <c r="V855" s="43">
        <v>28</v>
      </c>
      <c r="W855" s="43">
        <f>INVENTARIO[[#This Row],[Precio Final]]-INVENTARIO[[#This Row],[Costo total]]</f>
        <v>11.3</v>
      </c>
      <c r="X855" s="172">
        <f>INVENTARIO[[#This Row],[Ganancia Unitaria]]*INVENTARIO[[#This Row],[Salidas]]</f>
        <v>11.3</v>
      </c>
      <c r="Y855" s="43" t="s">
        <v>2283</v>
      </c>
      <c r="Z855" s="43"/>
      <c r="AA855" s="43">
        <f>INVENTARIO[[#This Row],[Costo total]]*INVENTARIO[[#This Row],[Entradas]]</f>
        <v>16.7</v>
      </c>
      <c r="AB855" s="172">
        <f>INVENTARIO[[#This Row],[Stock Actual]]*INVENTARIO[[#This Row],[Costo total]]</f>
        <v>0</v>
      </c>
    </row>
    <row r="856" spans="1:28" ht="55" customHeight="1" x14ac:dyDescent="0.15">
      <c r="A856" s="42" t="s">
        <v>2260</v>
      </c>
      <c r="B856" s="173"/>
      <c r="C856" s="174" t="s">
        <v>12</v>
      </c>
      <c r="D856" s="78" t="s">
        <v>2849</v>
      </c>
      <c r="E856" s="78" t="s">
        <v>2118</v>
      </c>
      <c r="F856" s="78" t="s">
        <v>714</v>
      </c>
      <c r="G856" s="78" t="s">
        <v>2284</v>
      </c>
      <c r="H856" s="175">
        <f>INVENTARIO[[#This Row],[Precio Final]]</f>
        <v>40</v>
      </c>
      <c r="I856" s="78">
        <f t="shared" si="58"/>
        <v>33.630000000000003</v>
      </c>
      <c r="J856" s="78">
        <v>2</v>
      </c>
      <c r="K856" s="110">
        <f>SUMIFS(VENTAS[Cantidad],VENTAS[Código del producto Vendido],INVENTARIO[[#This Row],[Code]])</f>
        <v>0</v>
      </c>
      <c r="L856" s="120">
        <f>INVENTARIO[[#This Row],[Entradas]]-INVENTARIO[[#This Row],[Salidas]]</f>
        <v>2</v>
      </c>
      <c r="M856" s="175">
        <f>INVENTARIO[[#This Row],[Precio Final]]*10%</f>
        <v>4</v>
      </c>
      <c r="N856" s="42"/>
      <c r="O856" s="42"/>
      <c r="P856" s="42">
        <v>20.92</v>
      </c>
      <c r="Q856" s="110"/>
      <c r="R856" s="42"/>
      <c r="S856" s="178">
        <v>1.5</v>
      </c>
      <c r="T856" s="42">
        <f>INVENTARIO[[#This Row],[Costo Unitario (USD)]]+INVENTARIO[[#This Row],[Costo Envío (USD)]]</f>
        <v>22.42</v>
      </c>
      <c r="U856" s="42">
        <f>INVENTARIO[[#This Row],[Costo total]]*1.5</f>
        <v>33.630000000000003</v>
      </c>
      <c r="V856" s="42">
        <v>40</v>
      </c>
      <c r="W856" s="42">
        <f>INVENTARIO[[#This Row],[Precio Final]]-INVENTARIO[[#This Row],[Costo total]]</f>
        <v>17.579999999999998</v>
      </c>
      <c r="X856" s="176">
        <f>INVENTARIO[[#This Row],[Ganancia Unitaria]]*INVENTARIO[[#This Row],[Salidas]]</f>
        <v>0</v>
      </c>
      <c r="Y856" s="42" t="s">
        <v>2283</v>
      </c>
      <c r="Z856" s="20"/>
      <c r="AA856" s="20">
        <f>INVENTARIO[[#This Row],[Costo total]]*INVENTARIO[[#This Row],[Entradas]]</f>
        <v>44.84</v>
      </c>
      <c r="AB856" s="172">
        <f>INVENTARIO[[#This Row],[Stock Actual]]*INVENTARIO[[#This Row],[Costo total]]</f>
        <v>44.84</v>
      </c>
    </row>
    <row r="857" spans="1:28" ht="55" customHeight="1" x14ac:dyDescent="0.15">
      <c r="A857" s="43" t="s">
        <v>2261</v>
      </c>
      <c r="B857" s="169"/>
      <c r="C857" s="170" t="s">
        <v>12</v>
      </c>
      <c r="D857" s="83" t="s">
        <v>2849</v>
      </c>
      <c r="E857" s="83" t="s">
        <v>2118</v>
      </c>
      <c r="F857" s="83" t="s">
        <v>2328</v>
      </c>
      <c r="G857" s="83" t="s">
        <v>2284</v>
      </c>
      <c r="H857" s="171">
        <f>INVENTARIO[[#This Row],[Precio Final]]</f>
        <v>40</v>
      </c>
      <c r="I857" s="83">
        <f t="shared" si="58"/>
        <v>33.630000000000003</v>
      </c>
      <c r="J857" s="83">
        <v>2</v>
      </c>
      <c r="K857" s="112">
        <f>SUMIFS(VENTAS[Cantidad],VENTAS[Código del producto Vendido],INVENTARIO[[#This Row],[Code]])</f>
        <v>1</v>
      </c>
      <c r="L857" s="121">
        <f>INVENTARIO[[#This Row],[Entradas]]-INVENTARIO[[#This Row],[Salidas]]</f>
        <v>1</v>
      </c>
      <c r="M857" s="171">
        <f>INVENTARIO[[#This Row],[Precio Final]]*10%</f>
        <v>4</v>
      </c>
      <c r="N857" s="43"/>
      <c r="O857" s="43"/>
      <c r="P857" s="43">
        <v>20.92</v>
      </c>
      <c r="Q857" s="112"/>
      <c r="R857" s="43"/>
      <c r="S857" s="177">
        <v>1.5</v>
      </c>
      <c r="T857" s="168">
        <f>INVENTARIO[[#This Row],[Costo Unitario (USD)]]+INVENTARIO[[#This Row],[Costo Envío (USD)]]</f>
        <v>22.42</v>
      </c>
      <c r="U857" s="168">
        <f>INVENTARIO[[#This Row],[Costo total]]*1.5</f>
        <v>33.630000000000003</v>
      </c>
      <c r="V857" s="43">
        <v>40</v>
      </c>
      <c r="W857" s="43">
        <f>INVENTARIO[[#This Row],[Precio Final]]-INVENTARIO[[#This Row],[Costo total]]</f>
        <v>17.579999999999998</v>
      </c>
      <c r="X857" s="172">
        <f>INVENTARIO[[#This Row],[Ganancia Unitaria]]*INVENTARIO[[#This Row],[Salidas]]</f>
        <v>17.579999999999998</v>
      </c>
      <c r="Y857" s="43" t="s">
        <v>2283</v>
      </c>
      <c r="Z857" s="43"/>
      <c r="AA857" s="43">
        <f>INVENTARIO[[#This Row],[Costo total]]*INVENTARIO[[#This Row],[Entradas]]</f>
        <v>44.84</v>
      </c>
      <c r="AB857" s="172">
        <f>INVENTARIO[[#This Row],[Stock Actual]]*INVENTARIO[[#This Row],[Costo total]]</f>
        <v>22.42</v>
      </c>
    </row>
    <row r="858" spans="1:28" ht="55" customHeight="1" x14ac:dyDescent="0.15">
      <c r="A858" s="43" t="s">
        <v>2574</v>
      </c>
      <c r="B858" s="173"/>
      <c r="C858" s="174" t="s">
        <v>12</v>
      </c>
      <c r="D858" s="78" t="s">
        <v>50</v>
      </c>
      <c r="E858" s="78" t="s">
        <v>2140</v>
      </c>
      <c r="F858" s="78" t="s">
        <v>2386</v>
      </c>
      <c r="G858" s="78" t="s">
        <v>2284</v>
      </c>
      <c r="H858" s="175">
        <v>20</v>
      </c>
      <c r="I858" s="78">
        <v>19</v>
      </c>
      <c r="J858" s="78">
        <v>1</v>
      </c>
      <c r="K858" s="112">
        <f>SUMIFS(VENTAS[Cantidad],VENTAS[Código del producto Vendido],INVENTARIO[[#This Row],[Code]])</f>
        <v>0</v>
      </c>
      <c r="L858" s="121">
        <f>INVENTARIO[[#This Row],[Entradas]]-INVENTARIO[[#This Row],[Salidas]]</f>
        <v>1</v>
      </c>
      <c r="M858" s="175">
        <f>INVENTARIO[[#This Row],[Precio Final]]*10%</f>
        <v>2</v>
      </c>
      <c r="N858" s="42"/>
      <c r="O858" s="42"/>
      <c r="P858" s="42">
        <v>10.06</v>
      </c>
      <c r="Q858" s="110"/>
      <c r="R858" s="42"/>
      <c r="S858" s="178">
        <v>1.5</v>
      </c>
      <c r="T858" s="42">
        <f>INVENTARIO[[#This Row],[Costo Unitario (USD)]]+INVENTARIO[[#This Row],[Costo Envío (USD)]]</f>
        <v>11.56</v>
      </c>
      <c r="U858" s="42">
        <f>INVENTARIO[[#This Row],[Costo total]]*1.5</f>
        <v>17.34</v>
      </c>
      <c r="V858" s="42">
        <v>20</v>
      </c>
      <c r="W858" s="42">
        <f>INVENTARIO[[#This Row],[Precio Final]]-INVENTARIO[[#This Row],[Costo total]]</f>
        <v>8.44</v>
      </c>
      <c r="X858" s="176">
        <f>INVENTARIO[[#This Row],[Ganancia Unitaria]]*INVENTARIO[[#This Row],[Salidas]]</f>
        <v>0</v>
      </c>
      <c r="Y858" s="42"/>
      <c r="Z858" s="20"/>
      <c r="AA858" s="20">
        <f>INVENTARIO[[#This Row],[Costo total]]*INVENTARIO[[#This Row],[Entradas]]</f>
        <v>11.56</v>
      </c>
      <c r="AB858" s="172">
        <f>INVENTARIO[[#This Row],[Stock Actual]]*INVENTARIO[[#This Row],[Costo total]]</f>
        <v>11.56</v>
      </c>
    </row>
    <row r="859" spans="1:28" ht="55" customHeight="1" x14ac:dyDescent="0.15">
      <c r="A859" s="42" t="s">
        <v>2262</v>
      </c>
      <c r="B859" s="173"/>
      <c r="C859" s="174" t="s">
        <v>12</v>
      </c>
      <c r="D859" s="78" t="s">
        <v>2678</v>
      </c>
      <c r="E859" s="78" t="s">
        <v>2710</v>
      </c>
      <c r="F859" s="78" t="s">
        <v>693</v>
      </c>
      <c r="G859" s="78" t="s">
        <v>2284</v>
      </c>
      <c r="H859" s="175">
        <f>INVENTARIO[[#This Row],[Precio Final]]</f>
        <v>28</v>
      </c>
      <c r="I859" s="78">
        <f t="shared" si="58"/>
        <v>25.875</v>
      </c>
      <c r="J859" s="78">
        <v>2</v>
      </c>
      <c r="K859" s="110">
        <v>0</v>
      </c>
      <c r="L859" s="120">
        <f>INVENTARIO[[#This Row],[Entradas]]-INVENTARIO[[#This Row],[Salidas]]</f>
        <v>2</v>
      </c>
      <c r="M859" s="175">
        <f>INVENTARIO[[#This Row],[Precio Final]]*10%</f>
        <v>2.8000000000000003</v>
      </c>
      <c r="N859" s="42"/>
      <c r="O859" s="42"/>
      <c r="P859" s="42">
        <v>15.75</v>
      </c>
      <c r="Q859" s="110"/>
      <c r="R859" s="42"/>
      <c r="S859" s="178">
        <v>1.5</v>
      </c>
      <c r="T859" s="42">
        <f>INVENTARIO[[#This Row],[Costo Unitario (USD)]]+INVENTARIO[[#This Row],[Costo Envío (USD)]]</f>
        <v>17.25</v>
      </c>
      <c r="U859" s="42">
        <f>INVENTARIO[[#This Row],[Costo total]]*1.5</f>
        <v>25.875</v>
      </c>
      <c r="V859" s="42">
        <v>28</v>
      </c>
      <c r="W859" s="42">
        <f>INVENTARIO[[#This Row],[Precio Final]]-INVENTARIO[[#This Row],[Costo total]]</f>
        <v>10.75</v>
      </c>
      <c r="X859" s="176">
        <f>INVENTARIO[[#This Row],[Ganancia Unitaria]]*INVENTARIO[[#This Row],[Salidas]]</f>
        <v>0</v>
      </c>
      <c r="Y859" s="42" t="s">
        <v>2283</v>
      </c>
      <c r="Z859" s="20"/>
      <c r="AA859" s="20">
        <f>INVENTARIO[[#This Row],[Costo total]]*INVENTARIO[[#This Row],[Entradas]]</f>
        <v>34.5</v>
      </c>
      <c r="AB859" s="172">
        <f>INVENTARIO[[#This Row],[Stock Actual]]*INVENTARIO[[#This Row],[Costo total]]</f>
        <v>34.5</v>
      </c>
    </row>
    <row r="860" spans="1:28" ht="55" customHeight="1" x14ac:dyDescent="0.15">
      <c r="A860" s="43" t="s">
        <v>2263</v>
      </c>
      <c r="B860" s="169"/>
      <c r="C860" s="170" t="s">
        <v>12</v>
      </c>
      <c r="D860" s="83" t="s">
        <v>1209</v>
      </c>
      <c r="E860" s="83" t="s">
        <v>2572</v>
      </c>
      <c r="F860" s="83" t="s">
        <v>695</v>
      </c>
      <c r="G860" s="83" t="s">
        <v>2284</v>
      </c>
      <c r="H860" s="171">
        <f>INVENTARIO[[#This Row],[Precio Final]]</f>
        <v>30</v>
      </c>
      <c r="I860" s="83">
        <f t="shared" si="58"/>
        <v>26.700000000000003</v>
      </c>
      <c r="J860" s="83">
        <v>1</v>
      </c>
      <c r="K860" s="112">
        <f>SUMIFS(VENTAS[Cantidad],VENTAS[Código del producto Vendido],INVENTARIO[[#This Row],[Code]])</f>
        <v>1</v>
      </c>
      <c r="L860" s="121">
        <f>INVENTARIO[[#This Row],[Entradas]]-INVENTARIO[[#This Row],[Salidas]]</f>
        <v>0</v>
      </c>
      <c r="M860" s="171">
        <f>INVENTARIO[[#This Row],[Precio Final]]*10%</f>
        <v>3</v>
      </c>
      <c r="N860" s="43"/>
      <c r="O860" s="43"/>
      <c r="P860" s="43">
        <v>16.3</v>
      </c>
      <c r="Q860" s="112"/>
      <c r="R860" s="43"/>
      <c r="S860" s="177">
        <v>1.5</v>
      </c>
      <c r="T860" s="168">
        <f>INVENTARIO[[#This Row],[Costo Unitario (USD)]]+INVENTARIO[[#This Row],[Costo Envío (USD)]]</f>
        <v>17.8</v>
      </c>
      <c r="U860" s="168">
        <f>INVENTARIO[[#This Row],[Costo total]]*1.5</f>
        <v>26.700000000000003</v>
      </c>
      <c r="V860" s="43">
        <v>30</v>
      </c>
      <c r="W860" s="43">
        <f>INVENTARIO[[#This Row],[Precio Final]]-INVENTARIO[[#This Row],[Costo total]]</f>
        <v>12.2</v>
      </c>
      <c r="X860" s="172">
        <f>INVENTARIO[[#This Row],[Ganancia Unitaria]]*INVENTARIO[[#This Row],[Salidas]]</f>
        <v>12.2</v>
      </c>
      <c r="Y860" s="43"/>
      <c r="Z860" s="43"/>
      <c r="AA860" s="43">
        <f>INVENTARIO[[#This Row],[Costo total]]*INVENTARIO[[#This Row],[Entradas]]</f>
        <v>17.8</v>
      </c>
      <c r="AB860" s="172">
        <f>INVENTARIO[[#This Row],[Stock Actual]]*INVENTARIO[[#This Row],[Costo total]]</f>
        <v>0</v>
      </c>
    </row>
    <row r="861" spans="1:28" ht="55" customHeight="1" x14ac:dyDescent="0.15">
      <c r="A861" s="42" t="s">
        <v>2264</v>
      </c>
      <c r="B861" s="173"/>
      <c r="C861" s="174" t="s">
        <v>12</v>
      </c>
      <c r="D861" s="78" t="s">
        <v>2711</v>
      </c>
      <c r="E861" s="78" t="s">
        <v>2572</v>
      </c>
      <c r="F861" s="78" t="s">
        <v>698</v>
      </c>
      <c r="G861" s="78" t="s">
        <v>164</v>
      </c>
      <c r="H861" s="175">
        <f>INVENTARIO[[#This Row],[Precio Final]]</f>
        <v>30</v>
      </c>
      <c r="I861" s="78">
        <f t="shared" si="58"/>
        <v>26.700000000000003</v>
      </c>
      <c r="J861" s="78">
        <v>1</v>
      </c>
      <c r="K861" s="110">
        <f>SUMIFS(VENTAS[Cantidad],VENTAS[Código del producto Vendido],INVENTARIO[[#This Row],[Code]])</f>
        <v>0</v>
      </c>
      <c r="L861" s="120">
        <f>INVENTARIO[[#This Row],[Entradas]]-INVENTARIO[[#This Row],[Salidas]]</f>
        <v>1</v>
      </c>
      <c r="M861" s="175">
        <f>INVENTARIO[[#This Row],[Precio Final]]*10%</f>
        <v>3</v>
      </c>
      <c r="N861" s="42"/>
      <c r="O861" s="42"/>
      <c r="P861" s="42">
        <v>16.3</v>
      </c>
      <c r="Q861" s="110"/>
      <c r="R861" s="42"/>
      <c r="S861" s="178">
        <v>1.5</v>
      </c>
      <c r="T861" s="42">
        <f>INVENTARIO[[#This Row],[Costo Unitario (USD)]]+INVENTARIO[[#This Row],[Costo Envío (USD)]]</f>
        <v>17.8</v>
      </c>
      <c r="U861" s="42">
        <f>INVENTARIO[[#This Row],[Costo total]]*1.5</f>
        <v>26.700000000000003</v>
      </c>
      <c r="V861" s="42">
        <v>30</v>
      </c>
      <c r="W861" s="42">
        <f>INVENTARIO[[#This Row],[Precio Final]]-INVENTARIO[[#This Row],[Costo total]]</f>
        <v>12.2</v>
      </c>
      <c r="X861" s="176">
        <f>INVENTARIO[[#This Row],[Ganancia Unitaria]]*INVENTARIO[[#This Row],[Salidas]]</f>
        <v>0</v>
      </c>
      <c r="Y861" s="42"/>
      <c r="Z861" s="20"/>
      <c r="AA861" s="20">
        <f>INVENTARIO[[#This Row],[Costo total]]*INVENTARIO[[#This Row],[Entradas]]</f>
        <v>17.8</v>
      </c>
      <c r="AB861" s="172">
        <f>INVENTARIO[[#This Row],[Stock Actual]]*INVENTARIO[[#This Row],[Costo total]]</f>
        <v>17.8</v>
      </c>
    </row>
    <row r="862" spans="1:28" ht="55" customHeight="1" x14ac:dyDescent="0.15">
      <c r="A862" s="43" t="s">
        <v>2265</v>
      </c>
      <c r="B862" s="169"/>
      <c r="C862" s="170" t="s">
        <v>12</v>
      </c>
      <c r="D862" s="78" t="s">
        <v>2862</v>
      </c>
      <c r="E862" s="83" t="s">
        <v>2311</v>
      </c>
      <c r="F862" s="83" t="s">
        <v>692</v>
      </c>
      <c r="G862" s="83" t="s">
        <v>426</v>
      </c>
      <c r="H862" s="171">
        <f>INVENTARIO[[#This Row],[Precio Final]]</f>
        <v>12</v>
      </c>
      <c r="I862" s="83">
        <f t="shared" si="58"/>
        <v>13.5</v>
      </c>
      <c r="J862" s="83">
        <v>4</v>
      </c>
      <c r="K862" s="112">
        <f>SUMIFS(VENTAS[Cantidad],VENTAS[Código del producto Vendido],INVENTARIO[[#This Row],[Code]])</f>
        <v>0</v>
      </c>
      <c r="L862" s="121">
        <f>INVENTARIO[[#This Row],[Entradas]]-INVENTARIO[[#This Row],[Salidas]]</f>
        <v>4</v>
      </c>
      <c r="M862" s="171">
        <f>INVENTARIO[[#This Row],[Precio Final]]*10%</f>
        <v>1.2000000000000002</v>
      </c>
      <c r="N862" s="43"/>
      <c r="O862" s="43"/>
      <c r="P862" s="43">
        <v>7.5</v>
      </c>
      <c r="Q862" s="112"/>
      <c r="R862" s="43"/>
      <c r="S862" s="177">
        <v>1.5</v>
      </c>
      <c r="T862" s="168">
        <f>INVENTARIO[[#This Row],[Costo Unitario (USD)]]+INVENTARIO[[#This Row],[Costo Envío (USD)]]</f>
        <v>9</v>
      </c>
      <c r="U862" s="168">
        <f>INVENTARIO[[#This Row],[Costo total]]*1.5</f>
        <v>13.5</v>
      </c>
      <c r="V862" s="43">
        <v>12</v>
      </c>
      <c r="W862" s="43">
        <f>INVENTARIO[[#This Row],[Precio Final]]-INVENTARIO[[#This Row],[Costo total]]</f>
        <v>3</v>
      </c>
      <c r="X862" s="172">
        <f>INVENTARIO[[#This Row],[Ganancia Unitaria]]*INVENTARIO[[#This Row],[Salidas]]</f>
        <v>0</v>
      </c>
      <c r="Y862" s="43"/>
      <c r="Z862" s="43"/>
      <c r="AA862" s="43">
        <f>INVENTARIO[[#This Row],[Costo total]]*INVENTARIO[[#This Row],[Entradas]]</f>
        <v>36</v>
      </c>
      <c r="AB862" s="172">
        <f>INVENTARIO[[#This Row],[Stock Actual]]*INVENTARIO[[#This Row],[Costo total]]</f>
        <v>36</v>
      </c>
    </row>
    <row r="863" spans="1:28" ht="55" customHeight="1" x14ac:dyDescent="0.15">
      <c r="A863" s="42" t="s">
        <v>2266</v>
      </c>
      <c r="B863" s="173"/>
      <c r="C863" s="174" t="s">
        <v>12</v>
      </c>
      <c r="D863" s="78" t="s">
        <v>2866</v>
      </c>
      <c r="E863" s="78" t="s">
        <v>2312</v>
      </c>
      <c r="F863" s="78" t="s">
        <v>695</v>
      </c>
      <c r="G863" s="78" t="s">
        <v>1942</v>
      </c>
      <c r="H863" s="175">
        <f>INVENTARIO[[#This Row],[Precio Final]]</f>
        <v>36</v>
      </c>
      <c r="I863" s="78">
        <f t="shared" si="58"/>
        <v>36</v>
      </c>
      <c r="J863" s="78">
        <v>2</v>
      </c>
      <c r="K863" s="110">
        <f>SUMIFS(VENTAS[Cantidad],VENTAS[Código del producto Vendido],INVENTARIO[[#This Row],[Code]])</f>
        <v>1</v>
      </c>
      <c r="L863" s="120">
        <f>INVENTARIO[[#This Row],[Entradas]]-INVENTARIO[[#This Row],[Salidas]]</f>
        <v>1</v>
      </c>
      <c r="M863" s="175">
        <f>INVENTARIO[[#This Row],[Precio Final]]*10%</f>
        <v>3.6</v>
      </c>
      <c r="N863" s="42"/>
      <c r="O863" s="42"/>
      <c r="P863" s="42">
        <v>20</v>
      </c>
      <c r="Q863" s="110"/>
      <c r="R863" s="42"/>
      <c r="S863" s="178">
        <v>4</v>
      </c>
      <c r="T863" s="42">
        <f>INVENTARIO[[#This Row],[Costo Unitario (USD)]]+INVENTARIO[[#This Row],[Costo Envío (USD)]]</f>
        <v>24</v>
      </c>
      <c r="U863" s="42">
        <f>INVENTARIO[[#This Row],[Costo total]]*1.5</f>
        <v>36</v>
      </c>
      <c r="V863" s="42">
        <v>36</v>
      </c>
      <c r="W863" s="42">
        <f>INVENTARIO[[#This Row],[Precio Final]]-INVENTARIO[[#This Row],[Costo total]]</f>
        <v>12</v>
      </c>
      <c r="X863" s="176">
        <f>INVENTARIO[[#This Row],[Ganancia Unitaria]]*INVENTARIO[[#This Row],[Salidas]]</f>
        <v>12</v>
      </c>
      <c r="Y863" s="42"/>
      <c r="Z863" s="20"/>
      <c r="AA863" s="20">
        <f>INVENTARIO[[#This Row],[Costo total]]*INVENTARIO[[#This Row],[Entradas]]</f>
        <v>48</v>
      </c>
      <c r="AB863" s="172">
        <f>INVENTARIO[[#This Row],[Stock Actual]]*INVENTARIO[[#This Row],[Costo total]]</f>
        <v>24</v>
      </c>
    </row>
    <row r="864" spans="1:28" ht="55" customHeight="1" x14ac:dyDescent="0.15">
      <c r="A864" s="43" t="s">
        <v>2267</v>
      </c>
      <c r="B864" s="169"/>
      <c r="C864" s="170" t="s">
        <v>12</v>
      </c>
      <c r="D864" s="83" t="s">
        <v>2330</v>
      </c>
      <c r="E864" s="83" t="s">
        <v>2315</v>
      </c>
      <c r="F864" s="83" t="s">
        <v>697</v>
      </c>
      <c r="G864" s="83" t="s">
        <v>1942</v>
      </c>
      <c r="H864" s="171">
        <f>INVENTARIO[[#This Row],[Precio Final]]</f>
        <v>30</v>
      </c>
      <c r="I864" s="83">
        <f t="shared" si="58"/>
        <v>30.75</v>
      </c>
      <c r="J864" s="83">
        <v>1</v>
      </c>
      <c r="K864" s="112">
        <f>SUMIFS(VENTAS[Cantidad],VENTAS[Código del producto Vendido],INVENTARIO[[#This Row],[Code]])</f>
        <v>0</v>
      </c>
      <c r="L864" s="121">
        <f>INVENTARIO[[#This Row],[Entradas]]-INVENTARIO[[#This Row],[Salidas]]</f>
        <v>1</v>
      </c>
      <c r="M864" s="171">
        <f>INVENTARIO[[#This Row],[Precio Final]]*10%</f>
        <v>3</v>
      </c>
      <c r="N864" s="43"/>
      <c r="O864" s="43"/>
      <c r="P864" s="43">
        <v>15.5</v>
      </c>
      <c r="Q864" s="112"/>
      <c r="R864" s="43"/>
      <c r="S864" s="177">
        <v>5</v>
      </c>
      <c r="T864" s="168">
        <f>INVENTARIO[[#This Row],[Costo Unitario (USD)]]+INVENTARIO[[#This Row],[Costo Envío (USD)]]</f>
        <v>20.5</v>
      </c>
      <c r="U864" s="168">
        <f>INVENTARIO[[#This Row],[Costo total]]*1.5</f>
        <v>30.75</v>
      </c>
      <c r="V864" s="43">
        <v>30</v>
      </c>
      <c r="W864" s="43">
        <f>INVENTARIO[[#This Row],[Precio Final]]-INVENTARIO[[#This Row],[Costo total]]</f>
        <v>9.5</v>
      </c>
      <c r="X864" s="172">
        <f>INVENTARIO[[#This Row],[Ganancia Unitaria]]*INVENTARIO[[#This Row],[Salidas]]</f>
        <v>0</v>
      </c>
      <c r="Y864" s="43"/>
      <c r="Z864" s="43"/>
      <c r="AA864" s="43">
        <f>INVENTARIO[[#This Row],[Costo total]]*INVENTARIO[[#This Row],[Entradas]]</f>
        <v>20.5</v>
      </c>
      <c r="AB864" s="172">
        <f>INVENTARIO[[#This Row],[Stock Actual]]*INVENTARIO[[#This Row],[Costo total]]</f>
        <v>20.5</v>
      </c>
    </row>
    <row r="865" spans="1:28" ht="55" customHeight="1" x14ac:dyDescent="0.15">
      <c r="A865" s="42" t="s">
        <v>2268</v>
      </c>
      <c r="B865" s="173"/>
      <c r="C865" s="174" t="s">
        <v>12</v>
      </c>
      <c r="D865" s="78" t="s">
        <v>2330</v>
      </c>
      <c r="E865" s="78" t="s">
        <v>2315</v>
      </c>
      <c r="F865" s="78" t="s">
        <v>695</v>
      </c>
      <c r="G865" s="78" t="s">
        <v>1942</v>
      </c>
      <c r="H865" s="175">
        <f>INVENTARIO[[#This Row],[Precio Final]]</f>
        <v>30</v>
      </c>
      <c r="I865" s="78">
        <f t="shared" si="58"/>
        <v>30.75</v>
      </c>
      <c r="J865" s="78">
        <v>1</v>
      </c>
      <c r="K865" s="110">
        <f>SUMIFS(VENTAS[Cantidad],VENTAS[Código del producto Vendido],INVENTARIO[[#This Row],[Code]])</f>
        <v>0</v>
      </c>
      <c r="L865" s="120">
        <f>INVENTARIO[[#This Row],[Entradas]]-INVENTARIO[[#This Row],[Salidas]]</f>
        <v>1</v>
      </c>
      <c r="M865" s="175">
        <f>INVENTARIO[[#This Row],[Precio Final]]*10%</f>
        <v>3</v>
      </c>
      <c r="N865" s="42"/>
      <c r="O865" s="42"/>
      <c r="P865" s="42">
        <v>15.5</v>
      </c>
      <c r="Q865" s="110"/>
      <c r="R865" s="42"/>
      <c r="S865" s="178">
        <v>5</v>
      </c>
      <c r="T865" s="42">
        <f>INVENTARIO[[#This Row],[Costo Unitario (USD)]]+INVENTARIO[[#This Row],[Costo Envío (USD)]]</f>
        <v>20.5</v>
      </c>
      <c r="U865" s="42">
        <f>INVENTARIO[[#This Row],[Costo total]]*1.5</f>
        <v>30.75</v>
      </c>
      <c r="V865" s="42">
        <v>30</v>
      </c>
      <c r="W865" s="42">
        <f>INVENTARIO[[#This Row],[Precio Final]]-INVENTARIO[[#This Row],[Costo total]]</f>
        <v>9.5</v>
      </c>
      <c r="X865" s="176">
        <f>INVENTARIO[[#This Row],[Ganancia Unitaria]]*INVENTARIO[[#This Row],[Salidas]]</f>
        <v>0</v>
      </c>
      <c r="Y865" s="42"/>
      <c r="Z865" s="20"/>
      <c r="AA865" s="20">
        <f>INVENTARIO[[#This Row],[Costo total]]*INVENTARIO[[#This Row],[Entradas]]</f>
        <v>20.5</v>
      </c>
      <c r="AB865" s="172">
        <f>INVENTARIO[[#This Row],[Stock Actual]]*INVENTARIO[[#This Row],[Costo total]]</f>
        <v>20.5</v>
      </c>
    </row>
    <row r="866" spans="1:28" ht="55" customHeight="1" x14ac:dyDescent="0.15">
      <c r="A866" s="43" t="s">
        <v>2269</v>
      </c>
      <c r="B866" s="169"/>
      <c r="C866" s="170" t="s">
        <v>12</v>
      </c>
      <c r="D866" s="83" t="s">
        <v>2330</v>
      </c>
      <c r="E866" s="83" t="s">
        <v>2316</v>
      </c>
      <c r="F866" s="83" t="s">
        <v>697</v>
      </c>
      <c r="G866" s="83" t="s">
        <v>1942</v>
      </c>
      <c r="H866" s="171">
        <f>INVENTARIO[[#This Row],[Precio Final]]</f>
        <v>20</v>
      </c>
      <c r="I866" s="83">
        <f t="shared" si="58"/>
        <v>16.5</v>
      </c>
      <c r="J866" s="83">
        <v>3</v>
      </c>
      <c r="K866" s="112">
        <f>SUMIFS(VENTAS[Cantidad],VENTAS[Código del producto Vendido],INVENTARIO[[#This Row],[Code]])</f>
        <v>0</v>
      </c>
      <c r="L866" s="121">
        <f>INVENTARIO[[#This Row],[Entradas]]-INVENTARIO[[#This Row],[Salidas]]</f>
        <v>3</v>
      </c>
      <c r="M866" s="171">
        <f>INVENTARIO[[#This Row],[Precio Final]]*10%</f>
        <v>2</v>
      </c>
      <c r="N866" s="43"/>
      <c r="O866" s="43"/>
      <c r="P866" s="43">
        <v>6</v>
      </c>
      <c r="Q866" s="112"/>
      <c r="R866" s="43"/>
      <c r="S866" s="177">
        <v>5</v>
      </c>
      <c r="T866" s="168">
        <f>INVENTARIO[[#This Row],[Costo Unitario (USD)]]+INVENTARIO[[#This Row],[Costo Envío (USD)]]</f>
        <v>11</v>
      </c>
      <c r="U866" s="168">
        <f>INVENTARIO[[#This Row],[Costo total]]*1.5</f>
        <v>16.5</v>
      </c>
      <c r="V866" s="43">
        <v>20</v>
      </c>
      <c r="W866" s="43">
        <f>INVENTARIO[[#This Row],[Precio Final]]-INVENTARIO[[#This Row],[Costo total]]</f>
        <v>9</v>
      </c>
      <c r="X866" s="172">
        <f>INVENTARIO[[#This Row],[Ganancia Unitaria]]*INVENTARIO[[#This Row],[Salidas]]</f>
        <v>0</v>
      </c>
      <c r="Y866" s="43"/>
      <c r="Z866" s="43"/>
      <c r="AA866" s="43">
        <f>INVENTARIO[[#This Row],[Costo total]]*INVENTARIO[[#This Row],[Entradas]]</f>
        <v>33</v>
      </c>
      <c r="AB866" s="172">
        <f>INVENTARIO[[#This Row],[Stock Actual]]*INVENTARIO[[#This Row],[Costo total]]</f>
        <v>33</v>
      </c>
    </row>
    <row r="867" spans="1:28" ht="55" customHeight="1" x14ac:dyDescent="0.15">
      <c r="A867" s="42" t="s">
        <v>2270</v>
      </c>
      <c r="B867" s="173"/>
      <c r="C867" s="174" t="s">
        <v>12</v>
      </c>
      <c r="D867" s="78" t="s">
        <v>50</v>
      </c>
      <c r="E867" s="78" t="s">
        <v>2387</v>
      </c>
      <c r="F867" s="78" t="s">
        <v>695</v>
      </c>
      <c r="G867" s="78" t="s">
        <v>164</v>
      </c>
      <c r="H867" s="175">
        <f>INVENTARIO[[#This Row],[Precio Final]]</f>
        <v>25</v>
      </c>
      <c r="I867" s="78">
        <f t="shared" si="58"/>
        <v>17.100000000000001</v>
      </c>
      <c r="J867" s="78">
        <v>1</v>
      </c>
      <c r="K867" s="110">
        <f>SUMIFS(VENTAS[Cantidad],VENTAS[Código del producto Vendido],INVENTARIO[[#This Row],[Code]])</f>
        <v>1</v>
      </c>
      <c r="L867" s="120">
        <f>INVENTARIO[[#This Row],[Entradas]]-INVENTARIO[[#This Row],[Salidas]]</f>
        <v>0</v>
      </c>
      <c r="M867" s="175">
        <f>INVENTARIO[[#This Row],[Precio Final]]*10%</f>
        <v>2.5</v>
      </c>
      <c r="N867" s="42"/>
      <c r="O867" s="42"/>
      <c r="P867" s="42">
        <v>9.9</v>
      </c>
      <c r="Q867" s="110"/>
      <c r="R867" s="42"/>
      <c r="S867" s="178">
        <v>1.5</v>
      </c>
      <c r="T867" s="42">
        <f>INVENTARIO[[#This Row],[Costo Unitario (USD)]]+INVENTARIO[[#This Row],[Costo Envío (USD)]]</f>
        <v>11.4</v>
      </c>
      <c r="U867" s="168">
        <f>INVENTARIO[[#This Row],[Costo total]]*1.5</f>
        <v>17.100000000000001</v>
      </c>
      <c r="V867" s="42">
        <v>25</v>
      </c>
      <c r="W867" s="43">
        <f>INVENTARIO[[#This Row],[Precio Final]]-INVENTARIO[[#This Row],[Costo total]]</f>
        <v>13.6</v>
      </c>
      <c r="X867" s="176">
        <f>INVENTARIO[[#This Row],[Ganancia Unitaria]]*INVENTARIO[[#This Row],[Salidas]]</f>
        <v>13.6</v>
      </c>
      <c r="Y867" s="42"/>
      <c r="Z867" s="20"/>
      <c r="AA867" s="20">
        <f>INVENTARIO[[#This Row],[Costo total]]*INVENTARIO[[#This Row],[Entradas]]</f>
        <v>11.4</v>
      </c>
      <c r="AB867" s="172">
        <f>INVENTARIO[[#This Row],[Stock Actual]]*INVENTARIO[[#This Row],[Costo total]]</f>
        <v>0</v>
      </c>
    </row>
    <row r="868" spans="1:28" ht="55" customHeight="1" x14ac:dyDescent="0.15">
      <c r="A868" s="43" t="s">
        <v>2271</v>
      </c>
      <c r="B868" s="169"/>
      <c r="C868" s="170" t="s">
        <v>12</v>
      </c>
      <c r="D868" s="83" t="s">
        <v>50</v>
      </c>
      <c r="E868" s="83" t="s">
        <v>2387</v>
      </c>
      <c r="F868" s="83" t="s">
        <v>697</v>
      </c>
      <c r="G868" s="83" t="s">
        <v>164</v>
      </c>
      <c r="H868" s="171">
        <f>INVENTARIO[[#This Row],[Precio Final]]</f>
        <v>25</v>
      </c>
      <c r="I868" s="83">
        <f t="shared" si="58"/>
        <v>17.100000000000001</v>
      </c>
      <c r="J868" s="83">
        <v>1</v>
      </c>
      <c r="K868" s="112">
        <f>SUMIFS(VENTAS[Cantidad],VENTAS[Código del producto Vendido],INVENTARIO[[#This Row],[Code]])</f>
        <v>0</v>
      </c>
      <c r="L868" s="121">
        <f>INVENTARIO[[#This Row],[Entradas]]-INVENTARIO[[#This Row],[Salidas]]</f>
        <v>1</v>
      </c>
      <c r="M868" s="171">
        <f>INVENTARIO[[#This Row],[Precio Final]]*10%</f>
        <v>2.5</v>
      </c>
      <c r="N868" s="43"/>
      <c r="O868" s="43"/>
      <c r="P868" s="43">
        <v>9.9</v>
      </c>
      <c r="Q868" s="112"/>
      <c r="R868" s="43"/>
      <c r="S868" s="177">
        <v>1.5</v>
      </c>
      <c r="T868" s="168">
        <f>INVENTARIO[[#This Row],[Costo Unitario (USD)]]+INVENTARIO[[#This Row],[Costo Envío (USD)]]</f>
        <v>11.4</v>
      </c>
      <c r="U868" s="168">
        <f>INVENTARIO[[#This Row],[Costo total]]*1.5</f>
        <v>17.100000000000001</v>
      </c>
      <c r="V868" s="43">
        <v>25</v>
      </c>
      <c r="W868" s="43">
        <f>INVENTARIO[[#This Row],[Precio Final]]-INVENTARIO[[#This Row],[Costo total]]</f>
        <v>13.6</v>
      </c>
      <c r="X868" s="172">
        <f>INVENTARIO[[#This Row],[Ganancia Unitaria]]*INVENTARIO[[#This Row],[Salidas]]</f>
        <v>0</v>
      </c>
      <c r="Y868" s="43"/>
      <c r="Z868" s="43"/>
      <c r="AA868" s="43">
        <f>INVENTARIO[[#This Row],[Costo total]]*INVENTARIO[[#This Row],[Entradas]]</f>
        <v>11.4</v>
      </c>
      <c r="AB868" s="172">
        <f>INVENTARIO[[#This Row],[Stock Actual]]*INVENTARIO[[#This Row],[Costo total]]</f>
        <v>11.4</v>
      </c>
    </row>
    <row r="869" spans="1:28" ht="55" customHeight="1" x14ac:dyDescent="0.15">
      <c r="A869" s="42" t="s">
        <v>2272</v>
      </c>
      <c r="B869" s="173"/>
      <c r="C869" s="174" t="s">
        <v>12</v>
      </c>
      <c r="D869" s="78" t="s">
        <v>50</v>
      </c>
      <c r="E869" s="78" t="s">
        <v>2682</v>
      </c>
      <c r="F869" s="78" t="s">
        <v>698</v>
      </c>
      <c r="G869" s="78" t="s">
        <v>164</v>
      </c>
      <c r="H869" s="175">
        <f>INVENTARIO[[#This Row],[Precio Final]]</f>
        <v>25</v>
      </c>
      <c r="I869" s="78">
        <f t="shared" si="58"/>
        <v>17.100000000000001</v>
      </c>
      <c r="J869" s="78">
        <v>1</v>
      </c>
      <c r="K869" s="110">
        <f>SUMIFS(VENTAS[Cantidad],VENTAS[Código del producto Vendido],INVENTARIO[[#This Row],[Code]])</f>
        <v>0</v>
      </c>
      <c r="L869" s="120">
        <f>INVENTARIO[[#This Row],[Entradas]]-INVENTARIO[[#This Row],[Salidas]]</f>
        <v>1</v>
      </c>
      <c r="M869" s="175">
        <f>INVENTARIO[[#This Row],[Precio Final]]*10%</f>
        <v>2.5</v>
      </c>
      <c r="N869" s="42"/>
      <c r="O869" s="42"/>
      <c r="P869" s="42">
        <v>9.9</v>
      </c>
      <c r="Q869" s="110"/>
      <c r="R869" s="42"/>
      <c r="S869" s="178">
        <v>1.5</v>
      </c>
      <c r="T869" s="42">
        <f>INVENTARIO[[#This Row],[Costo Unitario (USD)]]+INVENTARIO[[#This Row],[Costo Envío (USD)]]</f>
        <v>11.4</v>
      </c>
      <c r="U869" s="168">
        <f>INVENTARIO[[#This Row],[Costo total]]*1.5</f>
        <v>17.100000000000001</v>
      </c>
      <c r="V869" s="42">
        <v>25</v>
      </c>
      <c r="W869" s="43">
        <f>INVENTARIO[[#This Row],[Precio Final]]-INVENTARIO[[#This Row],[Costo total]]</f>
        <v>13.6</v>
      </c>
      <c r="X869" s="176">
        <f>INVENTARIO[[#This Row],[Ganancia Unitaria]]*INVENTARIO[[#This Row],[Salidas]]</f>
        <v>0</v>
      </c>
      <c r="Y869" s="42"/>
      <c r="Z869" s="20"/>
      <c r="AA869" s="20">
        <f>INVENTARIO[[#This Row],[Costo total]]*INVENTARIO[[#This Row],[Entradas]]</f>
        <v>11.4</v>
      </c>
      <c r="AB869" s="172">
        <f>INVENTARIO[[#This Row],[Stock Actual]]*INVENTARIO[[#This Row],[Costo total]]</f>
        <v>11.4</v>
      </c>
    </row>
    <row r="870" spans="1:28" ht="55" customHeight="1" x14ac:dyDescent="0.15">
      <c r="A870" s="43" t="s">
        <v>2273</v>
      </c>
      <c r="B870" s="169"/>
      <c r="C870" s="170" t="s">
        <v>12</v>
      </c>
      <c r="D870" s="83" t="s">
        <v>50</v>
      </c>
      <c r="E870" s="83" t="s">
        <v>2347</v>
      </c>
      <c r="F870" s="83" t="s">
        <v>2388</v>
      </c>
      <c r="G870" s="83" t="s">
        <v>164</v>
      </c>
      <c r="H870" s="171">
        <f>INVENTARIO[[#This Row],[Precio Final]]</f>
        <v>18</v>
      </c>
      <c r="I870" s="83">
        <f t="shared" si="58"/>
        <v>14.955000000000002</v>
      </c>
      <c r="J870" s="83">
        <v>2</v>
      </c>
      <c r="K870" s="112">
        <f>SUMIFS(VENTAS[Cantidad],VENTAS[Código del producto Vendido],INVENTARIO[[#This Row],[Code]])</f>
        <v>0</v>
      </c>
      <c r="L870" s="121">
        <f>INVENTARIO[[#This Row],[Entradas]]-INVENTARIO[[#This Row],[Salidas]]</f>
        <v>2</v>
      </c>
      <c r="M870" s="171">
        <f>INVENTARIO[[#This Row],[Precio Final]]*10%</f>
        <v>1.8</v>
      </c>
      <c r="N870" s="43"/>
      <c r="O870" s="43"/>
      <c r="P870" s="43">
        <v>8.4700000000000006</v>
      </c>
      <c r="Q870" s="112"/>
      <c r="R870" s="43"/>
      <c r="S870" s="177">
        <v>1.5</v>
      </c>
      <c r="T870" s="168">
        <f>INVENTARIO[[#This Row],[Costo Unitario (USD)]]+INVENTARIO[[#This Row],[Costo Envío (USD)]]</f>
        <v>9.9700000000000006</v>
      </c>
      <c r="U870" s="168">
        <f>INVENTARIO[[#This Row],[Costo total]]*1.5</f>
        <v>14.955000000000002</v>
      </c>
      <c r="V870" s="43">
        <v>18</v>
      </c>
      <c r="W870" s="43">
        <f>INVENTARIO[[#This Row],[Precio Final]]-INVENTARIO[[#This Row],[Costo total]]</f>
        <v>8.0299999999999994</v>
      </c>
      <c r="X870" s="172">
        <f>INVENTARIO[[#This Row],[Ganancia Unitaria]]*INVENTARIO[[#This Row],[Salidas]]</f>
        <v>0</v>
      </c>
      <c r="Y870" s="43"/>
      <c r="Z870" s="43"/>
      <c r="AA870" s="43">
        <f>INVENTARIO[[#This Row],[Costo total]]*INVENTARIO[[#This Row],[Entradas]]</f>
        <v>19.940000000000001</v>
      </c>
      <c r="AB870" s="172">
        <f>INVENTARIO[[#This Row],[Stock Actual]]*INVENTARIO[[#This Row],[Costo total]]</f>
        <v>19.940000000000001</v>
      </c>
    </row>
    <row r="871" spans="1:28" ht="55" customHeight="1" x14ac:dyDescent="0.15">
      <c r="A871" s="42" t="s">
        <v>2274</v>
      </c>
      <c r="B871" s="173"/>
      <c r="C871" s="174" t="s">
        <v>12</v>
      </c>
      <c r="D871" s="78" t="s">
        <v>50</v>
      </c>
      <c r="E871" s="78" t="s">
        <v>2347</v>
      </c>
      <c r="F871" s="78" t="s">
        <v>2386</v>
      </c>
      <c r="G871" s="78" t="s">
        <v>164</v>
      </c>
      <c r="H871" s="175">
        <f>INVENTARIO[[#This Row],[Precio Final]]</f>
        <v>18</v>
      </c>
      <c r="I871" s="78">
        <f t="shared" si="58"/>
        <v>14.955000000000002</v>
      </c>
      <c r="J871" s="78">
        <v>2</v>
      </c>
      <c r="K871" s="110">
        <f>SUMIFS(VENTAS[Cantidad],VENTAS[Código del producto Vendido],INVENTARIO[[#This Row],[Code]])</f>
        <v>0</v>
      </c>
      <c r="L871" s="120">
        <f>INVENTARIO[[#This Row],[Entradas]]-INVENTARIO[[#This Row],[Salidas]]</f>
        <v>2</v>
      </c>
      <c r="M871" s="175">
        <f>INVENTARIO[[#This Row],[Precio Final]]*10%</f>
        <v>1.8</v>
      </c>
      <c r="N871" s="42"/>
      <c r="O871" s="42"/>
      <c r="P871" s="42">
        <v>8.4700000000000006</v>
      </c>
      <c r="Q871" s="110"/>
      <c r="R871" s="42"/>
      <c r="S871" s="178">
        <v>1.5</v>
      </c>
      <c r="T871" s="42">
        <f>INVENTARIO[[#This Row],[Costo Unitario (USD)]]+INVENTARIO[[#This Row],[Costo Envío (USD)]]</f>
        <v>9.9700000000000006</v>
      </c>
      <c r="U871" s="168">
        <f>INVENTARIO[[#This Row],[Costo total]]*1.5</f>
        <v>14.955000000000002</v>
      </c>
      <c r="V871" s="42">
        <v>18</v>
      </c>
      <c r="W871" s="42">
        <f>INVENTARIO[[#This Row],[Precio Final]]-INVENTARIO[[#This Row],[Costo total]]</f>
        <v>8.0299999999999994</v>
      </c>
      <c r="X871" s="176">
        <f>INVENTARIO[[#This Row],[Ganancia Unitaria]]*INVENTARIO[[#This Row],[Salidas]]</f>
        <v>0</v>
      </c>
      <c r="Y871" s="42"/>
      <c r="Z871" s="20"/>
      <c r="AA871" s="20">
        <f>INVENTARIO[[#This Row],[Costo total]]*INVENTARIO[[#This Row],[Entradas]]</f>
        <v>19.940000000000001</v>
      </c>
      <c r="AB871" s="172">
        <f>INVENTARIO[[#This Row],[Stock Actual]]*INVENTARIO[[#This Row],[Costo total]]</f>
        <v>19.940000000000001</v>
      </c>
    </row>
    <row r="872" spans="1:28" ht="55" customHeight="1" x14ac:dyDescent="0.15">
      <c r="A872" s="43" t="s">
        <v>2275</v>
      </c>
      <c r="B872" s="169"/>
      <c r="C872" s="170" t="s">
        <v>12</v>
      </c>
      <c r="D872" s="83" t="s">
        <v>50</v>
      </c>
      <c r="E872" s="83" t="s">
        <v>2348</v>
      </c>
      <c r="F872" s="83" t="s">
        <v>2399</v>
      </c>
      <c r="G872" s="83" t="s">
        <v>164</v>
      </c>
      <c r="H872" s="171">
        <f>INVENTARIO[[#This Row],[Precio Final]]</f>
        <v>25</v>
      </c>
      <c r="I872" s="83">
        <f t="shared" si="58"/>
        <v>27.150000000000002</v>
      </c>
      <c r="J872" s="83">
        <v>2</v>
      </c>
      <c r="K872" s="112">
        <f>SUMIFS(VENTAS[Cantidad],VENTAS[Código del producto Vendido],INVENTARIO[[#This Row],[Code]])</f>
        <v>0</v>
      </c>
      <c r="L872" s="121">
        <f>INVENTARIO[[#This Row],[Entradas]]-INVENTARIO[[#This Row],[Salidas]]</f>
        <v>2</v>
      </c>
      <c r="M872" s="171">
        <f>INVENTARIO[[#This Row],[Precio Final]]*10%</f>
        <v>2.5</v>
      </c>
      <c r="N872" s="43"/>
      <c r="O872" s="43"/>
      <c r="P872" s="43">
        <v>16.600000000000001</v>
      </c>
      <c r="Q872" s="112"/>
      <c r="R872" s="43"/>
      <c r="S872" s="177">
        <v>1.5</v>
      </c>
      <c r="T872" s="168">
        <f>INVENTARIO[[#This Row],[Costo Unitario (USD)]]+INVENTARIO[[#This Row],[Costo Envío (USD)]]</f>
        <v>18.100000000000001</v>
      </c>
      <c r="U872" s="168">
        <f>INVENTARIO[[#This Row],[Costo total]]*1.5</f>
        <v>27.150000000000002</v>
      </c>
      <c r="V872" s="43">
        <v>25</v>
      </c>
      <c r="W872" s="43">
        <f>INVENTARIO[[#This Row],[Precio Final]]-INVENTARIO[[#This Row],[Costo total]]</f>
        <v>6.8999999999999986</v>
      </c>
      <c r="X872" s="172">
        <f>INVENTARIO[[#This Row],[Ganancia Unitaria]]*INVENTARIO[[#This Row],[Salidas]]</f>
        <v>0</v>
      </c>
      <c r="Y872" s="43"/>
      <c r="Z872" s="43"/>
      <c r="AA872" s="43">
        <f>INVENTARIO[[#This Row],[Costo total]]*INVENTARIO[[#This Row],[Entradas]]</f>
        <v>36.200000000000003</v>
      </c>
      <c r="AB872" s="172">
        <f>INVENTARIO[[#This Row],[Stock Actual]]*INVENTARIO[[#This Row],[Costo total]]</f>
        <v>36.200000000000003</v>
      </c>
    </row>
    <row r="873" spans="1:28" ht="55" customHeight="1" x14ac:dyDescent="0.15">
      <c r="A873" s="42" t="s">
        <v>2276</v>
      </c>
      <c r="B873" s="173"/>
      <c r="C873" s="174" t="s">
        <v>12</v>
      </c>
      <c r="D873" s="78" t="s">
        <v>50</v>
      </c>
      <c r="E873" s="78" t="s">
        <v>2349</v>
      </c>
      <c r="F873" s="78" t="s">
        <v>695</v>
      </c>
      <c r="G873" s="78" t="s">
        <v>164</v>
      </c>
      <c r="H873" s="175">
        <f>INVENTARIO[[#This Row],[Precio Final]]</f>
        <v>20</v>
      </c>
      <c r="I873" s="78">
        <f t="shared" si="58"/>
        <v>18</v>
      </c>
      <c r="J873" s="78">
        <v>3</v>
      </c>
      <c r="K873" s="110">
        <f>SUMIFS(VENTAS[Cantidad],VENTAS[Código del producto Vendido],INVENTARIO[[#This Row],[Code]])</f>
        <v>0</v>
      </c>
      <c r="L873" s="120">
        <f>INVENTARIO[[#This Row],[Entradas]]-INVENTARIO[[#This Row],[Salidas]]</f>
        <v>3</v>
      </c>
      <c r="M873" s="175">
        <f>INVENTARIO[[#This Row],[Precio Final]]*10%</f>
        <v>2</v>
      </c>
      <c r="N873" s="42"/>
      <c r="O873" s="42"/>
      <c r="P873" s="42">
        <v>10</v>
      </c>
      <c r="Q873" s="110"/>
      <c r="R873" s="42"/>
      <c r="S873" s="178">
        <v>2</v>
      </c>
      <c r="T873" s="42">
        <f>INVENTARIO[[#This Row],[Costo Unitario (USD)]]+INVENTARIO[[#This Row],[Costo Envío (USD)]]</f>
        <v>12</v>
      </c>
      <c r="U873" s="168">
        <f>INVENTARIO[[#This Row],[Costo total]]*1.5</f>
        <v>18</v>
      </c>
      <c r="V873" s="42">
        <v>20</v>
      </c>
      <c r="W873" s="42">
        <f>INVENTARIO[[#This Row],[Precio Final]]-INVENTARIO[[#This Row],[Costo total]]</f>
        <v>8</v>
      </c>
      <c r="X873" s="176">
        <f>INVENTARIO[[#This Row],[Ganancia Unitaria]]*INVENTARIO[[#This Row],[Salidas]]</f>
        <v>0</v>
      </c>
      <c r="Y873" s="42"/>
      <c r="Z873" s="20"/>
      <c r="AA873" s="20">
        <f>INVENTARIO[[#This Row],[Costo total]]*INVENTARIO[[#This Row],[Entradas]]</f>
        <v>36</v>
      </c>
      <c r="AB873" s="172">
        <f>INVENTARIO[[#This Row],[Stock Actual]]*INVENTARIO[[#This Row],[Costo total]]</f>
        <v>36</v>
      </c>
    </row>
    <row r="874" spans="1:28" ht="55" customHeight="1" x14ac:dyDescent="0.15">
      <c r="A874" s="43" t="s">
        <v>2277</v>
      </c>
      <c r="B874" s="169"/>
      <c r="C874" s="170" t="s">
        <v>12</v>
      </c>
      <c r="D874" s="83" t="s">
        <v>50</v>
      </c>
      <c r="E874" s="83" t="s">
        <v>2349</v>
      </c>
      <c r="F874" s="83" t="s">
        <v>697</v>
      </c>
      <c r="G874" s="83" t="s">
        <v>164</v>
      </c>
      <c r="H874" s="171">
        <f>INVENTARIO[[#This Row],[Precio Final]]</f>
        <v>20</v>
      </c>
      <c r="I874" s="83">
        <f t="shared" si="58"/>
        <v>18</v>
      </c>
      <c r="J874" s="83">
        <v>3</v>
      </c>
      <c r="K874" s="112">
        <f>SUMIFS(VENTAS[Cantidad],VENTAS[Código del producto Vendido],INVENTARIO[[#This Row],[Code]])</f>
        <v>0</v>
      </c>
      <c r="L874" s="121">
        <f>INVENTARIO[[#This Row],[Entradas]]-INVENTARIO[[#This Row],[Salidas]]</f>
        <v>3</v>
      </c>
      <c r="M874" s="171">
        <f>INVENTARIO[[#This Row],[Precio Final]]*10%</f>
        <v>2</v>
      </c>
      <c r="N874" s="43"/>
      <c r="O874" s="43"/>
      <c r="P874" s="43">
        <v>10</v>
      </c>
      <c r="Q874" s="112"/>
      <c r="R874" s="43"/>
      <c r="S874" s="177">
        <v>2</v>
      </c>
      <c r="T874" s="168">
        <f>INVENTARIO[[#This Row],[Costo Unitario (USD)]]+INVENTARIO[[#This Row],[Costo Envío (USD)]]</f>
        <v>12</v>
      </c>
      <c r="U874" s="168">
        <f>INVENTARIO[[#This Row],[Costo total]]*1.5</f>
        <v>18</v>
      </c>
      <c r="V874" s="43">
        <v>20</v>
      </c>
      <c r="W874" s="43">
        <f>INVENTARIO[[#This Row],[Precio Final]]-INVENTARIO[[#This Row],[Costo total]]</f>
        <v>8</v>
      </c>
      <c r="X874" s="172">
        <f>INVENTARIO[[#This Row],[Ganancia Unitaria]]*INVENTARIO[[#This Row],[Salidas]]</f>
        <v>0</v>
      </c>
      <c r="Y874" s="43"/>
      <c r="Z874" s="43"/>
      <c r="AA874" s="43">
        <f>INVENTARIO[[#This Row],[Costo total]]*INVENTARIO[[#This Row],[Entradas]]</f>
        <v>36</v>
      </c>
      <c r="AB874" s="172">
        <f>INVENTARIO[[#This Row],[Stock Actual]]*INVENTARIO[[#This Row],[Costo total]]</f>
        <v>36</v>
      </c>
    </row>
    <row r="875" spans="1:28" ht="55" customHeight="1" x14ac:dyDescent="0.15">
      <c r="A875" s="42" t="s">
        <v>2278</v>
      </c>
      <c r="B875" s="173"/>
      <c r="C875" s="174" t="s">
        <v>12</v>
      </c>
      <c r="D875" s="78" t="s">
        <v>50</v>
      </c>
      <c r="E875" s="78" t="s">
        <v>2344</v>
      </c>
      <c r="F875" s="78" t="s">
        <v>697</v>
      </c>
      <c r="G875" s="78" t="s">
        <v>426</v>
      </c>
      <c r="H875" s="175">
        <f>INVENTARIO[[#This Row],[Precio Final]]</f>
        <v>25</v>
      </c>
      <c r="I875" s="78">
        <f t="shared" si="58"/>
        <v>22.5</v>
      </c>
      <c r="J875" s="78">
        <v>1</v>
      </c>
      <c r="K875" s="110">
        <f>SUMIFS(VENTAS[Cantidad],VENTAS[Código del producto Vendido],INVENTARIO[[#This Row],[Code]])</f>
        <v>0</v>
      </c>
      <c r="L875" s="120">
        <f>INVENTARIO[[#This Row],[Entradas]]-INVENTARIO[[#This Row],[Salidas]]</f>
        <v>1</v>
      </c>
      <c r="M875" s="175">
        <f>INVENTARIO[[#This Row],[Precio Final]]*10%</f>
        <v>2.5</v>
      </c>
      <c r="N875" s="42"/>
      <c r="O875" s="42"/>
      <c r="P875" s="42" t="e">
        <f>INVENTARIO[[#This Row],[Costo Unitario (MXN)]]/INVENTARIO[[#This Row],[USD -&gt; MXN]]</f>
        <v>#DIV/0!</v>
      </c>
      <c r="Q875" s="110"/>
      <c r="R875" s="42"/>
      <c r="S875" s="178">
        <v>3</v>
      </c>
      <c r="T875" s="42">
        <v>15</v>
      </c>
      <c r="U875" s="168">
        <f>INVENTARIO[[#This Row],[Costo total]]*1.5</f>
        <v>22.5</v>
      </c>
      <c r="V875" s="42">
        <v>25</v>
      </c>
      <c r="W875" s="42">
        <f>INVENTARIO[[#This Row],[Precio Final]]-INVENTARIO[[#This Row],[Costo total]]</f>
        <v>10</v>
      </c>
      <c r="X875" s="176">
        <f>INVENTARIO[[#This Row],[Ganancia Unitaria]]*INVENTARIO[[#This Row],[Salidas]]</f>
        <v>0</v>
      </c>
      <c r="Y875" s="42"/>
      <c r="Z875" s="20"/>
      <c r="AA875" s="20">
        <f>INVENTARIO[[#This Row],[Costo total]]*INVENTARIO[[#This Row],[Entradas]]</f>
        <v>15</v>
      </c>
      <c r="AB875" s="172">
        <f>INVENTARIO[[#This Row],[Stock Actual]]*INVENTARIO[[#This Row],[Costo total]]</f>
        <v>15</v>
      </c>
    </row>
    <row r="876" spans="1:28" ht="55" customHeight="1" x14ac:dyDescent="0.15">
      <c r="A876" s="43" t="s">
        <v>2279</v>
      </c>
      <c r="B876" s="169"/>
      <c r="C876" s="170" t="s">
        <v>12</v>
      </c>
      <c r="D876" s="83" t="s">
        <v>50</v>
      </c>
      <c r="E876" s="83" t="s">
        <v>2350</v>
      </c>
      <c r="F876" s="83" t="s">
        <v>692</v>
      </c>
      <c r="G876" s="83" t="s">
        <v>426</v>
      </c>
      <c r="H876" s="171">
        <f>INVENTARIO[[#This Row],[Precio Final]]</f>
        <v>28</v>
      </c>
      <c r="I876" s="83">
        <f t="shared" si="58"/>
        <v>27</v>
      </c>
      <c r="J876" s="83">
        <v>1</v>
      </c>
      <c r="K876" s="112">
        <f>SUMIFS(VENTAS[Cantidad],VENTAS[Código del producto Vendido],INVENTARIO[[#This Row],[Code]])</f>
        <v>0</v>
      </c>
      <c r="L876" s="121">
        <f>INVENTARIO[[#This Row],[Entradas]]-INVENTARIO[[#This Row],[Salidas]]</f>
        <v>1</v>
      </c>
      <c r="M876" s="171">
        <f>INVENTARIO[[#This Row],[Precio Final]]*10%</f>
        <v>2.8000000000000003</v>
      </c>
      <c r="N876" s="43"/>
      <c r="O876" s="43"/>
      <c r="P876" s="43">
        <v>15</v>
      </c>
      <c r="Q876" s="112"/>
      <c r="R876" s="43"/>
      <c r="S876" s="177">
        <v>3</v>
      </c>
      <c r="T876" s="168">
        <f>INVENTARIO[[#This Row],[Costo Unitario (USD)]]+INVENTARIO[[#This Row],[Costo Envío (USD)]]</f>
        <v>18</v>
      </c>
      <c r="U876" s="168">
        <f>INVENTARIO[[#This Row],[Costo total]]*1.5</f>
        <v>27</v>
      </c>
      <c r="V876" s="43">
        <v>28</v>
      </c>
      <c r="W876" s="43">
        <f>INVENTARIO[[#This Row],[Precio Final]]-INVENTARIO[[#This Row],[Costo total]]</f>
        <v>10</v>
      </c>
      <c r="X876" s="172">
        <f>INVENTARIO[[#This Row],[Ganancia Unitaria]]*INVENTARIO[[#This Row],[Salidas]]</f>
        <v>0</v>
      </c>
      <c r="Y876" s="43"/>
      <c r="Z876" s="43"/>
      <c r="AA876" s="43">
        <f>INVENTARIO[[#This Row],[Costo total]]*INVENTARIO[[#This Row],[Entradas]]</f>
        <v>18</v>
      </c>
      <c r="AB876" s="172">
        <f>INVENTARIO[[#This Row],[Stock Actual]]*INVENTARIO[[#This Row],[Costo total]]</f>
        <v>18</v>
      </c>
    </row>
    <row r="877" spans="1:28" ht="55" customHeight="1" x14ac:dyDescent="0.15">
      <c r="A877" s="42" t="s">
        <v>2280</v>
      </c>
      <c r="B877" s="173"/>
      <c r="C877" s="174" t="s">
        <v>12</v>
      </c>
      <c r="D877" s="78" t="s">
        <v>50</v>
      </c>
      <c r="E877" s="78" t="s">
        <v>2351</v>
      </c>
      <c r="F877" s="78" t="s">
        <v>1208</v>
      </c>
      <c r="G877" s="78" t="s">
        <v>426</v>
      </c>
      <c r="H877" s="175">
        <f>INVENTARIO[[#This Row],[Precio Final]]</f>
        <v>20</v>
      </c>
      <c r="I877" s="78">
        <f t="shared" si="58"/>
        <v>19.5</v>
      </c>
      <c r="J877" s="78">
        <v>1</v>
      </c>
      <c r="K877" s="110">
        <f>SUMIFS(VENTAS[Cantidad],VENTAS[Código del producto Vendido],INVENTARIO[[#This Row],[Code]])</f>
        <v>0</v>
      </c>
      <c r="L877" s="120">
        <f>INVENTARIO[[#This Row],[Entradas]]-INVENTARIO[[#This Row],[Salidas]]</f>
        <v>1</v>
      </c>
      <c r="M877" s="175">
        <f>INVENTARIO[[#This Row],[Precio Final]]*10%</f>
        <v>2</v>
      </c>
      <c r="N877" s="42"/>
      <c r="O877" s="42"/>
      <c r="P877" s="42">
        <v>10</v>
      </c>
      <c r="Q877" s="110"/>
      <c r="R877" s="42"/>
      <c r="S877" s="178">
        <v>3</v>
      </c>
      <c r="T877" s="42">
        <f>INVENTARIO[[#This Row],[Costo Unitario (USD)]]+INVENTARIO[[#This Row],[Costo Envío (USD)]]</f>
        <v>13</v>
      </c>
      <c r="U877" s="168">
        <f>INVENTARIO[[#This Row],[Costo total]]*1.5</f>
        <v>19.5</v>
      </c>
      <c r="V877" s="42">
        <v>20</v>
      </c>
      <c r="W877" s="42">
        <f>INVENTARIO[[#This Row],[Precio Final]]-INVENTARIO[[#This Row],[Costo total]]</f>
        <v>7</v>
      </c>
      <c r="X877" s="176">
        <f>INVENTARIO[[#This Row],[Ganancia Unitaria]]*INVENTARIO[[#This Row],[Salidas]]</f>
        <v>0</v>
      </c>
      <c r="Y877" s="42"/>
      <c r="Z877" s="20"/>
      <c r="AA877" s="20">
        <f>INVENTARIO[[#This Row],[Costo total]]*INVENTARIO[[#This Row],[Entradas]]</f>
        <v>13</v>
      </c>
      <c r="AB877" s="172">
        <f>INVENTARIO[[#This Row],[Stock Actual]]*INVENTARIO[[#This Row],[Costo total]]</f>
        <v>13</v>
      </c>
    </row>
    <row r="878" spans="1:28" ht="55" customHeight="1" x14ac:dyDescent="0.15">
      <c r="A878" s="43" t="s">
        <v>2281</v>
      </c>
      <c r="B878" s="169"/>
      <c r="C878" s="170" t="s">
        <v>12</v>
      </c>
      <c r="D878" s="83" t="s">
        <v>50</v>
      </c>
      <c r="E878" s="83" t="s">
        <v>2354</v>
      </c>
      <c r="F878" s="83" t="s">
        <v>1208</v>
      </c>
      <c r="G878" s="83" t="s">
        <v>426</v>
      </c>
      <c r="H878" s="171">
        <f>INVENTARIO[[#This Row],[Precio Final]]</f>
        <v>20</v>
      </c>
      <c r="I878" s="83">
        <f t="shared" si="58"/>
        <v>19.5</v>
      </c>
      <c r="J878" s="83">
        <v>1</v>
      </c>
      <c r="K878" s="112">
        <f>SUMIFS(VENTAS[Cantidad],VENTAS[Código del producto Vendido],INVENTARIO[[#This Row],[Code]])</f>
        <v>0</v>
      </c>
      <c r="L878" s="121">
        <f>INVENTARIO[[#This Row],[Entradas]]-INVENTARIO[[#This Row],[Salidas]]</f>
        <v>1</v>
      </c>
      <c r="M878" s="171">
        <f>INVENTARIO[[#This Row],[Precio Final]]*10%</f>
        <v>2</v>
      </c>
      <c r="N878" s="43"/>
      <c r="O878" s="43"/>
      <c r="P878" s="43">
        <v>10</v>
      </c>
      <c r="Q878" s="112"/>
      <c r="R878" s="43"/>
      <c r="S878" s="177">
        <v>3</v>
      </c>
      <c r="T878" s="168">
        <f>INVENTARIO[[#This Row],[Costo Unitario (USD)]]+INVENTARIO[[#This Row],[Costo Envío (USD)]]</f>
        <v>13</v>
      </c>
      <c r="U878" s="168">
        <f>INVENTARIO[[#This Row],[Costo total]]*1.5</f>
        <v>19.5</v>
      </c>
      <c r="V878" s="43">
        <v>20</v>
      </c>
      <c r="W878" s="43">
        <f>INVENTARIO[[#This Row],[Precio Final]]-INVENTARIO[[#This Row],[Costo total]]</f>
        <v>7</v>
      </c>
      <c r="X878" s="172">
        <f>INVENTARIO[[#This Row],[Ganancia Unitaria]]*INVENTARIO[[#This Row],[Salidas]]</f>
        <v>0</v>
      </c>
      <c r="Y878" s="43"/>
      <c r="Z878" s="43"/>
      <c r="AA878" s="43">
        <f>INVENTARIO[[#This Row],[Costo total]]*INVENTARIO[[#This Row],[Entradas]]</f>
        <v>13</v>
      </c>
      <c r="AB878" s="172">
        <f>INVENTARIO[[#This Row],[Stock Actual]]*INVENTARIO[[#This Row],[Costo total]]</f>
        <v>13</v>
      </c>
    </row>
    <row r="879" spans="1:28" ht="55" customHeight="1" x14ac:dyDescent="0.15">
      <c r="A879" s="42" t="s">
        <v>2352</v>
      </c>
      <c r="B879" s="173"/>
      <c r="C879" s="174" t="s">
        <v>12</v>
      </c>
      <c r="D879" s="78" t="s">
        <v>50</v>
      </c>
      <c r="E879" s="78" t="s">
        <v>2355</v>
      </c>
      <c r="F879" s="78" t="s">
        <v>697</v>
      </c>
      <c r="G879" s="78" t="s">
        <v>1942</v>
      </c>
      <c r="H879" s="175">
        <f>INVENTARIO[[#This Row],[Precio Final]]</f>
        <v>19</v>
      </c>
      <c r="I879" s="78">
        <f t="shared" si="58"/>
        <v>16.5</v>
      </c>
      <c r="J879" s="78">
        <v>1</v>
      </c>
      <c r="K879" s="110">
        <f>SUMIFS(VENTAS[Cantidad],VENTAS[Código del producto Vendido],INVENTARIO[[#This Row],[Code]])</f>
        <v>1</v>
      </c>
      <c r="L879" s="120">
        <f>INVENTARIO[[#This Row],[Entradas]]-INVENTARIO[[#This Row],[Salidas]]</f>
        <v>0</v>
      </c>
      <c r="M879" s="175">
        <f>INVENTARIO[[#This Row],[Precio Final]]*10%</f>
        <v>1.9000000000000001</v>
      </c>
      <c r="N879" s="42"/>
      <c r="O879" s="42"/>
      <c r="P879" s="42">
        <v>8</v>
      </c>
      <c r="Q879" s="110"/>
      <c r="R879" s="42"/>
      <c r="S879" s="178">
        <v>3</v>
      </c>
      <c r="T879" s="42">
        <f>INVENTARIO[[#This Row],[Costo Unitario (USD)]]+INVENTARIO[[#This Row],[Costo Envío (USD)]]</f>
        <v>11</v>
      </c>
      <c r="U879" s="168">
        <f>INVENTARIO[[#This Row],[Costo total]]*1.5</f>
        <v>16.5</v>
      </c>
      <c r="V879" s="42">
        <v>19</v>
      </c>
      <c r="W879" s="42">
        <f>INVENTARIO[[#This Row],[Precio Final]]-INVENTARIO[[#This Row],[Costo total]]</f>
        <v>8</v>
      </c>
      <c r="X879" s="176">
        <f>INVENTARIO[[#This Row],[Ganancia Unitaria]]*INVENTARIO[[#This Row],[Salidas]]</f>
        <v>8</v>
      </c>
      <c r="Y879" s="42"/>
      <c r="Z879" s="20"/>
      <c r="AA879" s="20">
        <f>INVENTARIO[[#This Row],[Costo total]]*INVENTARIO[[#This Row],[Entradas]]</f>
        <v>11</v>
      </c>
      <c r="AB879" s="172">
        <f>INVENTARIO[[#This Row],[Stock Actual]]*INVENTARIO[[#This Row],[Costo total]]</f>
        <v>0</v>
      </c>
    </row>
    <row r="880" spans="1:28" ht="55" customHeight="1" x14ac:dyDescent="0.15">
      <c r="A880" s="43" t="s">
        <v>2353</v>
      </c>
      <c r="B880" s="169"/>
      <c r="C880" s="170" t="s">
        <v>12</v>
      </c>
      <c r="D880" s="83" t="s">
        <v>50</v>
      </c>
      <c r="E880" s="83" t="s">
        <v>2356</v>
      </c>
      <c r="F880" s="83" t="s">
        <v>697</v>
      </c>
      <c r="G880" s="83" t="s">
        <v>164</v>
      </c>
      <c r="H880" s="171">
        <f>INVENTARIO[[#This Row],[Precio Final]]</f>
        <v>16</v>
      </c>
      <c r="I880" s="83">
        <f t="shared" si="58"/>
        <v>16.5</v>
      </c>
      <c r="J880" s="83">
        <v>1</v>
      </c>
      <c r="K880" s="112">
        <f>SUMIFS(VENTAS[Cantidad],VENTAS[Código del producto Vendido],INVENTARIO[[#This Row],[Code]])</f>
        <v>0</v>
      </c>
      <c r="L880" s="121">
        <f>INVENTARIO[[#This Row],[Entradas]]-INVENTARIO[[#This Row],[Salidas]]</f>
        <v>1</v>
      </c>
      <c r="M880" s="171">
        <f>INVENTARIO[[#This Row],[Precio Final]]*10%</f>
        <v>1.6</v>
      </c>
      <c r="N880" s="43"/>
      <c r="O880" s="43"/>
      <c r="P880" s="43">
        <v>6</v>
      </c>
      <c r="Q880" s="112"/>
      <c r="R880" s="43"/>
      <c r="S880" s="177">
        <v>5</v>
      </c>
      <c r="T880" s="168">
        <f>INVENTARIO[[#This Row],[Costo Unitario (USD)]]+INVENTARIO[[#This Row],[Costo Envío (USD)]]</f>
        <v>11</v>
      </c>
      <c r="U880" s="168">
        <f>INVENTARIO[[#This Row],[Costo total]]*1.5</f>
        <v>16.5</v>
      </c>
      <c r="V880" s="43">
        <v>16</v>
      </c>
      <c r="W880" s="43">
        <f>INVENTARIO[[#This Row],[Precio Final]]-INVENTARIO[[#This Row],[Costo total]]</f>
        <v>5</v>
      </c>
      <c r="X880" s="172">
        <f>INVENTARIO[[#This Row],[Ganancia Unitaria]]*INVENTARIO[[#This Row],[Salidas]]</f>
        <v>0</v>
      </c>
      <c r="Y880" s="43"/>
      <c r="Z880" s="43"/>
      <c r="AA880" s="43">
        <f>INVENTARIO[[#This Row],[Costo total]]*INVENTARIO[[#This Row],[Entradas]]</f>
        <v>11</v>
      </c>
      <c r="AB880" s="172">
        <f>INVENTARIO[[#This Row],[Stock Actual]]*INVENTARIO[[#This Row],[Costo total]]</f>
        <v>11</v>
      </c>
    </row>
    <row r="881" spans="1:28" ht="55" customHeight="1" x14ac:dyDescent="0.15">
      <c r="A881" s="42" t="s">
        <v>2412</v>
      </c>
      <c r="B881" s="173"/>
      <c r="C881" s="174" t="s">
        <v>12</v>
      </c>
      <c r="D881" s="78" t="s">
        <v>2849</v>
      </c>
      <c r="E881" s="78" t="s">
        <v>2573</v>
      </c>
      <c r="F881" s="78" t="s">
        <v>2389</v>
      </c>
      <c r="G881" s="78" t="s">
        <v>164</v>
      </c>
      <c r="H881" s="175">
        <f>INVENTARIO[[#This Row],[Precio Final]]</f>
        <v>40</v>
      </c>
      <c r="I881" s="78">
        <v>0</v>
      </c>
      <c r="J881" s="78">
        <v>1</v>
      </c>
      <c r="K881" s="110">
        <f>SUMIFS(VENTAS[Cantidad],VENTAS[Código del producto Vendido],INVENTARIO[[#This Row],[Code]])</f>
        <v>0</v>
      </c>
      <c r="L881" s="120">
        <f>INVENTARIO[[#This Row],[Entradas]]-INVENTARIO[[#This Row],[Salidas]]</f>
        <v>1</v>
      </c>
      <c r="M881" s="175">
        <f>INVENTARIO[[#This Row],[Precio Final]]*10%</f>
        <v>4</v>
      </c>
      <c r="N881" s="42">
        <v>0</v>
      </c>
      <c r="O881" s="42">
        <v>0</v>
      </c>
      <c r="P881" s="42">
        <v>26</v>
      </c>
      <c r="Q881" s="110"/>
      <c r="R881" s="42"/>
      <c r="S881" s="178">
        <v>1.5</v>
      </c>
      <c r="T881" s="42">
        <f>INVENTARIO[[#This Row],[Costo Unitario (USD)]]+INVENTARIO[[#This Row],[Costo Envío (USD)]]</f>
        <v>27.5</v>
      </c>
      <c r="U881" s="168">
        <f>INVENTARIO[[#This Row],[Costo total]]*1.5</f>
        <v>41.25</v>
      </c>
      <c r="V881" s="42">
        <v>40</v>
      </c>
      <c r="W881" s="42">
        <f>INVENTARIO[[#This Row],[Precio Final]]-INVENTARIO[[#This Row],[Costo total]]</f>
        <v>12.5</v>
      </c>
      <c r="X881" s="176">
        <f>INVENTARIO[[#This Row],[Ganancia Unitaria]]*INVENTARIO[[#This Row],[Salidas]]</f>
        <v>0</v>
      </c>
      <c r="Y881" s="42" t="s">
        <v>2108</v>
      </c>
      <c r="Z881" s="20"/>
      <c r="AA881" s="20">
        <f>INVENTARIO[[#This Row],[Costo total]]*INVENTARIO[[#This Row],[Entradas]]</f>
        <v>27.5</v>
      </c>
      <c r="AB881" s="172">
        <f>INVENTARIO[[#This Row],[Stock Actual]]*INVENTARIO[[#This Row],[Costo total]]</f>
        <v>27.5</v>
      </c>
    </row>
    <row r="882" spans="1:28" ht="55" customHeight="1" x14ac:dyDescent="0.15">
      <c r="A882" s="42" t="s">
        <v>2631</v>
      </c>
      <c r="B882" s="181"/>
      <c r="C882" s="22" t="s">
        <v>12</v>
      </c>
      <c r="D882" s="182" t="s">
        <v>2686</v>
      </c>
      <c r="E882" s="179" t="s">
        <v>2635</v>
      </c>
      <c r="F882" s="180" t="s">
        <v>2399</v>
      </c>
      <c r="G882" s="183" t="s">
        <v>164</v>
      </c>
      <c r="H882" s="175">
        <f>INVENTARIO[[#This Row],[Precio Final]]</f>
        <v>25</v>
      </c>
      <c r="I882" s="184">
        <f t="shared" ref="I882:I893" si="59">U882</f>
        <v>26.911764705882355</v>
      </c>
      <c r="J882" s="120">
        <v>2</v>
      </c>
      <c r="K882" s="110">
        <f>SUMIFS(VENTAS[Cantidad],VENTAS[Código del producto Vendido],INVENTARIO[[#This Row],[Code]])</f>
        <v>0</v>
      </c>
      <c r="L882" s="110">
        <f>INVENTARIO[[#This Row],[Entradas]]-INVENTARIO[[#This Row],[Salidas]]</f>
        <v>2</v>
      </c>
      <c r="M882" s="42">
        <f>INVENTARIO[[#This Row],[Pricing 1]]*10%</f>
        <v>2.6911764705882355</v>
      </c>
      <c r="N882" s="42">
        <v>237</v>
      </c>
      <c r="O882" s="42">
        <v>17</v>
      </c>
      <c r="P882" s="42">
        <f t="shared" ref="P882:P893" si="60">N882/O882</f>
        <v>13.941176470588236</v>
      </c>
      <c r="Q882" s="110"/>
      <c r="R882" s="42"/>
      <c r="S882" s="185">
        <v>4</v>
      </c>
      <c r="T882" s="42">
        <f>INVENTARIO[[#This Row],[Costo Unitario (USD)]]+INVENTARIO[[#This Row],[Costo Envío (USD)]]</f>
        <v>17.941176470588236</v>
      </c>
      <c r="U882" s="168">
        <f>INVENTARIO[[#This Row],[Costo total]]*1.5</f>
        <v>26.911764705882355</v>
      </c>
      <c r="V882" s="186">
        <v>25</v>
      </c>
      <c r="W882" s="42">
        <f>INVENTARIO[[#This Row],[Precio Final]]-INVENTARIO[[#This Row],[Costo total]]</f>
        <v>7.0588235294117645</v>
      </c>
      <c r="X882" s="42">
        <f>INVENTARIO[[#This Row],[Ganancia Unitaria]]*INVENTARIO[[#This Row],[Salidas]]</f>
        <v>0</v>
      </c>
      <c r="Y882" s="42" t="s">
        <v>2832</v>
      </c>
      <c r="Z882" s="20">
        <f>INVENTARIO[[#This Row],[Costo Envío (USD)]]*INVENTARIO[[#This Row],[Entradas]]</f>
        <v>8</v>
      </c>
      <c r="AA882" s="20">
        <f>INVENTARIO[[#This Row],[Costo total]]*INVENTARIO[[#This Row],[Entradas]]</f>
        <v>35.882352941176471</v>
      </c>
      <c r="AB882" s="172">
        <f>INVENTARIO[[#This Row],[Stock Actual]]*INVENTARIO[[#This Row],[Costo total]]</f>
        <v>35.882352941176471</v>
      </c>
    </row>
    <row r="883" spans="1:28" ht="55" customHeight="1" x14ac:dyDescent="0.15">
      <c r="A883" s="42" t="s">
        <v>2630</v>
      </c>
      <c r="B883" s="181"/>
      <c r="C883" s="22" t="s">
        <v>12</v>
      </c>
      <c r="D883" s="182" t="s">
        <v>2686</v>
      </c>
      <c r="E883" s="179" t="s">
        <v>2635</v>
      </c>
      <c r="F883" s="180" t="s">
        <v>2400</v>
      </c>
      <c r="G883" s="183" t="s">
        <v>164</v>
      </c>
      <c r="H883" s="175">
        <f>INVENTARIO[[#This Row],[Precio Final]]</f>
        <v>25</v>
      </c>
      <c r="I883" s="184">
        <f t="shared" si="59"/>
        <v>26.911764705882355</v>
      </c>
      <c r="J883" s="120">
        <v>2</v>
      </c>
      <c r="K883" s="110">
        <v>0</v>
      </c>
      <c r="L883" s="110">
        <f>INVENTARIO[[#This Row],[Entradas]]-INVENTARIO[[#This Row],[Salidas]]</f>
        <v>2</v>
      </c>
      <c r="M883" s="42">
        <f>INVENTARIO[[#This Row],[Pricing 1]]*10%</f>
        <v>2.6911764705882355</v>
      </c>
      <c r="N883" s="42">
        <v>237</v>
      </c>
      <c r="O883" s="42">
        <v>17</v>
      </c>
      <c r="P883" s="42">
        <f t="shared" si="60"/>
        <v>13.941176470588236</v>
      </c>
      <c r="Q883" s="110"/>
      <c r="R883" s="42"/>
      <c r="S883" s="185">
        <v>4</v>
      </c>
      <c r="T883" s="42">
        <f>INVENTARIO[[#This Row],[Costo Unitario (USD)]]+INVENTARIO[[#This Row],[Costo Envío (USD)]]</f>
        <v>17.941176470588236</v>
      </c>
      <c r="U883" s="168">
        <f>INVENTARIO[[#This Row],[Costo total]]*1.5</f>
        <v>26.911764705882355</v>
      </c>
      <c r="V883" s="186">
        <v>25</v>
      </c>
      <c r="W883" s="42">
        <f>INVENTARIO[[#This Row],[Precio Final]]-INVENTARIO[[#This Row],[Costo total]]</f>
        <v>7.0588235294117645</v>
      </c>
      <c r="X883" s="42">
        <f>INVENTARIO[[#This Row],[Ganancia Unitaria]]*INVENTARIO[[#This Row],[Salidas]]</f>
        <v>0</v>
      </c>
      <c r="Y883" s="42" t="s">
        <v>2832</v>
      </c>
      <c r="Z883" s="20">
        <f>INVENTARIO[[#This Row],[Costo Envío (USD)]]*INVENTARIO[[#This Row],[Entradas]]</f>
        <v>8</v>
      </c>
      <c r="AA883" s="20">
        <f>INVENTARIO[[#This Row],[Costo total]]*INVENTARIO[[#This Row],[Entradas]]</f>
        <v>35.882352941176471</v>
      </c>
      <c r="AB883" s="172">
        <f>INVENTARIO[[#This Row],[Stock Actual]]*INVENTARIO[[#This Row],[Costo total]]</f>
        <v>35.882352941176471</v>
      </c>
    </row>
    <row r="884" spans="1:28" ht="55" customHeight="1" x14ac:dyDescent="0.15">
      <c r="A884" s="42" t="s">
        <v>2629</v>
      </c>
      <c r="B884" s="181"/>
      <c r="C884" s="22" t="s">
        <v>12</v>
      </c>
      <c r="D884" s="182" t="s">
        <v>2686</v>
      </c>
      <c r="E884" s="179" t="s">
        <v>2636</v>
      </c>
      <c r="F884" s="180" t="s">
        <v>2367</v>
      </c>
      <c r="G884" s="183" t="s">
        <v>164</v>
      </c>
      <c r="H884" s="175">
        <f>INVENTARIO[[#This Row],[Precio Final]]</f>
        <v>25</v>
      </c>
      <c r="I884" s="184">
        <f t="shared" si="59"/>
        <v>26.911764705882355</v>
      </c>
      <c r="J884" s="120">
        <v>2</v>
      </c>
      <c r="K884" s="110">
        <f>SUMIFS(VENTAS[Cantidad],VENTAS[Código del producto Vendido],INVENTARIO[[#This Row],[Code]])</f>
        <v>0</v>
      </c>
      <c r="L884" s="110">
        <f>INVENTARIO[[#This Row],[Entradas]]-INVENTARIO[[#This Row],[Salidas]]</f>
        <v>2</v>
      </c>
      <c r="M884" s="42">
        <f>INVENTARIO[[#This Row],[Pricing 1]]*10%</f>
        <v>2.6911764705882355</v>
      </c>
      <c r="N884" s="42">
        <v>237</v>
      </c>
      <c r="O884" s="42">
        <v>17</v>
      </c>
      <c r="P884" s="42">
        <f t="shared" si="60"/>
        <v>13.941176470588236</v>
      </c>
      <c r="Q884" s="110"/>
      <c r="R884" s="42"/>
      <c r="S884" s="185">
        <v>4</v>
      </c>
      <c r="T884" s="42">
        <f>INVENTARIO[[#This Row],[Costo Unitario (USD)]]+INVENTARIO[[#This Row],[Costo Envío (USD)]]</f>
        <v>17.941176470588236</v>
      </c>
      <c r="U884" s="168">
        <f>INVENTARIO[[#This Row],[Costo total]]*1.5</f>
        <v>26.911764705882355</v>
      </c>
      <c r="V884" s="186">
        <v>25</v>
      </c>
      <c r="W884" s="42">
        <f>INVENTARIO[[#This Row],[Precio Final]]-INVENTARIO[[#This Row],[Costo total]]</f>
        <v>7.0588235294117645</v>
      </c>
      <c r="X884" s="42">
        <f>INVENTARIO[[#This Row],[Ganancia Unitaria]]*INVENTARIO[[#This Row],[Salidas]]</f>
        <v>0</v>
      </c>
      <c r="Y884" s="42" t="s">
        <v>2832</v>
      </c>
      <c r="Z884" s="20">
        <f>INVENTARIO[[#This Row],[Costo Envío (USD)]]*INVENTARIO[[#This Row],[Entradas]]</f>
        <v>8</v>
      </c>
      <c r="AA884" s="20">
        <f>INVENTARIO[[#This Row],[Costo total]]*INVENTARIO[[#This Row],[Entradas]]</f>
        <v>35.882352941176471</v>
      </c>
      <c r="AB884" s="172">
        <f>INVENTARIO[[#This Row],[Stock Actual]]*INVENTARIO[[#This Row],[Costo total]]</f>
        <v>35.882352941176471</v>
      </c>
    </row>
    <row r="885" spans="1:28" ht="55" customHeight="1" x14ac:dyDescent="0.15">
      <c r="A885" s="42" t="s">
        <v>2628</v>
      </c>
      <c r="B885" s="181"/>
      <c r="C885" s="22" t="s">
        <v>12</v>
      </c>
      <c r="D885" s="182" t="s">
        <v>2686</v>
      </c>
      <c r="E885" s="179" t="s">
        <v>2636</v>
      </c>
      <c r="F885" s="180" t="s">
        <v>2395</v>
      </c>
      <c r="G885" s="183" t="s">
        <v>164</v>
      </c>
      <c r="H885" s="175">
        <f>INVENTARIO[[#This Row],[Precio Final]]</f>
        <v>25</v>
      </c>
      <c r="I885" s="184">
        <f t="shared" si="59"/>
        <v>26.911764705882355</v>
      </c>
      <c r="J885" s="120">
        <v>2</v>
      </c>
      <c r="K885" s="110">
        <f>SUMIFS(VENTAS[Cantidad],VENTAS[Código del producto Vendido],INVENTARIO[[#This Row],[Code]])</f>
        <v>1</v>
      </c>
      <c r="L885" s="110">
        <f>INVENTARIO[[#This Row],[Entradas]]-INVENTARIO[[#This Row],[Salidas]]</f>
        <v>1</v>
      </c>
      <c r="M885" s="42">
        <f>INVENTARIO[[#This Row],[Pricing 1]]*10%</f>
        <v>2.6911764705882355</v>
      </c>
      <c r="N885" s="42">
        <v>237</v>
      </c>
      <c r="O885" s="42">
        <v>17</v>
      </c>
      <c r="P885" s="42">
        <f t="shared" si="60"/>
        <v>13.941176470588236</v>
      </c>
      <c r="Q885" s="110"/>
      <c r="R885" s="42"/>
      <c r="S885" s="185">
        <v>4</v>
      </c>
      <c r="T885" s="42">
        <f>INVENTARIO[[#This Row],[Costo Unitario (USD)]]+INVENTARIO[[#This Row],[Costo Envío (USD)]]</f>
        <v>17.941176470588236</v>
      </c>
      <c r="U885" s="168">
        <f>INVENTARIO[[#This Row],[Costo total]]*1.5</f>
        <v>26.911764705882355</v>
      </c>
      <c r="V885" s="186">
        <v>25</v>
      </c>
      <c r="W885" s="42">
        <f>INVENTARIO[[#This Row],[Precio Final]]-INVENTARIO[[#This Row],[Costo total]]</f>
        <v>7.0588235294117645</v>
      </c>
      <c r="X885" s="42">
        <f>INVENTARIO[[#This Row],[Ganancia Unitaria]]*INVENTARIO[[#This Row],[Salidas]]</f>
        <v>7.0588235294117645</v>
      </c>
      <c r="Y885" s="42" t="s">
        <v>2832</v>
      </c>
      <c r="Z885" s="20">
        <f>INVENTARIO[[#This Row],[Costo Envío (USD)]]*INVENTARIO[[#This Row],[Entradas]]</f>
        <v>8</v>
      </c>
      <c r="AA885" s="20">
        <f>INVENTARIO[[#This Row],[Costo total]]*INVENTARIO[[#This Row],[Entradas]]</f>
        <v>35.882352941176471</v>
      </c>
      <c r="AB885" s="172">
        <f>INVENTARIO[[#This Row],[Stock Actual]]*INVENTARIO[[#This Row],[Costo total]]</f>
        <v>17.941176470588236</v>
      </c>
    </row>
    <row r="886" spans="1:28" ht="55" customHeight="1" x14ac:dyDescent="0.15">
      <c r="A886" s="42" t="s">
        <v>2626</v>
      </c>
      <c r="B886" s="181"/>
      <c r="C886" s="22" t="s">
        <v>12</v>
      </c>
      <c r="D886" s="182" t="s">
        <v>2686</v>
      </c>
      <c r="E886" s="179" t="s">
        <v>2637</v>
      </c>
      <c r="F886" s="180" t="s">
        <v>2375</v>
      </c>
      <c r="G886" s="183" t="s">
        <v>164</v>
      </c>
      <c r="H886" s="175">
        <f>INVENTARIO[[#This Row],[Precio Final]]</f>
        <v>25</v>
      </c>
      <c r="I886" s="184">
        <f t="shared" si="59"/>
        <v>26.911764705882355</v>
      </c>
      <c r="J886" s="120">
        <v>2</v>
      </c>
      <c r="K886" s="110">
        <f>SUMIFS(VENTAS[Cantidad],VENTAS[Código del producto Vendido],INVENTARIO[[#This Row],[Code]])</f>
        <v>0</v>
      </c>
      <c r="L886" s="110">
        <f>INVENTARIO[[#This Row],[Entradas]]-INVENTARIO[[#This Row],[Salidas]]</f>
        <v>2</v>
      </c>
      <c r="M886" s="42">
        <f>INVENTARIO[[#This Row],[Pricing 1]]*10%</f>
        <v>2.6911764705882355</v>
      </c>
      <c r="N886" s="42">
        <v>237</v>
      </c>
      <c r="O886" s="42">
        <v>17</v>
      </c>
      <c r="P886" s="42">
        <f t="shared" si="60"/>
        <v>13.941176470588236</v>
      </c>
      <c r="Q886" s="110"/>
      <c r="R886" s="42"/>
      <c r="S886" s="185">
        <v>4</v>
      </c>
      <c r="T886" s="42">
        <f>INVENTARIO[[#This Row],[Costo Unitario (USD)]]+INVENTARIO[[#This Row],[Costo Envío (USD)]]</f>
        <v>17.941176470588236</v>
      </c>
      <c r="U886" s="168">
        <f>INVENTARIO[[#This Row],[Costo total]]*1.5</f>
        <v>26.911764705882355</v>
      </c>
      <c r="V886" s="186">
        <v>25</v>
      </c>
      <c r="W886" s="42">
        <f>INVENTARIO[[#This Row],[Precio Final]]-INVENTARIO[[#This Row],[Costo total]]</f>
        <v>7.0588235294117645</v>
      </c>
      <c r="X886" s="42">
        <f>INVENTARIO[[#This Row],[Ganancia Unitaria]]*INVENTARIO[[#This Row],[Salidas]]</f>
        <v>0</v>
      </c>
      <c r="Y886" s="42" t="s">
        <v>2832</v>
      </c>
      <c r="Z886" s="20">
        <f>INVENTARIO[[#This Row],[Costo Envío (USD)]]*INVENTARIO[[#This Row],[Entradas]]</f>
        <v>8</v>
      </c>
      <c r="AA886" s="20">
        <f>INVENTARIO[[#This Row],[Costo total]]*INVENTARIO[[#This Row],[Entradas]]</f>
        <v>35.882352941176471</v>
      </c>
      <c r="AB886" s="172">
        <f>INVENTARIO[[#This Row],[Stock Actual]]*INVENTARIO[[#This Row],[Costo total]]</f>
        <v>35.882352941176471</v>
      </c>
    </row>
    <row r="887" spans="1:28" ht="55" customHeight="1" x14ac:dyDescent="0.15">
      <c r="A887" s="42" t="s">
        <v>2627</v>
      </c>
      <c r="B887" s="181"/>
      <c r="C887" s="22" t="s">
        <v>12</v>
      </c>
      <c r="D887" s="182" t="s">
        <v>2686</v>
      </c>
      <c r="E887" s="179" t="s">
        <v>2637</v>
      </c>
      <c r="F887" s="180" t="s">
        <v>2382</v>
      </c>
      <c r="G887" s="183" t="s">
        <v>164</v>
      </c>
      <c r="H887" s="175">
        <f>INVENTARIO[[#This Row],[Precio Final]]</f>
        <v>25</v>
      </c>
      <c r="I887" s="184">
        <f t="shared" si="59"/>
        <v>26.911764705882355</v>
      </c>
      <c r="J887" s="120">
        <v>2</v>
      </c>
      <c r="K887" s="110">
        <v>0</v>
      </c>
      <c r="L887" s="110">
        <f>INVENTARIO[[#This Row],[Entradas]]-INVENTARIO[[#This Row],[Salidas]]</f>
        <v>2</v>
      </c>
      <c r="M887" s="42">
        <f>INVENTARIO[[#This Row],[Pricing 1]]*10%</f>
        <v>2.6911764705882355</v>
      </c>
      <c r="N887" s="42">
        <v>237</v>
      </c>
      <c r="O887" s="42">
        <v>17</v>
      </c>
      <c r="P887" s="42">
        <f t="shared" si="60"/>
        <v>13.941176470588236</v>
      </c>
      <c r="Q887" s="110"/>
      <c r="R887" s="42"/>
      <c r="S887" s="185">
        <v>4</v>
      </c>
      <c r="T887" s="42">
        <f>INVENTARIO[[#This Row],[Costo Unitario (USD)]]+INVENTARIO[[#This Row],[Costo Envío (USD)]]</f>
        <v>17.941176470588236</v>
      </c>
      <c r="U887" s="168">
        <f>INVENTARIO[[#This Row],[Costo total]]*1.5</f>
        <v>26.911764705882355</v>
      </c>
      <c r="V887" s="186">
        <v>25</v>
      </c>
      <c r="W887" s="42">
        <f>INVENTARIO[[#This Row],[Precio Final]]-INVENTARIO[[#This Row],[Costo total]]</f>
        <v>7.0588235294117645</v>
      </c>
      <c r="X887" s="42">
        <f>INVENTARIO[[#This Row],[Ganancia Unitaria]]*INVENTARIO[[#This Row],[Salidas]]</f>
        <v>0</v>
      </c>
      <c r="Y887" s="42" t="s">
        <v>2832</v>
      </c>
      <c r="Z887" s="20">
        <f>INVENTARIO[[#This Row],[Costo Envío (USD)]]*INVENTARIO[[#This Row],[Entradas]]</f>
        <v>8</v>
      </c>
      <c r="AA887" s="20">
        <f>INVENTARIO[[#This Row],[Costo total]]*INVENTARIO[[#This Row],[Entradas]]</f>
        <v>35.882352941176471</v>
      </c>
      <c r="AB887" s="172">
        <f>INVENTARIO[[#This Row],[Stock Actual]]*INVENTARIO[[#This Row],[Costo total]]</f>
        <v>35.882352941176471</v>
      </c>
    </row>
    <row r="888" spans="1:28" ht="55" customHeight="1" x14ac:dyDescent="0.15">
      <c r="A888" s="42" t="s">
        <v>2625</v>
      </c>
      <c r="B888" s="181"/>
      <c r="C888" s="22" t="s">
        <v>12</v>
      </c>
      <c r="D888" s="182" t="s">
        <v>2919</v>
      </c>
      <c r="E888" s="179" t="s">
        <v>2401</v>
      </c>
      <c r="F888" s="180" t="s">
        <v>695</v>
      </c>
      <c r="G888" s="183" t="s">
        <v>2284</v>
      </c>
      <c r="H888" s="175">
        <f>INVENTARIO[[#This Row],[Precio Final]]</f>
        <v>22</v>
      </c>
      <c r="I888" s="184">
        <f t="shared" si="59"/>
        <v>20.029411764705884</v>
      </c>
      <c r="J888" s="120">
        <v>3</v>
      </c>
      <c r="K888" s="110">
        <f>SUMIFS(VENTAS[Cantidad],VENTAS[Código del producto Vendido],INVENTARIO[[#This Row],[Code]])</f>
        <v>0</v>
      </c>
      <c r="L888" s="110">
        <f>INVENTARIO[[#This Row],[Entradas]]-INVENTARIO[[#This Row],[Salidas]]</f>
        <v>3</v>
      </c>
      <c r="M888" s="42">
        <f>INVENTARIO[[#This Row],[Pricing 1]]*10%</f>
        <v>2.0029411764705887</v>
      </c>
      <c r="N888" s="42">
        <v>159</v>
      </c>
      <c r="O888" s="42">
        <v>17</v>
      </c>
      <c r="P888" s="42">
        <f t="shared" si="60"/>
        <v>9.3529411764705888</v>
      </c>
      <c r="Q888" s="110"/>
      <c r="R888" s="42"/>
      <c r="S888" s="185">
        <v>4</v>
      </c>
      <c r="T888" s="42">
        <f>INVENTARIO[[#This Row],[Costo Unitario (USD)]]+INVENTARIO[[#This Row],[Costo Envío (USD)]]</f>
        <v>13.352941176470589</v>
      </c>
      <c r="U888" s="168">
        <f>INVENTARIO[[#This Row],[Costo total]]*1.5</f>
        <v>20.029411764705884</v>
      </c>
      <c r="V888" s="186">
        <v>22</v>
      </c>
      <c r="W888" s="42">
        <f>INVENTARIO[[#This Row],[Precio Final]]-INVENTARIO[[#This Row],[Costo total]]</f>
        <v>8.6470588235294112</v>
      </c>
      <c r="X888" s="42">
        <f>INVENTARIO[[#This Row],[Ganancia Unitaria]]*INVENTARIO[[#This Row],[Salidas]]</f>
        <v>0</v>
      </c>
      <c r="Y888" s="42" t="s">
        <v>2832</v>
      </c>
      <c r="Z888" s="20">
        <f>INVENTARIO[[#This Row],[Costo Envío (USD)]]*INVENTARIO[[#This Row],[Entradas]]</f>
        <v>12</v>
      </c>
      <c r="AA888" s="20">
        <f>INVENTARIO[[#This Row],[Costo total]]*INVENTARIO[[#This Row],[Entradas]]</f>
        <v>40.058823529411768</v>
      </c>
      <c r="AB888" s="172">
        <f>INVENTARIO[[#This Row],[Stock Actual]]*INVENTARIO[[#This Row],[Costo total]]</f>
        <v>40.058823529411768</v>
      </c>
    </row>
    <row r="889" spans="1:28" ht="55" customHeight="1" x14ac:dyDescent="0.15">
      <c r="A889" s="42" t="s">
        <v>2624</v>
      </c>
      <c r="B889" s="181"/>
      <c r="C889" s="22" t="s">
        <v>12</v>
      </c>
      <c r="D889" s="182" t="s">
        <v>2919</v>
      </c>
      <c r="E889" s="179" t="s">
        <v>2401</v>
      </c>
      <c r="F889" s="180" t="s">
        <v>697</v>
      </c>
      <c r="G889" s="183" t="s">
        <v>164</v>
      </c>
      <c r="H889" s="175">
        <f>INVENTARIO[[#This Row],[Precio Final]]</f>
        <v>22</v>
      </c>
      <c r="I889" s="184">
        <f t="shared" si="59"/>
        <v>20.029411764705884</v>
      </c>
      <c r="J889" s="120">
        <v>2</v>
      </c>
      <c r="K889" s="110">
        <f>SUMIFS(VENTAS[Cantidad],VENTAS[Código del producto Vendido],INVENTARIO[[#This Row],[Code]])</f>
        <v>1</v>
      </c>
      <c r="L889" s="110">
        <f>INVENTARIO[[#This Row],[Entradas]]-INVENTARIO[[#This Row],[Salidas]]</f>
        <v>1</v>
      </c>
      <c r="M889" s="42">
        <f>INVENTARIO[[#This Row],[Pricing 1]]*10%</f>
        <v>2.0029411764705887</v>
      </c>
      <c r="N889" s="42">
        <v>159</v>
      </c>
      <c r="O889" s="42">
        <v>17</v>
      </c>
      <c r="P889" s="42">
        <f t="shared" si="60"/>
        <v>9.3529411764705888</v>
      </c>
      <c r="Q889" s="110"/>
      <c r="R889" s="42"/>
      <c r="S889" s="185">
        <v>4</v>
      </c>
      <c r="T889" s="42">
        <f>INVENTARIO[[#This Row],[Costo Unitario (USD)]]+INVENTARIO[[#This Row],[Costo Envío (USD)]]</f>
        <v>13.352941176470589</v>
      </c>
      <c r="U889" s="168">
        <f>INVENTARIO[[#This Row],[Costo total]]*1.5</f>
        <v>20.029411764705884</v>
      </c>
      <c r="V889" s="186">
        <v>22</v>
      </c>
      <c r="W889" s="42">
        <f>INVENTARIO[[#This Row],[Precio Final]]-INVENTARIO[[#This Row],[Costo total]]</f>
        <v>8.6470588235294112</v>
      </c>
      <c r="X889" s="42">
        <f>INVENTARIO[[#This Row],[Ganancia Unitaria]]*INVENTARIO[[#This Row],[Salidas]]</f>
        <v>8.6470588235294112</v>
      </c>
      <c r="Y889" s="42" t="s">
        <v>2832</v>
      </c>
      <c r="Z889" s="20">
        <f>INVENTARIO[[#This Row],[Costo Envío (USD)]]*INVENTARIO[[#This Row],[Entradas]]</f>
        <v>8</v>
      </c>
      <c r="AA889" s="20">
        <f>INVENTARIO[[#This Row],[Costo total]]*INVENTARIO[[#This Row],[Entradas]]</f>
        <v>26.705882352941178</v>
      </c>
      <c r="AB889" s="172">
        <f>INVENTARIO[[#This Row],[Stock Actual]]*INVENTARIO[[#This Row],[Costo total]]</f>
        <v>13.352941176470589</v>
      </c>
    </row>
    <row r="890" spans="1:28" ht="55" customHeight="1" x14ac:dyDescent="0.15">
      <c r="A890" s="42" t="s">
        <v>2623</v>
      </c>
      <c r="B890" s="181"/>
      <c r="C890" s="22" t="s">
        <v>12</v>
      </c>
      <c r="D890" s="182" t="s">
        <v>2850</v>
      </c>
      <c r="E890" s="179" t="s">
        <v>2582</v>
      </c>
      <c r="F890" s="180" t="s">
        <v>1199</v>
      </c>
      <c r="G890" s="183" t="s">
        <v>164</v>
      </c>
      <c r="H890" s="175">
        <f>INVENTARIO[[#This Row],[Precio Final]]</f>
        <v>20</v>
      </c>
      <c r="I890" s="184">
        <f t="shared" si="59"/>
        <v>14.382352941176471</v>
      </c>
      <c r="J890" s="120">
        <v>1</v>
      </c>
      <c r="K890" s="110">
        <v>0</v>
      </c>
      <c r="L890" s="110">
        <f>INVENTARIO[[#This Row],[Entradas]]-INVENTARIO[[#This Row],[Salidas]]</f>
        <v>1</v>
      </c>
      <c r="M890" s="42">
        <f>INVENTARIO[[#This Row],[Pricing 1]]*10%</f>
        <v>1.4382352941176473</v>
      </c>
      <c r="N890" s="42">
        <v>112</v>
      </c>
      <c r="O890" s="42">
        <v>17</v>
      </c>
      <c r="P890" s="42">
        <f t="shared" si="60"/>
        <v>6.5882352941176467</v>
      </c>
      <c r="Q890" s="110"/>
      <c r="R890" s="42"/>
      <c r="S890" s="185">
        <v>3</v>
      </c>
      <c r="T890" s="42">
        <f>INVENTARIO[[#This Row],[Costo Unitario (USD)]]+INVENTARIO[[#This Row],[Costo Envío (USD)]]</f>
        <v>9.5882352941176467</v>
      </c>
      <c r="U890" s="168">
        <f>INVENTARIO[[#This Row],[Costo total]]*1.5</f>
        <v>14.382352941176471</v>
      </c>
      <c r="V890" s="186">
        <v>20</v>
      </c>
      <c r="W890" s="42">
        <f>INVENTARIO[[#This Row],[Precio Final]]-INVENTARIO[[#This Row],[Costo total]]</f>
        <v>10.411764705882353</v>
      </c>
      <c r="X890" s="42">
        <f>INVENTARIO[[#This Row],[Ganancia Unitaria]]*INVENTARIO[[#This Row],[Salidas]]</f>
        <v>0</v>
      </c>
      <c r="Y890" s="42" t="s">
        <v>2832</v>
      </c>
      <c r="Z890" s="20">
        <f>INVENTARIO[[#This Row],[Costo Envío (USD)]]*INVENTARIO[[#This Row],[Entradas]]</f>
        <v>3</v>
      </c>
      <c r="AA890" s="20">
        <f>INVENTARIO[[#This Row],[Costo total]]*INVENTARIO[[#This Row],[Entradas]]</f>
        <v>9.5882352941176467</v>
      </c>
      <c r="AB890" s="172">
        <f>INVENTARIO[[#This Row],[Stock Actual]]*INVENTARIO[[#This Row],[Costo total]]</f>
        <v>9.5882352941176467</v>
      </c>
    </row>
    <row r="891" spans="1:28" ht="55" customHeight="1" x14ac:dyDescent="0.15">
      <c r="A891" s="42" t="s">
        <v>2622</v>
      </c>
      <c r="B891" s="181"/>
      <c r="C891" s="22" t="s">
        <v>12</v>
      </c>
      <c r="D891" s="182" t="s">
        <v>2676</v>
      </c>
      <c r="E891" s="179" t="s">
        <v>2712</v>
      </c>
      <c r="F891" s="180" t="s">
        <v>693</v>
      </c>
      <c r="G891" s="183" t="s">
        <v>426</v>
      </c>
      <c r="H891" s="175">
        <f>INVENTARIO[[#This Row],[Precio Final]]</f>
        <v>35</v>
      </c>
      <c r="I891" s="184">
        <f t="shared" si="59"/>
        <v>43.5</v>
      </c>
      <c r="J891" s="120">
        <v>1</v>
      </c>
      <c r="K891" s="110">
        <v>0</v>
      </c>
      <c r="L891" s="110">
        <f>INVENTARIO[[#This Row],[Entradas]]-INVENTARIO[[#This Row],[Salidas]]</f>
        <v>1</v>
      </c>
      <c r="M891" s="42">
        <f>INVENTARIO[[#This Row],[Pricing 1]]*10%</f>
        <v>4.3500000000000005</v>
      </c>
      <c r="N891" s="42"/>
      <c r="O891" s="42"/>
      <c r="P891" s="42">
        <v>25</v>
      </c>
      <c r="Q891" s="110"/>
      <c r="R891" s="42"/>
      <c r="S891" s="185">
        <v>4</v>
      </c>
      <c r="T891" s="42">
        <f>INVENTARIO[[#This Row],[Costo Unitario (USD)]]+INVENTARIO[[#This Row],[Costo Envío (USD)]]</f>
        <v>29</v>
      </c>
      <c r="U891" s="168">
        <f>INVENTARIO[[#This Row],[Costo total]]*1.5</f>
        <v>43.5</v>
      </c>
      <c r="V891" s="186">
        <v>35</v>
      </c>
      <c r="W891" s="42">
        <f>INVENTARIO[[#This Row],[Precio Final]]-INVENTARIO[[#This Row],[Costo total]]</f>
        <v>6</v>
      </c>
      <c r="X891" s="42">
        <f>INVENTARIO[[#This Row],[Ganancia Unitaria]]*INVENTARIO[[#This Row],[Salidas]]</f>
        <v>0</v>
      </c>
      <c r="Y891" s="42" t="s">
        <v>2832</v>
      </c>
      <c r="Z891" s="20">
        <v>0</v>
      </c>
      <c r="AA891" s="20">
        <f>INVENTARIO[[#This Row],[Costo total]]*INVENTARIO[[#This Row],[Entradas]]</f>
        <v>29</v>
      </c>
      <c r="AB891" s="172">
        <f>INVENTARIO[[#This Row],[Stock Actual]]*INVENTARIO[[#This Row],[Costo total]]</f>
        <v>29</v>
      </c>
    </row>
    <row r="892" spans="1:28" ht="55" customHeight="1" x14ac:dyDescent="0.15">
      <c r="A892" s="42" t="s">
        <v>2621</v>
      </c>
      <c r="B892" s="181"/>
      <c r="C892" s="22" t="s">
        <v>12</v>
      </c>
      <c r="D892" s="182" t="s">
        <v>2705</v>
      </c>
      <c r="E892" s="179" t="s">
        <v>2713</v>
      </c>
      <c r="F892" s="180" t="s">
        <v>693</v>
      </c>
      <c r="G892" s="183" t="s">
        <v>2284</v>
      </c>
      <c r="H892" s="175">
        <f>INVENTARIO[[#This Row],[Precio Final]]</f>
        <v>40</v>
      </c>
      <c r="I892" s="184">
        <f t="shared" si="59"/>
        <v>18.617647058823529</v>
      </c>
      <c r="J892" s="120">
        <v>1</v>
      </c>
      <c r="K892" s="110">
        <v>0</v>
      </c>
      <c r="L892" s="110">
        <f>INVENTARIO[[#This Row],[Entradas]]-INVENTARIO[[#This Row],[Salidas]]</f>
        <v>1</v>
      </c>
      <c r="M892" s="42">
        <f>INVENTARIO[[#This Row],[Pricing 1]]*10%</f>
        <v>1.861764705882353</v>
      </c>
      <c r="N892" s="42">
        <v>211</v>
      </c>
      <c r="O892" s="42">
        <v>17</v>
      </c>
      <c r="P892" s="42">
        <f t="shared" si="60"/>
        <v>12.411764705882353</v>
      </c>
      <c r="Q892" s="110"/>
      <c r="R892" s="42"/>
      <c r="S892" s="185">
        <f>Q892*R892/1000</f>
        <v>0</v>
      </c>
      <c r="T892" s="42">
        <f>INVENTARIO[[#This Row],[Costo Unitario (USD)]]+INVENTARIO[[#This Row],[Costo Envío (USD)]]</f>
        <v>12.411764705882353</v>
      </c>
      <c r="U892" s="168">
        <f>INVENTARIO[[#This Row],[Costo total]]*1.5</f>
        <v>18.617647058823529</v>
      </c>
      <c r="V892" s="186">
        <v>40</v>
      </c>
      <c r="W892" s="42">
        <f>INVENTARIO[[#This Row],[Precio Final]]-INVENTARIO[[#This Row],[Costo total]]</f>
        <v>27.588235294117645</v>
      </c>
      <c r="X892" s="42">
        <f>INVENTARIO[[#This Row],[Ganancia Unitaria]]*INVENTARIO[[#This Row],[Salidas]]</f>
        <v>0</v>
      </c>
      <c r="Y892" s="42" t="s">
        <v>2832</v>
      </c>
      <c r="Z892" s="20">
        <f>INVENTARIO[[#This Row],[Costo Envío (USD)]]*INVENTARIO[[#This Row],[Entradas]]</f>
        <v>0</v>
      </c>
      <c r="AA892" s="20">
        <f>INVENTARIO[[#This Row],[Costo total]]*INVENTARIO[[#This Row],[Entradas]]</f>
        <v>12.411764705882353</v>
      </c>
      <c r="AB892" s="172">
        <f>INVENTARIO[[#This Row],[Stock Actual]]*INVENTARIO[[#This Row],[Costo total]]</f>
        <v>12.411764705882353</v>
      </c>
    </row>
    <row r="893" spans="1:28" ht="55" customHeight="1" x14ac:dyDescent="0.15">
      <c r="A893" s="42" t="s">
        <v>2620</v>
      </c>
      <c r="B893" s="181"/>
      <c r="C893" s="22" t="s">
        <v>12</v>
      </c>
      <c r="D893" s="182" t="s">
        <v>2657</v>
      </c>
      <c r="E893" s="179" t="s">
        <v>2633</v>
      </c>
      <c r="F893" s="180" t="s">
        <v>2327</v>
      </c>
      <c r="G893" s="183" t="s">
        <v>2284</v>
      </c>
      <c r="H893" s="175">
        <f>INVENTARIO[[#This Row],[Precio Final]]</f>
        <v>7</v>
      </c>
      <c r="I893" s="184">
        <f t="shared" si="59"/>
        <v>6.3088235294117645</v>
      </c>
      <c r="J893" s="120">
        <v>2</v>
      </c>
      <c r="K893" s="110">
        <v>0</v>
      </c>
      <c r="L893" s="110">
        <f>INVENTARIO[[#This Row],[Entradas]]-INVENTARIO[[#This Row],[Salidas]]</f>
        <v>2</v>
      </c>
      <c r="M893" s="42">
        <f>INVENTARIO[[#This Row],[Pricing 1]]*10%</f>
        <v>0.63088235294117645</v>
      </c>
      <c r="N893" s="42">
        <v>54.5</v>
      </c>
      <c r="O893" s="42">
        <v>17</v>
      </c>
      <c r="P893" s="42">
        <f t="shared" si="60"/>
        <v>3.2058823529411766</v>
      </c>
      <c r="Q893" s="110"/>
      <c r="R893" s="42"/>
      <c r="S893" s="185">
        <v>1</v>
      </c>
      <c r="T893" s="42">
        <f>INVENTARIO[[#This Row],[Costo Unitario (USD)]]+INVENTARIO[[#This Row],[Costo Envío (USD)]]</f>
        <v>4.2058823529411766</v>
      </c>
      <c r="U893" s="168">
        <f>INVENTARIO[[#This Row],[Costo total]]*1.5</f>
        <v>6.3088235294117645</v>
      </c>
      <c r="V893" s="186">
        <v>7</v>
      </c>
      <c r="W893" s="42">
        <f>INVENTARIO[[#This Row],[Precio Final]]-INVENTARIO[[#This Row],[Costo total]]</f>
        <v>2.7941176470588234</v>
      </c>
      <c r="X893" s="42">
        <f>INVENTARIO[[#This Row],[Ganancia Unitaria]]*INVENTARIO[[#This Row],[Salidas]]</f>
        <v>0</v>
      </c>
      <c r="Y893" s="42" t="s">
        <v>2832</v>
      </c>
      <c r="Z893" s="20">
        <f>INVENTARIO[[#This Row],[Costo Envío (USD)]]*INVENTARIO[[#This Row],[Entradas]]</f>
        <v>2</v>
      </c>
      <c r="AA893" s="20">
        <f>INVENTARIO[[#This Row],[Costo total]]*INVENTARIO[[#This Row],[Entradas]]</f>
        <v>8.4117647058823533</v>
      </c>
      <c r="AB893" s="172">
        <f>INVENTARIO[[#This Row],[Stock Actual]]*INVENTARIO[[#This Row],[Costo total]]</f>
        <v>8.4117647058823533</v>
      </c>
    </row>
    <row r="894" spans="1:28" ht="55" customHeight="1" x14ac:dyDescent="0.15">
      <c r="A894" s="42" t="s">
        <v>2619</v>
      </c>
      <c r="B894" s="181"/>
      <c r="C894" s="22" t="s">
        <v>12</v>
      </c>
      <c r="D894" s="182" t="s">
        <v>2657</v>
      </c>
      <c r="E894" s="179" t="s">
        <v>2575</v>
      </c>
      <c r="F894" s="180" t="s">
        <v>716</v>
      </c>
      <c r="G894" s="183" t="s">
        <v>2284</v>
      </c>
      <c r="H894" s="175">
        <f>INVENTARIO[[#This Row],[Precio Final]]</f>
        <v>35</v>
      </c>
      <c r="I894" s="184">
        <f t="shared" ref="I894:I922" si="61">U894</f>
        <v>36.705882352941174</v>
      </c>
      <c r="J894" s="120">
        <v>0</v>
      </c>
      <c r="K894" s="110">
        <v>0</v>
      </c>
      <c r="L894" s="110">
        <f>INVENTARIO[[#This Row],[Entradas]]-INVENTARIO[[#This Row],[Salidas]]</f>
        <v>0</v>
      </c>
      <c r="M894" s="42">
        <f>INVENTARIO[[#This Row],[Pricing 1]]*10%</f>
        <v>3.6705882352941175</v>
      </c>
      <c r="N894" s="42">
        <v>348</v>
      </c>
      <c r="O894" s="42">
        <v>17</v>
      </c>
      <c r="P894" s="42">
        <f t="shared" ref="P894:P922" si="62">N894/O894</f>
        <v>20.470588235294116</v>
      </c>
      <c r="Q894" s="110"/>
      <c r="R894" s="42"/>
      <c r="S894" s="185">
        <v>4</v>
      </c>
      <c r="T894" s="42">
        <f>INVENTARIO[[#This Row],[Costo Unitario (USD)]]+INVENTARIO[[#This Row],[Costo Envío (USD)]]</f>
        <v>24.470588235294116</v>
      </c>
      <c r="U894" s="168">
        <f>INVENTARIO[[#This Row],[Costo total]]*1.5</f>
        <v>36.705882352941174</v>
      </c>
      <c r="V894" s="186">
        <v>35</v>
      </c>
      <c r="W894" s="42">
        <f>INVENTARIO[[#This Row],[Precio Final]]-INVENTARIO[[#This Row],[Costo total]]</f>
        <v>10.529411764705884</v>
      </c>
      <c r="X894" s="42">
        <f>INVENTARIO[[#This Row],[Ganancia Unitaria]]*INVENTARIO[[#This Row],[Salidas]]</f>
        <v>0</v>
      </c>
      <c r="Y894" s="42" t="s">
        <v>2832</v>
      </c>
      <c r="Z894" s="20">
        <f>INVENTARIO[[#This Row],[Costo Envío (USD)]]*INVENTARIO[[#This Row],[Entradas]]</f>
        <v>0</v>
      </c>
      <c r="AA894" s="20">
        <f>INVENTARIO[[#This Row],[Costo total]]*INVENTARIO[[#This Row],[Entradas]]</f>
        <v>0</v>
      </c>
      <c r="AB894" s="172">
        <f>INVENTARIO[[#This Row],[Stock Actual]]*INVENTARIO[[#This Row],[Costo total]]</f>
        <v>0</v>
      </c>
    </row>
    <row r="895" spans="1:28" ht="55" customHeight="1" x14ac:dyDescent="0.15">
      <c r="A895" s="42" t="s">
        <v>2618</v>
      </c>
      <c r="B895" s="181"/>
      <c r="C895" s="22" t="s">
        <v>12</v>
      </c>
      <c r="D895" s="182" t="s">
        <v>2704</v>
      </c>
      <c r="E895" s="179" t="s">
        <v>2575</v>
      </c>
      <c r="F895" s="180" t="s">
        <v>713</v>
      </c>
      <c r="G895" s="183" t="s">
        <v>2284</v>
      </c>
      <c r="H895" s="175">
        <f>INVENTARIO[[#This Row],[Precio Final]]</f>
        <v>35</v>
      </c>
      <c r="I895" s="184">
        <f t="shared" si="61"/>
        <v>38.205882352941174</v>
      </c>
      <c r="J895" s="120">
        <v>1</v>
      </c>
      <c r="K895" s="110">
        <v>0</v>
      </c>
      <c r="L895" s="110">
        <f>INVENTARIO[[#This Row],[Entradas]]-INVENTARIO[[#This Row],[Salidas]]</f>
        <v>1</v>
      </c>
      <c r="M895" s="42">
        <f>INVENTARIO[[#This Row],[Pricing 1]]*10%</f>
        <v>3.8205882352941174</v>
      </c>
      <c r="N895" s="42">
        <v>348</v>
      </c>
      <c r="O895" s="42">
        <v>17</v>
      </c>
      <c r="P895" s="42">
        <f t="shared" si="62"/>
        <v>20.470588235294116</v>
      </c>
      <c r="Q895" s="110"/>
      <c r="R895" s="42"/>
      <c r="S895" s="185">
        <v>5</v>
      </c>
      <c r="T895" s="42">
        <f>INVENTARIO[[#This Row],[Costo Unitario (USD)]]+INVENTARIO[[#This Row],[Costo Envío (USD)]]</f>
        <v>25.470588235294116</v>
      </c>
      <c r="U895" s="168">
        <f>INVENTARIO[[#This Row],[Costo total]]*1.5</f>
        <v>38.205882352941174</v>
      </c>
      <c r="V895" s="186">
        <v>35</v>
      </c>
      <c r="W895" s="42">
        <f>INVENTARIO[[#This Row],[Precio Final]]-INVENTARIO[[#This Row],[Costo total]]</f>
        <v>9.529411764705884</v>
      </c>
      <c r="X895" s="42">
        <f>INVENTARIO[[#This Row],[Ganancia Unitaria]]*INVENTARIO[[#This Row],[Salidas]]</f>
        <v>0</v>
      </c>
      <c r="Y895" s="42" t="s">
        <v>2832</v>
      </c>
      <c r="Z895" s="20">
        <f>INVENTARIO[[#This Row],[Costo Envío (USD)]]*INVENTARIO[[#This Row],[Entradas]]</f>
        <v>5</v>
      </c>
      <c r="AA895" s="20">
        <f>INVENTARIO[[#This Row],[Costo total]]*INVENTARIO[[#This Row],[Entradas]]</f>
        <v>25.470588235294116</v>
      </c>
      <c r="AB895" s="172">
        <f>INVENTARIO[[#This Row],[Stock Actual]]*INVENTARIO[[#This Row],[Costo total]]</f>
        <v>25.470588235294116</v>
      </c>
    </row>
    <row r="896" spans="1:28" ht="55" customHeight="1" x14ac:dyDescent="0.15">
      <c r="A896" s="42" t="s">
        <v>2617</v>
      </c>
      <c r="B896" s="181"/>
      <c r="C896" s="22" t="s">
        <v>12</v>
      </c>
      <c r="D896" s="182" t="s">
        <v>2704</v>
      </c>
      <c r="E896" s="179" t="s">
        <v>2575</v>
      </c>
      <c r="F896" s="180" t="s">
        <v>2328</v>
      </c>
      <c r="G896" s="183" t="s">
        <v>2284</v>
      </c>
      <c r="H896" s="175">
        <f>INVENTARIO[[#This Row],[Precio Final]]</f>
        <v>35</v>
      </c>
      <c r="I896" s="184">
        <f t="shared" si="61"/>
        <v>38.205882352941174</v>
      </c>
      <c r="J896" s="120">
        <v>3</v>
      </c>
      <c r="K896" s="110">
        <v>0</v>
      </c>
      <c r="L896" s="110">
        <f>INVENTARIO[[#This Row],[Entradas]]-INVENTARIO[[#This Row],[Salidas]]</f>
        <v>3</v>
      </c>
      <c r="M896" s="42">
        <f>INVENTARIO[[#This Row],[Pricing 1]]*10%</f>
        <v>3.8205882352941174</v>
      </c>
      <c r="N896" s="42">
        <v>348</v>
      </c>
      <c r="O896" s="42">
        <v>17</v>
      </c>
      <c r="P896" s="42">
        <f t="shared" si="62"/>
        <v>20.470588235294116</v>
      </c>
      <c r="Q896" s="110"/>
      <c r="R896" s="42"/>
      <c r="S896" s="185">
        <v>5</v>
      </c>
      <c r="T896" s="42">
        <f>INVENTARIO[[#This Row],[Costo Unitario (USD)]]+INVENTARIO[[#This Row],[Costo Envío (USD)]]</f>
        <v>25.470588235294116</v>
      </c>
      <c r="U896" s="168">
        <f>INVENTARIO[[#This Row],[Costo total]]*1.5</f>
        <v>38.205882352941174</v>
      </c>
      <c r="V896" s="186">
        <v>35</v>
      </c>
      <c r="W896" s="42">
        <f>INVENTARIO[[#This Row],[Precio Final]]-INVENTARIO[[#This Row],[Costo total]]</f>
        <v>9.529411764705884</v>
      </c>
      <c r="X896" s="42">
        <f>INVENTARIO[[#This Row],[Ganancia Unitaria]]*INVENTARIO[[#This Row],[Salidas]]</f>
        <v>0</v>
      </c>
      <c r="Y896" s="42" t="s">
        <v>2832</v>
      </c>
      <c r="Z896" s="20">
        <f>INVENTARIO[[#This Row],[Costo Envío (USD)]]*INVENTARIO[[#This Row],[Entradas]]</f>
        <v>15</v>
      </c>
      <c r="AA896" s="20">
        <f>INVENTARIO[[#This Row],[Costo total]]*INVENTARIO[[#This Row],[Entradas]]</f>
        <v>76.411764705882348</v>
      </c>
      <c r="AB896" s="172">
        <f>INVENTARIO[[#This Row],[Stock Actual]]*INVENTARIO[[#This Row],[Costo total]]</f>
        <v>76.411764705882348</v>
      </c>
    </row>
    <row r="897" spans="1:28" ht="55" customHeight="1" x14ac:dyDescent="0.15">
      <c r="A897" s="42" t="s">
        <v>2616</v>
      </c>
      <c r="B897" s="181"/>
      <c r="C897" s="22" t="s">
        <v>12</v>
      </c>
      <c r="D897" s="182" t="s">
        <v>2704</v>
      </c>
      <c r="E897" s="179" t="s">
        <v>2575</v>
      </c>
      <c r="F897" s="180" t="s">
        <v>714</v>
      </c>
      <c r="G897" s="183" t="s">
        <v>2284</v>
      </c>
      <c r="H897" s="175">
        <f>INVENTARIO[[#This Row],[Precio Final]]</f>
        <v>35</v>
      </c>
      <c r="I897" s="184">
        <f t="shared" si="61"/>
        <v>38.205882352941174</v>
      </c>
      <c r="J897" s="120">
        <v>2</v>
      </c>
      <c r="K897" s="110">
        <f>SUMIFS(VENTAS[Cantidad],VENTAS[Código del producto Vendido],INVENTARIO[[#This Row],[Code]])</f>
        <v>1</v>
      </c>
      <c r="L897" s="110">
        <f>INVENTARIO[[#This Row],[Entradas]]-INVENTARIO[[#This Row],[Salidas]]</f>
        <v>1</v>
      </c>
      <c r="M897" s="42">
        <f>INVENTARIO[[#This Row],[Pricing 1]]*10%</f>
        <v>3.8205882352941174</v>
      </c>
      <c r="N897" s="42">
        <v>348</v>
      </c>
      <c r="O897" s="42">
        <v>17</v>
      </c>
      <c r="P897" s="42">
        <f t="shared" si="62"/>
        <v>20.470588235294116</v>
      </c>
      <c r="Q897" s="110"/>
      <c r="R897" s="42"/>
      <c r="S897" s="185">
        <v>5</v>
      </c>
      <c r="T897" s="42">
        <f>INVENTARIO[[#This Row],[Costo Unitario (USD)]]+INVENTARIO[[#This Row],[Costo Envío (USD)]]</f>
        <v>25.470588235294116</v>
      </c>
      <c r="U897" s="168">
        <f>INVENTARIO[[#This Row],[Costo total]]*1.5</f>
        <v>38.205882352941174</v>
      </c>
      <c r="V897" s="186">
        <v>35</v>
      </c>
      <c r="W897" s="42">
        <f>INVENTARIO[[#This Row],[Precio Final]]-INVENTARIO[[#This Row],[Costo total]]</f>
        <v>9.529411764705884</v>
      </c>
      <c r="X897" s="42">
        <f>INVENTARIO[[#This Row],[Ganancia Unitaria]]*INVENTARIO[[#This Row],[Salidas]]</f>
        <v>9.529411764705884</v>
      </c>
      <c r="Y897" s="42" t="s">
        <v>2832</v>
      </c>
      <c r="Z897" s="20">
        <f>INVENTARIO[[#This Row],[Costo Envío (USD)]]*INVENTARIO[[#This Row],[Entradas]]</f>
        <v>10</v>
      </c>
      <c r="AA897" s="20">
        <f>INVENTARIO[[#This Row],[Costo total]]*INVENTARIO[[#This Row],[Entradas]]</f>
        <v>50.941176470588232</v>
      </c>
      <c r="AB897" s="172">
        <f>INVENTARIO[[#This Row],[Stock Actual]]*INVENTARIO[[#This Row],[Costo total]]</f>
        <v>25.470588235294116</v>
      </c>
    </row>
    <row r="898" spans="1:28" ht="55" customHeight="1" x14ac:dyDescent="0.15">
      <c r="A898" s="42" t="s">
        <v>2615</v>
      </c>
      <c r="B898" s="181"/>
      <c r="C898" s="22" t="s">
        <v>12</v>
      </c>
      <c r="D898" s="182" t="s">
        <v>2703</v>
      </c>
      <c r="E898" s="179" t="s">
        <v>2576</v>
      </c>
      <c r="F898" s="180" t="s">
        <v>2577</v>
      </c>
      <c r="G898" s="183" t="s">
        <v>2284</v>
      </c>
      <c r="H898" s="175">
        <f>INVENTARIO[[#This Row],[Precio Final]]</f>
        <v>1.2</v>
      </c>
      <c r="I898" s="184">
        <f t="shared" si="61"/>
        <v>0.45441176470588229</v>
      </c>
      <c r="J898" s="120">
        <v>10</v>
      </c>
      <c r="K898" s="110">
        <v>0</v>
      </c>
      <c r="L898" s="110">
        <f>INVENTARIO[[#This Row],[Entradas]]-INVENTARIO[[#This Row],[Salidas]]</f>
        <v>10</v>
      </c>
      <c r="M898" s="42">
        <f>INVENTARIO[[#This Row],[Pricing 1]]*10%</f>
        <v>4.5441176470588235E-2</v>
      </c>
      <c r="N898" s="42">
        <v>4.3</v>
      </c>
      <c r="O898" s="42">
        <v>17</v>
      </c>
      <c r="P898" s="42">
        <f t="shared" si="62"/>
        <v>0.25294117647058822</v>
      </c>
      <c r="Q898" s="110"/>
      <c r="R898" s="42"/>
      <c r="S898" s="185">
        <v>0.05</v>
      </c>
      <c r="T898" s="42">
        <f>INVENTARIO[[#This Row],[Costo Unitario (USD)]]+INVENTARIO[[#This Row],[Costo Envío (USD)]]</f>
        <v>0.30294117647058821</v>
      </c>
      <c r="U898" s="168">
        <f>INVENTARIO[[#This Row],[Costo total]]*1.5</f>
        <v>0.45441176470588229</v>
      </c>
      <c r="V898" s="186">
        <v>1.2</v>
      </c>
      <c r="W898" s="42">
        <f>INVENTARIO[[#This Row],[Precio Final]]-INVENTARIO[[#This Row],[Costo total]]</f>
        <v>0.89705882352941169</v>
      </c>
      <c r="X898" s="42">
        <f>INVENTARIO[[#This Row],[Ganancia Unitaria]]*INVENTARIO[[#This Row],[Salidas]]</f>
        <v>0</v>
      </c>
      <c r="Y898" s="42" t="s">
        <v>2832</v>
      </c>
      <c r="Z898" s="20">
        <f>INVENTARIO[[#This Row],[Costo Envío (USD)]]*INVENTARIO[[#This Row],[Entradas]]</f>
        <v>0.5</v>
      </c>
      <c r="AA898" s="20">
        <f>INVENTARIO[[#This Row],[Costo total]]*INVENTARIO[[#This Row],[Entradas]]</f>
        <v>3.0294117647058822</v>
      </c>
      <c r="AB898" s="172">
        <f>INVENTARIO[[#This Row],[Stock Actual]]*INVENTARIO[[#This Row],[Costo total]]</f>
        <v>3.0294117647058822</v>
      </c>
    </row>
    <row r="899" spans="1:28" ht="55" customHeight="1" x14ac:dyDescent="0.15">
      <c r="A899" s="42" t="s">
        <v>2614</v>
      </c>
      <c r="B899" s="181"/>
      <c r="C899" s="22" t="s">
        <v>12</v>
      </c>
      <c r="D899" s="182" t="s">
        <v>2703</v>
      </c>
      <c r="E899" s="179" t="s">
        <v>2576</v>
      </c>
      <c r="F899" s="180" t="s">
        <v>2578</v>
      </c>
      <c r="G899" s="183" t="s">
        <v>2284</v>
      </c>
      <c r="H899" s="175">
        <f>INVENTARIO[[#This Row],[Precio Final]]</f>
        <v>1.2</v>
      </c>
      <c r="I899" s="184">
        <f t="shared" si="61"/>
        <v>0.45441176470588229</v>
      </c>
      <c r="J899" s="120">
        <v>10</v>
      </c>
      <c r="K899" s="110">
        <f>SUMIFS(VENTAS[Cantidad],VENTAS[Código del producto Vendido],INVENTARIO[[#This Row],[Code]])</f>
        <v>0</v>
      </c>
      <c r="L899" s="110">
        <f>INVENTARIO[[#This Row],[Entradas]]-INVENTARIO[[#This Row],[Salidas]]</f>
        <v>10</v>
      </c>
      <c r="M899" s="42">
        <f>INVENTARIO[[#This Row],[Pricing 1]]*10%</f>
        <v>4.5441176470588235E-2</v>
      </c>
      <c r="N899" s="42">
        <v>4.3</v>
      </c>
      <c r="O899" s="42">
        <v>17</v>
      </c>
      <c r="P899" s="42">
        <f t="shared" si="62"/>
        <v>0.25294117647058822</v>
      </c>
      <c r="Q899" s="110"/>
      <c r="R899" s="42"/>
      <c r="S899" s="185">
        <v>0.05</v>
      </c>
      <c r="T899" s="42">
        <f>INVENTARIO[[#This Row],[Costo Unitario (USD)]]+INVENTARIO[[#This Row],[Costo Envío (USD)]]</f>
        <v>0.30294117647058821</v>
      </c>
      <c r="U899" s="168">
        <f>INVENTARIO[[#This Row],[Costo total]]*1.5</f>
        <v>0.45441176470588229</v>
      </c>
      <c r="V899" s="186">
        <v>1.2</v>
      </c>
      <c r="W899" s="42">
        <f>INVENTARIO[[#This Row],[Precio Final]]-INVENTARIO[[#This Row],[Costo total]]</f>
        <v>0.89705882352941169</v>
      </c>
      <c r="X899" s="42">
        <f>INVENTARIO[[#This Row],[Ganancia Unitaria]]*INVENTARIO[[#This Row],[Salidas]]</f>
        <v>0</v>
      </c>
      <c r="Y899" s="42" t="s">
        <v>2832</v>
      </c>
      <c r="Z899" s="20">
        <f>INVENTARIO[[#This Row],[Costo Envío (USD)]]*INVENTARIO[[#This Row],[Entradas]]</f>
        <v>0.5</v>
      </c>
      <c r="AA899" s="20">
        <f>INVENTARIO[[#This Row],[Costo total]]*INVENTARIO[[#This Row],[Entradas]]</f>
        <v>3.0294117647058822</v>
      </c>
      <c r="AB899" s="172">
        <f>INVENTARIO[[#This Row],[Stock Actual]]*INVENTARIO[[#This Row],[Costo total]]</f>
        <v>3.0294117647058822</v>
      </c>
    </row>
    <row r="900" spans="1:28" ht="55" customHeight="1" x14ac:dyDescent="0.15">
      <c r="A900" s="42" t="s">
        <v>2613</v>
      </c>
      <c r="B900" s="181"/>
      <c r="C900" s="22" t="s">
        <v>12</v>
      </c>
      <c r="D900" s="182" t="s">
        <v>2703</v>
      </c>
      <c r="E900" s="179" t="s">
        <v>2579</v>
      </c>
      <c r="F900" s="180" t="s">
        <v>2327</v>
      </c>
      <c r="G900" s="183" t="s">
        <v>2284</v>
      </c>
      <c r="H900" s="175">
        <f>INVENTARIO[[#This Row],[Precio Final]]</f>
        <v>1</v>
      </c>
      <c r="I900" s="184">
        <f t="shared" si="61"/>
        <v>0.64411764705882346</v>
      </c>
      <c r="J900" s="120">
        <v>20</v>
      </c>
      <c r="K900" s="110">
        <f>SUMIFS(VENTAS[Cantidad],VENTAS[Código del producto Vendido],INVENTARIO[[#This Row],[Code]])</f>
        <v>2</v>
      </c>
      <c r="L900" s="110">
        <f>INVENTARIO[[#This Row],[Entradas]]-INVENTARIO[[#This Row],[Salidas]]</f>
        <v>18</v>
      </c>
      <c r="M900" s="42">
        <f>INVENTARIO[[#This Row],[Pricing 1]]*10%</f>
        <v>6.4411764705882349E-2</v>
      </c>
      <c r="N900" s="42">
        <v>6.45</v>
      </c>
      <c r="O900" s="42">
        <v>17</v>
      </c>
      <c r="P900" s="42">
        <f t="shared" si="62"/>
        <v>0.37941176470588234</v>
      </c>
      <c r="Q900" s="110"/>
      <c r="R900" s="42"/>
      <c r="S900" s="185">
        <v>0.05</v>
      </c>
      <c r="T900" s="42">
        <f>INVENTARIO[[#This Row],[Costo Unitario (USD)]]+INVENTARIO[[#This Row],[Costo Envío (USD)]]</f>
        <v>0.42941176470588233</v>
      </c>
      <c r="U900" s="168">
        <f>INVENTARIO[[#This Row],[Costo total]]*1.5</f>
        <v>0.64411764705882346</v>
      </c>
      <c r="V900" s="186">
        <v>1</v>
      </c>
      <c r="W900" s="42">
        <f>INVENTARIO[[#This Row],[Precio Final]]-INVENTARIO[[#This Row],[Costo total]]</f>
        <v>0.57058823529411762</v>
      </c>
      <c r="X900" s="42">
        <f>INVENTARIO[[#This Row],[Ganancia Unitaria]]*INVENTARIO[[#This Row],[Salidas]]</f>
        <v>1.1411764705882352</v>
      </c>
      <c r="Y900" s="42" t="s">
        <v>2832</v>
      </c>
      <c r="Z900" s="20">
        <f>INVENTARIO[[#This Row],[Costo Envío (USD)]]*INVENTARIO[[#This Row],[Entradas]]</f>
        <v>1</v>
      </c>
      <c r="AA900" s="20">
        <f>INVENTARIO[[#This Row],[Costo total]]*INVENTARIO[[#This Row],[Entradas]]</f>
        <v>8.5882352941176467</v>
      </c>
      <c r="AB900" s="172">
        <f>INVENTARIO[[#This Row],[Stock Actual]]*INVENTARIO[[#This Row],[Costo total]]</f>
        <v>7.7294117647058815</v>
      </c>
    </row>
    <row r="901" spans="1:28" ht="55" customHeight="1" x14ac:dyDescent="0.15">
      <c r="A901" s="42" t="s">
        <v>2612</v>
      </c>
      <c r="B901" s="181"/>
      <c r="C901" s="22" t="s">
        <v>12</v>
      </c>
      <c r="D901" s="182" t="s">
        <v>2714</v>
      </c>
      <c r="E901" s="179" t="s">
        <v>2401</v>
      </c>
      <c r="F901" s="180" t="s">
        <v>698</v>
      </c>
      <c r="G901" s="183" t="s">
        <v>2284</v>
      </c>
      <c r="H901" s="175">
        <f>INVENTARIO[[#This Row],[Precio Final]]</f>
        <v>22</v>
      </c>
      <c r="I901" s="184">
        <f t="shared" si="61"/>
        <v>20.029411764705884</v>
      </c>
      <c r="J901" s="120">
        <v>3</v>
      </c>
      <c r="K901" s="110">
        <f>SUMIFS(VENTAS[Cantidad],VENTAS[Código del producto Vendido],INVENTARIO[[#This Row],[Code]])</f>
        <v>0</v>
      </c>
      <c r="L901" s="110">
        <f>INVENTARIO[[#This Row],[Entradas]]-INVENTARIO[[#This Row],[Salidas]]</f>
        <v>3</v>
      </c>
      <c r="M901" s="42">
        <f>INVENTARIO[[#This Row],[Pricing 1]]*10%</f>
        <v>2.0029411764705887</v>
      </c>
      <c r="N901" s="42">
        <v>159</v>
      </c>
      <c r="O901" s="42">
        <v>17</v>
      </c>
      <c r="P901" s="42">
        <f t="shared" si="62"/>
        <v>9.3529411764705888</v>
      </c>
      <c r="Q901" s="110"/>
      <c r="R901" s="42"/>
      <c r="S901" s="185">
        <v>4</v>
      </c>
      <c r="T901" s="42">
        <f>INVENTARIO[[#This Row],[Costo Unitario (USD)]]+INVENTARIO[[#This Row],[Costo Envío (USD)]]</f>
        <v>13.352941176470589</v>
      </c>
      <c r="U901" s="168">
        <f>INVENTARIO[[#This Row],[Costo total]]*1.5</f>
        <v>20.029411764705884</v>
      </c>
      <c r="V901" s="186">
        <v>22</v>
      </c>
      <c r="W901" s="42">
        <f>INVENTARIO[[#This Row],[Precio Final]]-INVENTARIO[[#This Row],[Costo total]]</f>
        <v>8.6470588235294112</v>
      </c>
      <c r="X901" s="42">
        <f>INVENTARIO[[#This Row],[Ganancia Unitaria]]*INVENTARIO[[#This Row],[Salidas]]</f>
        <v>0</v>
      </c>
      <c r="Y901" s="42" t="s">
        <v>2832</v>
      </c>
      <c r="Z901" s="20">
        <f>INVENTARIO[[#This Row],[Costo Envío (USD)]]*INVENTARIO[[#This Row],[Entradas]]</f>
        <v>12</v>
      </c>
      <c r="AA901" s="20">
        <f>INVENTARIO[[#This Row],[Costo total]]*INVENTARIO[[#This Row],[Entradas]]</f>
        <v>40.058823529411768</v>
      </c>
      <c r="AB901" s="172">
        <f>INVENTARIO[[#This Row],[Stock Actual]]*INVENTARIO[[#This Row],[Costo total]]</f>
        <v>40.058823529411768</v>
      </c>
    </row>
    <row r="902" spans="1:28" ht="55" customHeight="1" x14ac:dyDescent="0.15">
      <c r="A902" s="42" t="s">
        <v>2611</v>
      </c>
      <c r="B902" s="181"/>
      <c r="C902" s="22" t="s">
        <v>12</v>
      </c>
      <c r="D902" s="182" t="s">
        <v>2850</v>
      </c>
      <c r="E902" s="179" t="s">
        <v>2580</v>
      </c>
      <c r="F902" s="180" t="s">
        <v>695</v>
      </c>
      <c r="G902" s="183" t="s">
        <v>2284</v>
      </c>
      <c r="H902" s="175">
        <f>INVENTARIO[[#This Row],[Precio Final]]</f>
        <v>20</v>
      </c>
      <c r="I902" s="184">
        <f t="shared" si="61"/>
        <v>18.529411764705884</v>
      </c>
      <c r="J902" s="120">
        <v>1</v>
      </c>
      <c r="K902" s="110">
        <v>0</v>
      </c>
      <c r="L902" s="110">
        <f>INVENTARIO[[#This Row],[Entradas]]-INVENTARIO[[#This Row],[Salidas]]</f>
        <v>1</v>
      </c>
      <c r="M902" s="42">
        <f>INVENTARIO[[#This Row],[Pricing 1]]*10%</f>
        <v>1.8529411764705885</v>
      </c>
      <c r="N902" s="42">
        <v>142</v>
      </c>
      <c r="O902" s="42">
        <v>17</v>
      </c>
      <c r="P902" s="42">
        <f t="shared" si="62"/>
        <v>8.3529411764705888</v>
      </c>
      <c r="Q902" s="110"/>
      <c r="R902" s="42"/>
      <c r="S902" s="185">
        <v>4</v>
      </c>
      <c r="T902" s="42">
        <f>INVENTARIO[[#This Row],[Costo Unitario (USD)]]+INVENTARIO[[#This Row],[Costo Envío (USD)]]</f>
        <v>12.352941176470589</v>
      </c>
      <c r="U902" s="168">
        <f>INVENTARIO[[#This Row],[Costo total]]*1.5</f>
        <v>18.529411764705884</v>
      </c>
      <c r="V902" s="186">
        <v>20</v>
      </c>
      <c r="W902" s="42">
        <f>INVENTARIO[[#This Row],[Precio Final]]-INVENTARIO[[#This Row],[Costo total]]</f>
        <v>7.6470588235294112</v>
      </c>
      <c r="X902" s="42">
        <f>INVENTARIO[[#This Row],[Ganancia Unitaria]]*INVENTARIO[[#This Row],[Salidas]]</f>
        <v>0</v>
      </c>
      <c r="Y902" s="42" t="s">
        <v>2832</v>
      </c>
      <c r="Z902" s="20">
        <f>INVENTARIO[[#This Row],[Costo Envío (USD)]]*INVENTARIO[[#This Row],[Entradas]]</f>
        <v>4</v>
      </c>
      <c r="AA902" s="20">
        <f>INVENTARIO[[#This Row],[Costo total]]*INVENTARIO[[#This Row],[Entradas]]</f>
        <v>12.352941176470589</v>
      </c>
      <c r="AB902" s="172">
        <f>INVENTARIO[[#This Row],[Stock Actual]]*INVENTARIO[[#This Row],[Costo total]]</f>
        <v>12.352941176470589</v>
      </c>
    </row>
    <row r="903" spans="1:28" ht="55" customHeight="1" x14ac:dyDescent="0.15">
      <c r="A903" s="42" t="s">
        <v>2610</v>
      </c>
      <c r="B903" s="181"/>
      <c r="C903" s="22" t="s">
        <v>12</v>
      </c>
      <c r="D903" s="182" t="s">
        <v>2850</v>
      </c>
      <c r="E903" s="179" t="s">
        <v>2580</v>
      </c>
      <c r="F903" s="180" t="s">
        <v>697</v>
      </c>
      <c r="G903" s="183" t="s">
        <v>2284</v>
      </c>
      <c r="H903" s="175">
        <f>INVENTARIO[[#This Row],[Precio Final]]</f>
        <v>20</v>
      </c>
      <c r="I903" s="184">
        <f t="shared" si="61"/>
        <v>18.529411764705884</v>
      </c>
      <c r="J903" s="120">
        <v>1</v>
      </c>
      <c r="K903" s="110">
        <v>0</v>
      </c>
      <c r="L903" s="110">
        <f>INVENTARIO[[#This Row],[Entradas]]-INVENTARIO[[#This Row],[Salidas]]</f>
        <v>1</v>
      </c>
      <c r="M903" s="42">
        <f>INVENTARIO[[#This Row],[Pricing 1]]*10%</f>
        <v>1.8529411764705885</v>
      </c>
      <c r="N903" s="42">
        <v>142</v>
      </c>
      <c r="O903" s="42">
        <v>17</v>
      </c>
      <c r="P903" s="42">
        <f t="shared" si="62"/>
        <v>8.3529411764705888</v>
      </c>
      <c r="Q903" s="110"/>
      <c r="R903" s="42"/>
      <c r="S903" s="185">
        <v>4</v>
      </c>
      <c r="T903" s="42">
        <f>INVENTARIO[[#This Row],[Costo Unitario (USD)]]+INVENTARIO[[#This Row],[Costo Envío (USD)]]</f>
        <v>12.352941176470589</v>
      </c>
      <c r="U903" s="168">
        <f>INVENTARIO[[#This Row],[Costo total]]*1.5</f>
        <v>18.529411764705884</v>
      </c>
      <c r="V903" s="186">
        <v>20</v>
      </c>
      <c r="W903" s="42">
        <f>INVENTARIO[[#This Row],[Precio Final]]-INVENTARIO[[#This Row],[Costo total]]</f>
        <v>7.6470588235294112</v>
      </c>
      <c r="X903" s="42">
        <f>INVENTARIO[[#This Row],[Ganancia Unitaria]]*INVENTARIO[[#This Row],[Salidas]]</f>
        <v>0</v>
      </c>
      <c r="Y903" s="42" t="s">
        <v>2832</v>
      </c>
      <c r="Z903" s="20">
        <f>INVENTARIO[[#This Row],[Costo Envío (USD)]]*INVENTARIO[[#This Row],[Entradas]]</f>
        <v>4</v>
      </c>
      <c r="AA903" s="20">
        <f>INVENTARIO[[#This Row],[Costo total]]*INVENTARIO[[#This Row],[Entradas]]</f>
        <v>12.352941176470589</v>
      </c>
      <c r="AB903" s="172">
        <f>INVENTARIO[[#This Row],[Stock Actual]]*INVENTARIO[[#This Row],[Costo total]]</f>
        <v>12.352941176470589</v>
      </c>
    </row>
    <row r="904" spans="1:28" ht="55" customHeight="1" x14ac:dyDescent="0.15">
      <c r="A904" s="42" t="s">
        <v>2609</v>
      </c>
      <c r="B904" s="181"/>
      <c r="C904" s="22" t="s">
        <v>12</v>
      </c>
      <c r="D904" s="182" t="s">
        <v>2676</v>
      </c>
      <c r="E904" s="179" t="s">
        <v>2715</v>
      </c>
      <c r="F904" s="180" t="s">
        <v>698</v>
      </c>
      <c r="G904" s="183" t="s">
        <v>2284</v>
      </c>
      <c r="H904" s="175">
        <f>INVENTARIO[[#This Row],[Precio Final]]</f>
        <v>20</v>
      </c>
      <c r="I904" s="184">
        <f t="shared" si="61"/>
        <v>18.529411764705884</v>
      </c>
      <c r="J904" s="120">
        <v>1</v>
      </c>
      <c r="K904" s="110">
        <v>0</v>
      </c>
      <c r="L904" s="110">
        <f>INVENTARIO[[#This Row],[Entradas]]-INVENTARIO[[#This Row],[Salidas]]</f>
        <v>1</v>
      </c>
      <c r="M904" s="42">
        <f>INVENTARIO[[#This Row],[Pricing 1]]*10%</f>
        <v>1.8529411764705885</v>
      </c>
      <c r="N904" s="42">
        <v>142</v>
      </c>
      <c r="O904" s="42">
        <v>17</v>
      </c>
      <c r="P904" s="42">
        <f t="shared" si="62"/>
        <v>8.3529411764705888</v>
      </c>
      <c r="Q904" s="110"/>
      <c r="R904" s="42"/>
      <c r="S904" s="185">
        <v>4</v>
      </c>
      <c r="T904" s="42">
        <f>INVENTARIO[[#This Row],[Costo Unitario (USD)]]+INVENTARIO[[#This Row],[Costo Envío (USD)]]</f>
        <v>12.352941176470589</v>
      </c>
      <c r="U904" s="168">
        <f>INVENTARIO[[#This Row],[Costo total]]*1.5</f>
        <v>18.529411764705884</v>
      </c>
      <c r="V904" s="186">
        <v>20</v>
      </c>
      <c r="W904" s="42">
        <f>INVENTARIO[[#This Row],[Precio Final]]-INVENTARIO[[#This Row],[Costo total]]</f>
        <v>7.6470588235294112</v>
      </c>
      <c r="X904" s="42">
        <f>INVENTARIO[[#This Row],[Ganancia Unitaria]]*INVENTARIO[[#This Row],[Salidas]]</f>
        <v>0</v>
      </c>
      <c r="Y904" s="42" t="s">
        <v>2832</v>
      </c>
      <c r="Z904" s="20">
        <f>INVENTARIO[[#This Row],[Costo Envío (USD)]]*INVENTARIO[[#This Row],[Entradas]]</f>
        <v>4</v>
      </c>
      <c r="AA904" s="20">
        <f>INVENTARIO[[#This Row],[Costo total]]*INVENTARIO[[#This Row],[Entradas]]</f>
        <v>12.352941176470589</v>
      </c>
      <c r="AB904" s="172">
        <f>INVENTARIO[[#This Row],[Stock Actual]]*INVENTARIO[[#This Row],[Costo total]]</f>
        <v>12.352941176470589</v>
      </c>
    </row>
    <row r="905" spans="1:28" ht="55" customHeight="1" x14ac:dyDescent="0.15">
      <c r="A905" s="42" t="s">
        <v>2608</v>
      </c>
      <c r="B905" s="181"/>
      <c r="C905" s="22" t="s">
        <v>12</v>
      </c>
      <c r="D905" s="182" t="s">
        <v>2676</v>
      </c>
      <c r="E905" s="179" t="s">
        <v>2716</v>
      </c>
      <c r="F905" s="180" t="s">
        <v>698</v>
      </c>
      <c r="G905" s="183" t="s">
        <v>2284</v>
      </c>
      <c r="H905" s="175">
        <f>INVENTARIO[[#This Row],[Precio Final]]</f>
        <v>20</v>
      </c>
      <c r="I905" s="184">
        <f t="shared" si="61"/>
        <v>18.529411764705884</v>
      </c>
      <c r="J905" s="120">
        <v>1</v>
      </c>
      <c r="K905" s="110">
        <v>0</v>
      </c>
      <c r="L905" s="110">
        <f>INVENTARIO[[#This Row],[Entradas]]-INVENTARIO[[#This Row],[Salidas]]</f>
        <v>1</v>
      </c>
      <c r="M905" s="42">
        <f>INVENTARIO[[#This Row],[Pricing 1]]*10%</f>
        <v>1.8529411764705885</v>
      </c>
      <c r="N905" s="42">
        <v>142</v>
      </c>
      <c r="O905" s="42">
        <v>17</v>
      </c>
      <c r="P905" s="42">
        <f t="shared" si="62"/>
        <v>8.3529411764705888</v>
      </c>
      <c r="Q905" s="110"/>
      <c r="R905" s="42"/>
      <c r="S905" s="185">
        <v>4</v>
      </c>
      <c r="T905" s="42">
        <f>INVENTARIO[[#This Row],[Costo Unitario (USD)]]+INVENTARIO[[#This Row],[Costo Envío (USD)]]</f>
        <v>12.352941176470589</v>
      </c>
      <c r="U905" s="168">
        <f>INVENTARIO[[#This Row],[Costo total]]*1.5</f>
        <v>18.529411764705884</v>
      </c>
      <c r="V905" s="186">
        <v>20</v>
      </c>
      <c r="W905" s="42">
        <f>INVENTARIO[[#This Row],[Precio Final]]-INVENTARIO[[#This Row],[Costo total]]</f>
        <v>7.6470588235294112</v>
      </c>
      <c r="X905" s="42">
        <f>INVENTARIO[[#This Row],[Ganancia Unitaria]]*INVENTARIO[[#This Row],[Salidas]]</f>
        <v>0</v>
      </c>
      <c r="Y905" s="42" t="s">
        <v>2832</v>
      </c>
      <c r="Z905" s="20">
        <f>INVENTARIO[[#This Row],[Costo Envío (USD)]]*INVENTARIO[[#This Row],[Entradas]]</f>
        <v>4</v>
      </c>
      <c r="AA905" s="20">
        <f>INVENTARIO[[#This Row],[Costo total]]*INVENTARIO[[#This Row],[Entradas]]</f>
        <v>12.352941176470589</v>
      </c>
      <c r="AB905" s="172">
        <f>INVENTARIO[[#This Row],[Stock Actual]]*INVENTARIO[[#This Row],[Costo total]]</f>
        <v>12.352941176470589</v>
      </c>
    </row>
    <row r="906" spans="1:28" ht="55" customHeight="1" x14ac:dyDescent="0.15">
      <c r="A906" s="42" t="s">
        <v>2607</v>
      </c>
      <c r="B906" s="181"/>
      <c r="C906" s="22" t="s">
        <v>12</v>
      </c>
      <c r="D906" s="182" t="s">
        <v>2850</v>
      </c>
      <c r="E906" s="179" t="s">
        <v>2581</v>
      </c>
      <c r="F906" s="180" t="s">
        <v>697</v>
      </c>
      <c r="G906" s="183" t="s">
        <v>2284</v>
      </c>
      <c r="H906" s="175">
        <f>INVENTARIO[[#This Row],[Precio Final]]</f>
        <v>20</v>
      </c>
      <c r="I906" s="184">
        <f t="shared" si="61"/>
        <v>18.529411764705884</v>
      </c>
      <c r="J906" s="120">
        <v>2</v>
      </c>
      <c r="K906" s="110">
        <v>0</v>
      </c>
      <c r="L906" s="110">
        <f>INVENTARIO[[#This Row],[Entradas]]-INVENTARIO[[#This Row],[Salidas]]</f>
        <v>2</v>
      </c>
      <c r="M906" s="42">
        <f>INVENTARIO[[#This Row],[Pricing 1]]*10%</f>
        <v>1.8529411764705885</v>
      </c>
      <c r="N906" s="42">
        <v>142</v>
      </c>
      <c r="O906" s="42">
        <v>17</v>
      </c>
      <c r="P906" s="42">
        <f t="shared" si="62"/>
        <v>8.3529411764705888</v>
      </c>
      <c r="Q906" s="110"/>
      <c r="R906" s="42"/>
      <c r="S906" s="185">
        <v>4</v>
      </c>
      <c r="T906" s="42">
        <f>INVENTARIO[[#This Row],[Costo Unitario (USD)]]+INVENTARIO[[#This Row],[Costo Envío (USD)]]</f>
        <v>12.352941176470589</v>
      </c>
      <c r="U906" s="168">
        <f>INVENTARIO[[#This Row],[Costo total]]*1.5</f>
        <v>18.529411764705884</v>
      </c>
      <c r="V906" s="186">
        <v>20</v>
      </c>
      <c r="W906" s="42">
        <f>INVENTARIO[[#This Row],[Precio Final]]-INVENTARIO[[#This Row],[Costo total]]</f>
        <v>7.6470588235294112</v>
      </c>
      <c r="X906" s="42">
        <f>INVENTARIO[[#This Row],[Ganancia Unitaria]]*INVENTARIO[[#This Row],[Salidas]]</f>
        <v>0</v>
      </c>
      <c r="Y906" s="42" t="s">
        <v>2832</v>
      </c>
      <c r="Z906" s="20">
        <f>INVENTARIO[[#This Row],[Costo Envío (USD)]]*INVENTARIO[[#This Row],[Entradas]]</f>
        <v>8</v>
      </c>
      <c r="AA906" s="20">
        <f>INVENTARIO[[#This Row],[Costo total]]*INVENTARIO[[#This Row],[Entradas]]</f>
        <v>24.705882352941178</v>
      </c>
      <c r="AB906" s="172">
        <f>INVENTARIO[[#This Row],[Stock Actual]]*INVENTARIO[[#This Row],[Costo total]]</f>
        <v>24.705882352941178</v>
      </c>
    </row>
    <row r="907" spans="1:28" ht="55" customHeight="1" x14ac:dyDescent="0.15">
      <c r="A907" s="42" t="s">
        <v>2606</v>
      </c>
      <c r="B907" s="181"/>
      <c r="C907" s="22" t="s">
        <v>12</v>
      </c>
      <c r="D907" s="182" t="s">
        <v>2676</v>
      </c>
      <c r="E907" s="179" t="s">
        <v>2581</v>
      </c>
      <c r="F907" s="180" t="s">
        <v>698</v>
      </c>
      <c r="G907" s="183" t="s">
        <v>2284</v>
      </c>
      <c r="H907" s="175">
        <f>INVENTARIO[[#This Row],[Precio Final]]</f>
        <v>20</v>
      </c>
      <c r="I907" s="184">
        <f t="shared" si="61"/>
        <v>18.529411764705884</v>
      </c>
      <c r="J907" s="120">
        <v>2</v>
      </c>
      <c r="K907" s="110">
        <v>0</v>
      </c>
      <c r="L907" s="110">
        <f>INVENTARIO[[#This Row],[Entradas]]-INVENTARIO[[#This Row],[Salidas]]</f>
        <v>2</v>
      </c>
      <c r="M907" s="42">
        <f>INVENTARIO[[#This Row],[Pricing 1]]*10%</f>
        <v>1.8529411764705885</v>
      </c>
      <c r="N907" s="42">
        <v>142</v>
      </c>
      <c r="O907" s="42">
        <v>17</v>
      </c>
      <c r="P907" s="42">
        <f t="shared" si="62"/>
        <v>8.3529411764705888</v>
      </c>
      <c r="Q907" s="110"/>
      <c r="R907" s="42"/>
      <c r="S907" s="185">
        <v>4</v>
      </c>
      <c r="T907" s="42">
        <f>INVENTARIO[[#This Row],[Costo Unitario (USD)]]+INVENTARIO[[#This Row],[Costo Envío (USD)]]</f>
        <v>12.352941176470589</v>
      </c>
      <c r="U907" s="168">
        <f>INVENTARIO[[#This Row],[Costo total]]*1.5</f>
        <v>18.529411764705884</v>
      </c>
      <c r="V907" s="186">
        <v>20</v>
      </c>
      <c r="W907" s="42">
        <f>INVENTARIO[[#This Row],[Precio Final]]-INVENTARIO[[#This Row],[Costo total]]</f>
        <v>7.6470588235294112</v>
      </c>
      <c r="X907" s="42">
        <f>INVENTARIO[[#This Row],[Ganancia Unitaria]]*INVENTARIO[[#This Row],[Salidas]]</f>
        <v>0</v>
      </c>
      <c r="Y907" s="42" t="s">
        <v>2832</v>
      </c>
      <c r="Z907" s="20">
        <f>INVENTARIO[[#This Row],[Costo Envío (USD)]]*INVENTARIO[[#This Row],[Entradas]]</f>
        <v>8</v>
      </c>
      <c r="AA907" s="20">
        <f>INVENTARIO[[#This Row],[Costo total]]*INVENTARIO[[#This Row],[Entradas]]</f>
        <v>24.705882352941178</v>
      </c>
      <c r="AB907" s="172">
        <f>INVENTARIO[[#This Row],[Stock Actual]]*INVENTARIO[[#This Row],[Costo total]]</f>
        <v>24.705882352941178</v>
      </c>
    </row>
    <row r="908" spans="1:28" ht="55" customHeight="1" x14ac:dyDescent="0.15">
      <c r="A908" s="42" t="s">
        <v>2605</v>
      </c>
      <c r="B908" s="181"/>
      <c r="C908" s="22" t="s">
        <v>12</v>
      </c>
      <c r="D908" s="182" t="s">
        <v>415</v>
      </c>
      <c r="E908" s="179" t="s">
        <v>2683</v>
      </c>
      <c r="F908" s="180" t="s">
        <v>693</v>
      </c>
      <c r="G908" s="183" t="s">
        <v>2284</v>
      </c>
      <c r="H908" s="175">
        <f>INVENTARIO[[#This Row],[Precio Final]]</f>
        <v>20</v>
      </c>
      <c r="I908" s="184">
        <f t="shared" si="61"/>
        <v>32.117647058823536</v>
      </c>
      <c r="J908" s="120">
        <v>4</v>
      </c>
      <c r="K908" s="110">
        <v>0</v>
      </c>
      <c r="L908" s="110">
        <f>INVENTARIO[[#This Row],[Entradas]]-INVENTARIO[[#This Row],[Salidas]]</f>
        <v>4</v>
      </c>
      <c r="M908" s="42">
        <f>INVENTARIO[[#This Row],[Pricing 1]]*10%</f>
        <v>3.211764705882354</v>
      </c>
      <c r="N908" s="42">
        <v>211</v>
      </c>
      <c r="O908" s="42">
        <v>17</v>
      </c>
      <c r="P908" s="42">
        <f t="shared" si="62"/>
        <v>12.411764705882353</v>
      </c>
      <c r="Q908" s="110"/>
      <c r="R908" s="42"/>
      <c r="S908" s="185">
        <v>9</v>
      </c>
      <c r="T908" s="42">
        <f>INVENTARIO[[#This Row],[Costo Unitario (USD)]]+INVENTARIO[[#This Row],[Costo Envío (USD)]]</f>
        <v>21.411764705882355</v>
      </c>
      <c r="U908" s="168">
        <f>INVENTARIO[[#This Row],[Costo total]]*1.5</f>
        <v>32.117647058823536</v>
      </c>
      <c r="V908" s="186">
        <v>20</v>
      </c>
      <c r="W908" s="42">
        <f>INVENTARIO[[#This Row],[Precio Final]]-INVENTARIO[[#This Row],[Costo total]]</f>
        <v>-1.411764705882355</v>
      </c>
      <c r="X908" s="42">
        <f>INVENTARIO[[#This Row],[Ganancia Unitaria]]*INVENTARIO[[#This Row],[Salidas]]</f>
        <v>0</v>
      </c>
      <c r="Y908" s="42" t="s">
        <v>2832</v>
      </c>
      <c r="Z908" s="20">
        <f>INVENTARIO[[#This Row],[Costo Envío (USD)]]*INVENTARIO[[#This Row],[Entradas]]</f>
        <v>36</v>
      </c>
      <c r="AA908" s="20">
        <f>INVENTARIO[[#This Row],[Costo total]]*INVENTARIO[[#This Row],[Entradas]]</f>
        <v>85.64705882352942</v>
      </c>
      <c r="AB908" s="172">
        <f>INVENTARIO[[#This Row],[Stock Actual]]*INVENTARIO[[#This Row],[Costo total]]</f>
        <v>85.64705882352942</v>
      </c>
    </row>
    <row r="909" spans="1:28" ht="55" customHeight="1" x14ac:dyDescent="0.15">
      <c r="A909" s="42" t="s">
        <v>2604</v>
      </c>
      <c r="B909" s="181"/>
      <c r="C909" s="22" t="s">
        <v>12</v>
      </c>
      <c r="D909" s="182" t="s">
        <v>2685</v>
      </c>
      <c r="E909" s="179" t="s">
        <v>2643</v>
      </c>
      <c r="F909" s="180" t="s">
        <v>2327</v>
      </c>
      <c r="G909" s="183" t="s">
        <v>164</v>
      </c>
      <c r="H909" s="175">
        <f>INVENTARIO[[#This Row],[Precio Final]]</f>
        <v>10</v>
      </c>
      <c r="I909" s="184">
        <f t="shared" si="61"/>
        <v>5.7352941176470589</v>
      </c>
      <c r="J909" s="120">
        <v>2</v>
      </c>
      <c r="K909" s="110">
        <f>SUMIFS(VENTAS[Cantidad],VENTAS[Código del producto Vendido],INVENTARIO[[#This Row],[Code]])</f>
        <v>0</v>
      </c>
      <c r="L909" s="110">
        <f>INVENTARIO[[#This Row],[Entradas]]-INVENTARIO[[#This Row],[Salidas]]</f>
        <v>2</v>
      </c>
      <c r="M909" s="42">
        <f>INVENTARIO[[#This Row],[Pricing 1]]*10%</f>
        <v>0.57352941176470595</v>
      </c>
      <c r="N909" s="42">
        <v>48</v>
      </c>
      <c r="O909" s="42">
        <v>17</v>
      </c>
      <c r="P909" s="42">
        <f t="shared" si="62"/>
        <v>2.8235294117647061</v>
      </c>
      <c r="Q909" s="110"/>
      <c r="R909" s="42"/>
      <c r="S909" s="185">
        <v>1</v>
      </c>
      <c r="T909" s="42">
        <f>INVENTARIO[[#This Row],[Costo Unitario (USD)]]+INVENTARIO[[#This Row],[Costo Envío (USD)]]</f>
        <v>3.8235294117647061</v>
      </c>
      <c r="U909" s="168">
        <f>INVENTARIO[[#This Row],[Costo total]]*1.5</f>
        <v>5.7352941176470589</v>
      </c>
      <c r="V909" s="186">
        <v>10</v>
      </c>
      <c r="W909" s="42">
        <f>INVENTARIO[[#This Row],[Precio Final]]-INVENTARIO[[#This Row],[Costo total]]</f>
        <v>6.1764705882352935</v>
      </c>
      <c r="X909" s="42">
        <f>INVENTARIO[[#This Row],[Ganancia Unitaria]]*INVENTARIO[[#This Row],[Salidas]]</f>
        <v>0</v>
      </c>
      <c r="Y909" s="42" t="s">
        <v>2832</v>
      </c>
      <c r="Z909" s="20">
        <f>INVENTARIO[[#This Row],[Costo Envío (USD)]]*INVENTARIO[[#This Row],[Entradas]]</f>
        <v>2</v>
      </c>
      <c r="AA909" s="20">
        <f>INVENTARIO[[#This Row],[Costo total]]*INVENTARIO[[#This Row],[Entradas]]</f>
        <v>7.6470588235294121</v>
      </c>
      <c r="AB909" s="172">
        <f>INVENTARIO[[#This Row],[Stock Actual]]*INVENTARIO[[#This Row],[Costo total]]</f>
        <v>7.6470588235294121</v>
      </c>
    </row>
    <row r="910" spans="1:28" ht="55" customHeight="1" x14ac:dyDescent="0.15">
      <c r="A910" s="42" t="s">
        <v>2602</v>
      </c>
      <c r="B910" s="181"/>
      <c r="C910" s="22" t="s">
        <v>12</v>
      </c>
      <c r="D910" s="182" t="s">
        <v>2850</v>
      </c>
      <c r="E910" s="179" t="s">
        <v>2582</v>
      </c>
      <c r="F910" s="180" t="s">
        <v>697</v>
      </c>
      <c r="G910" s="183" t="s">
        <v>164</v>
      </c>
      <c r="H910" s="175">
        <f>INVENTARIO[[#This Row],[Precio Final]]</f>
        <v>20</v>
      </c>
      <c r="I910" s="184">
        <f t="shared" si="61"/>
        <v>14.382352941176471</v>
      </c>
      <c r="J910" s="120">
        <v>1</v>
      </c>
      <c r="K910" s="110">
        <v>0</v>
      </c>
      <c r="L910" s="110">
        <f>INVENTARIO[[#This Row],[Entradas]]-INVENTARIO[[#This Row],[Salidas]]</f>
        <v>1</v>
      </c>
      <c r="M910" s="42">
        <f>INVENTARIO[[#This Row],[Pricing 1]]*10%</f>
        <v>1.4382352941176473</v>
      </c>
      <c r="N910" s="42">
        <v>112</v>
      </c>
      <c r="O910" s="42">
        <v>17</v>
      </c>
      <c r="P910" s="42">
        <f t="shared" si="62"/>
        <v>6.5882352941176467</v>
      </c>
      <c r="Q910" s="110"/>
      <c r="R910" s="42"/>
      <c r="S910" s="185">
        <v>3</v>
      </c>
      <c r="T910" s="42">
        <f>INVENTARIO[[#This Row],[Costo Unitario (USD)]]+INVENTARIO[[#This Row],[Costo Envío (USD)]]</f>
        <v>9.5882352941176467</v>
      </c>
      <c r="U910" s="168">
        <f>INVENTARIO[[#This Row],[Costo total]]*1.5</f>
        <v>14.382352941176471</v>
      </c>
      <c r="V910" s="186">
        <v>20</v>
      </c>
      <c r="W910" s="42">
        <f>INVENTARIO[[#This Row],[Precio Final]]-INVENTARIO[[#This Row],[Costo total]]</f>
        <v>10.411764705882353</v>
      </c>
      <c r="X910" s="42">
        <f>INVENTARIO[[#This Row],[Ganancia Unitaria]]*INVENTARIO[[#This Row],[Salidas]]</f>
        <v>0</v>
      </c>
      <c r="Y910" s="42" t="s">
        <v>2832</v>
      </c>
      <c r="Z910" s="20">
        <f>INVENTARIO[[#This Row],[Costo Envío (USD)]]*INVENTARIO[[#This Row],[Entradas]]</f>
        <v>3</v>
      </c>
      <c r="AA910" s="20">
        <f>INVENTARIO[[#This Row],[Costo total]]*INVENTARIO[[#This Row],[Entradas]]</f>
        <v>9.5882352941176467</v>
      </c>
      <c r="AB910" s="172">
        <f>INVENTARIO[[#This Row],[Stock Actual]]*INVENTARIO[[#This Row],[Costo total]]</f>
        <v>9.5882352941176467</v>
      </c>
    </row>
    <row r="911" spans="1:28" ht="55" customHeight="1" x14ac:dyDescent="0.15">
      <c r="A911" s="42" t="s">
        <v>2603</v>
      </c>
      <c r="B911" s="181"/>
      <c r="C911" s="22" t="s">
        <v>12</v>
      </c>
      <c r="D911" s="182" t="s">
        <v>2676</v>
      </c>
      <c r="E911" s="179" t="s">
        <v>2717</v>
      </c>
      <c r="F911" s="180" t="s">
        <v>698</v>
      </c>
      <c r="G911" s="183" t="s">
        <v>164</v>
      </c>
      <c r="H911" s="175">
        <f>INVENTARIO[[#This Row],[Precio Final]]</f>
        <v>20</v>
      </c>
      <c r="I911" s="184">
        <f t="shared" si="61"/>
        <v>14.382352941176471</v>
      </c>
      <c r="J911" s="120">
        <v>1</v>
      </c>
      <c r="K911" s="110">
        <v>0</v>
      </c>
      <c r="L911" s="110">
        <f>INVENTARIO[[#This Row],[Entradas]]-INVENTARIO[[#This Row],[Salidas]]</f>
        <v>1</v>
      </c>
      <c r="M911" s="42">
        <f>INVENTARIO[[#This Row],[Pricing 1]]*10%</f>
        <v>1.4382352941176473</v>
      </c>
      <c r="N911" s="42">
        <v>112</v>
      </c>
      <c r="O911" s="42">
        <v>17</v>
      </c>
      <c r="P911" s="42">
        <f t="shared" si="62"/>
        <v>6.5882352941176467</v>
      </c>
      <c r="Q911" s="110"/>
      <c r="R911" s="42"/>
      <c r="S911" s="185">
        <v>3</v>
      </c>
      <c r="T911" s="42">
        <f>INVENTARIO[[#This Row],[Costo Unitario (USD)]]+INVENTARIO[[#This Row],[Costo Envío (USD)]]</f>
        <v>9.5882352941176467</v>
      </c>
      <c r="U911" s="168">
        <f>INVENTARIO[[#This Row],[Costo total]]*1.5</f>
        <v>14.382352941176471</v>
      </c>
      <c r="V911" s="186">
        <v>20</v>
      </c>
      <c r="W911" s="42">
        <f>INVENTARIO[[#This Row],[Precio Final]]-INVENTARIO[[#This Row],[Costo total]]</f>
        <v>10.411764705882353</v>
      </c>
      <c r="X911" s="42">
        <f>INVENTARIO[[#This Row],[Ganancia Unitaria]]*INVENTARIO[[#This Row],[Salidas]]</f>
        <v>0</v>
      </c>
      <c r="Y911" s="42" t="s">
        <v>2832</v>
      </c>
      <c r="Z911" s="20">
        <f>INVENTARIO[[#This Row],[Costo Envío (USD)]]*INVENTARIO[[#This Row],[Entradas]]</f>
        <v>3</v>
      </c>
      <c r="AA911" s="20">
        <f>INVENTARIO[[#This Row],[Costo total]]*INVENTARIO[[#This Row],[Entradas]]</f>
        <v>9.5882352941176467</v>
      </c>
      <c r="AB911" s="172">
        <f>INVENTARIO[[#This Row],[Stock Actual]]*INVENTARIO[[#This Row],[Costo total]]</f>
        <v>9.5882352941176467</v>
      </c>
    </row>
    <row r="912" spans="1:28" ht="55" customHeight="1" x14ac:dyDescent="0.15">
      <c r="A912" s="42" t="s">
        <v>2642</v>
      </c>
      <c r="B912" s="181"/>
      <c r="C912" s="22" t="s">
        <v>12</v>
      </c>
      <c r="D912" s="182" t="s">
        <v>2685</v>
      </c>
      <c r="E912" s="179" t="s">
        <v>2638</v>
      </c>
      <c r="F912" s="180" t="s">
        <v>2640</v>
      </c>
      <c r="G912" s="183" t="s">
        <v>164</v>
      </c>
      <c r="H912" s="175">
        <f>INVENTARIO[[#This Row],[Precio Final]]</f>
        <v>8</v>
      </c>
      <c r="I912" s="184">
        <f t="shared" si="61"/>
        <v>6.3529411764705888</v>
      </c>
      <c r="J912" s="120">
        <v>2</v>
      </c>
      <c r="K912" s="110">
        <f>SUMIFS(VENTAS[Cantidad],VENTAS[Código del producto Vendido],INVENTARIO[[#This Row],[Code]])</f>
        <v>1</v>
      </c>
      <c r="L912" s="110">
        <f>INVENTARIO[[#This Row],[Entradas]]-INVENTARIO[[#This Row],[Salidas]]</f>
        <v>1</v>
      </c>
      <c r="M912" s="42">
        <f>INVENTARIO[[#This Row],[Pricing 1]]*10%</f>
        <v>0.6352941176470589</v>
      </c>
      <c r="N912" s="42">
        <v>55</v>
      </c>
      <c r="O912" s="42">
        <v>17</v>
      </c>
      <c r="P912" s="42">
        <f t="shared" si="62"/>
        <v>3.2352941176470589</v>
      </c>
      <c r="Q912" s="110"/>
      <c r="R912" s="42"/>
      <c r="S912" s="185">
        <v>1</v>
      </c>
      <c r="T912" s="42">
        <f>INVENTARIO[[#This Row],[Costo Unitario (USD)]]+INVENTARIO[[#This Row],[Costo Envío (USD)]]</f>
        <v>4.2352941176470589</v>
      </c>
      <c r="U912" s="168">
        <f>INVENTARIO[[#This Row],[Costo total]]*1.5</f>
        <v>6.3529411764705888</v>
      </c>
      <c r="V912" s="186">
        <v>8</v>
      </c>
      <c r="W912" s="42">
        <f>INVENTARIO[[#This Row],[Precio Final]]-INVENTARIO[[#This Row],[Costo total]]</f>
        <v>3.7647058823529411</v>
      </c>
      <c r="X912" s="42">
        <f>INVENTARIO[[#This Row],[Ganancia Unitaria]]*INVENTARIO[[#This Row],[Salidas]]</f>
        <v>3.7647058823529411</v>
      </c>
      <c r="Y912" s="42" t="s">
        <v>2832</v>
      </c>
      <c r="Z912" s="20">
        <f>INVENTARIO[[#This Row],[Costo Envío (USD)]]*INVENTARIO[[#This Row],[Entradas]]</f>
        <v>2</v>
      </c>
      <c r="AA912" s="20">
        <f>INVENTARIO[[#This Row],[Costo total]]*INVENTARIO[[#This Row],[Entradas]]</f>
        <v>8.4705882352941178</v>
      </c>
      <c r="AB912" s="172">
        <f>INVENTARIO[[#This Row],[Stock Actual]]*INVENTARIO[[#This Row],[Costo total]]</f>
        <v>4.2352941176470589</v>
      </c>
    </row>
    <row r="913" spans="1:28" ht="55" customHeight="1" x14ac:dyDescent="0.15">
      <c r="A913" s="42" t="s">
        <v>2641</v>
      </c>
      <c r="B913" s="181"/>
      <c r="C913" s="22" t="s">
        <v>12</v>
      </c>
      <c r="D913" s="182" t="s">
        <v>2685</v>
      </c>
      <c r="E913" s="179" t="s">
        <v>2639</v>
      </c>
      <c r="F913" s="180" t="s">
        <v>2640</v>
      </c>
      <c r="G913" s="183" t="s">
        <v>164</v>
      </c>
      <c r="H913" s="175">
        <f>INVENTARIO[[#This Row],[Precio Final]]</f>
        <v>8</v>
      </c>
      <c r="I913" s="184">
        <f t="shared" si="61"/>
        <v>5.6470588235294112</v>
      </c>
      <c r="J913" s="120">
        <v>2</v>
      </c>
      <c r="K913" s="110">
        <f>SUMIFS(VENTAS[Cantidad],VENTAS[Código del producto Vendido],INVENTARIO[[#This Row],[Code]])</f>
        <v>0</v>
      </c>
      <c r="L913" s="110">
        <f>INVENTARIO[[#This Row],[Entradas]]-INVENTARIO[[#This Row],[Salidas]]</f>
        <v>2</v>
      </c>
      <c r="M913" s="42">
        <f>INVENTARIO[[#This Row],[Pricing 1]]*10%</f>
        <v>0.56470588235294117</v>
      </c>
      <c r="N913" s="42">
        <v>47</v>
      </c>
      <c r="O913" s="42">
        <v>17</v>
      </c>
      <c r="P913" s="42">
        <f t="shared" si="62"/>
        <v>2.7647058823529411</v>
      </c>
      <c r="Q913" s="110"/>
      <c r="R913" s="42"/>
      <c r="S913" s="185">
        <v>1</v>
      </c>
      <c r="T913" s="42">
        <f>INVENTARIO[[#This Row],[Costo Unitario (USD)]]+INVENTARIO[[#This Row],[Costo Envío (USD)]]</f>
        <v>3.7647058823529411</v>
      </c>
      <c r="U913" s="168">
        <f>INVENTARIO[[#This Row],[Costo total]]*1.5</f>
        <v>5.6470588235294112</v>
      </c>
      <c r="V913" s="186">
        <v>8</v>
      </c>
      <c r="W913" s="42">
        <f>INVENTARIO[[#This Row],[Precio Final]]-INVENTARIO[[#This Row],[Costo total]]</f>
        <v>4.2352941176470589</v>
      </c>
      <c r="X913" s="42">
        <f>INVENTARIO[[#This Row],[Ganancia Unitaria]]*INVENTARIO[[#This Row],[Salidas]]</f>
        <v>0</v>
      </c>
      <c r="Y913" s="42" t="s">
        <v>2832</v>
      </c>
      <c r="Z913" s="20">
        <f>INVENTARIO[[#This Row],[Costo Envío (USD)]]*INVENTARIO[[#This Row],[Entradas]]</f>
        <v>2</v>
      </c>
      <c r="AA913" s="20">
        <f>INVENTARIO[[#This Row],[Costo total]]*INVENTARIO[[#This Row],[Entradas]]</f>
        <v>7.5294117647058822</v>
      </c>
      <c r="AB913" s="172">
        <f>INVENTARIO[[#This Row],[Stock Actual]]*INVENTARIO[[#This Row],[Costo total]]</f>
        <v>7.5294117647058822</v>
      </c>
    </row>
    <row r="914" spans="1:28" ht="55" customHeight="1" x14ac:dyDescent="0.15">
      <c r="A914" s="187" t="s">
        <v>2593</v>
      </c>
      <c r="B914" s="22"/>
      <c r="C914" s="22" t="s">
        <v>12</v>
      </c>
      <c r="D914" s="187" t="s">
        <v>2657</v>
      </c>
      <c r="E914" s="187" t="s">
        <v>2583</v>
      </c>
      <c r="F914" s="187" t="s">
        <v>2577</v>
      </c>
      <c r="G914" s="187" t="s">
        <v>164</v>
      </c>
      <c r="H914" s="175">
        <f>INVENTARIO[[#This Row],[Precio Final]]</f>
        <v>2</v>
      </c>
      <c r="I914" s="187">
        <f t="shared" si="61"/>
        <v>2.0867647058823531</v>
      </c>
      <c r="J914" s="187">
        <v>3</v>
      </c>
      <c r="K914" s="187">
        <f>SUMIFS(VENTAS[Cantidad],VENTAS[Código del producto Vendido],INVENTARIO[[#This Row],[Code]])</f>
        <v>3</v>
      </c>
      <c r="L914" s="187">
        <f>INVENTARIO[[#This Row],[Entradas]]-INVENTARIO[[#This Row],[Salidas]]</f>
        <v>0</v>
      </c>
      <c r="M914" s="190">
        <f>INVENTARIO[[#This Row],[Pricing 1]]*10%</f>
        <v>0.20867647058823532</v>
      </c>
      <c r="N914" s="191">
        <v>16</v>
      </c>
      <c r="O914" s="191">
        <v>17</v>
      </c>
      <c r="P914" s="190">
        <f t="shared" si="62"/>
        <v>0.94117647058823528</v>
      </c>
      <c r="Q914" s="187"/>
      <c r="R914" s="187"/>
      <c r="S914" s="187">
        <v>0.45</v>
      </c>
      <c r="T914" s="42">
        <f>INVENTARIO[[#This Row],[Costo Unitario (USD)]]+INVENTARIO[[#This Row],[Costo Envío (USD)]]</f>
        <v>1.3911764705882352</v>
      </c>
      <c r="U914" s="190">
        <f>INVENTARIO[[#This Row],[Costo total]]*1.5</f>
        <v>2.0867647058823531</v>
      </c>
      <c r="V914" s="191">
        <v>2</v>
      </c>
      <c r="W914" s="191">
        <f>INVENTARIO[[#This Row],[Precio Final]]-INVENTARIO[[#This Row],[Costo total]]</f>
        <v>0.60882352941176476</v>
      </c>
      <c r="X914" s="187">
        <f>INVENTARIO[[#This Row],[Ganancia Unitaria]]*INVENTARIO[[#This Row],[Salidas]]</f>
        <v>1.8264705882352943</v>
      </c>
      <c r="Y914" s="42" t="s">
        <v>2832</v>
      </c>
      <c r="Z914" s="20">
        <f>INVENTARIO[[#This Row],[Costo Envío (USD)]]*INVENTARIO[[#This Row],[Entradas]]</f>
        <v>1.35</v>
      </c>
      <c r="AA914" s="20">
        <f>INVENTARIO[[#This Row],[Costo total]]*INVENTARIO[[#This Row],[Entradas]]</f>
        <v>4.1735294117647062</v>
      </c>
      <c r="AB914" s="172">
        <f>INVENTARIO[[#This Row],[Stock Actual]]*INVENTARIO[[#This Row],[Costo total]]</f>
        <v>0</v>
      </c>
    </row>
    <row r="915" spans="1:28" ht="55" customHeight="1" x14ac:dyDescent="0.15">
      <c r="A915" s="42" t="s">
        <v>2594</v>
      </c>
      <c r="B915" s="181"/>
      <c r="C915" s="22" t="s">
        <v>12</v>
      </c>
      <c r="D915" s="182" t="s">
        <v>2657</v>
      </c>
      <c r="E915" s="179" t="s">
        <v>2583</v>
      </c>
      <c r="F915" s="180" t="s">
        <v>2584</v>
      </c>
      <c r="G915" s="183" t="s">
        <v>164</v>
      </c>
      <c r="H915" s="175">
        <f>INVENTARIO[[#This Row],[Precio Final]]</f>
        <v>2</v>
      </c>
      <c r="I915" s="184">
        <f t="shared" si="61"/>
        <v>2.0867647058823531</v>
      </c>
      <c r="J915" s="120">
        <v>3</v>
      </c>
      <c r="K915" s="110">
        <f>SUMIFS(VENTAS[Cantidad],VENTAS[Código del producto Vendido],INVENTARIO[[#This Row],[Code]])</f>
        <v>3</v>
      </c>
      <c r="L915" s="110">
        <f>INVENTARIO[[#This Row],[Entradas]]-INVENTARIO[[#This Row],[Salidas]]</f>
        <v>0</v>
      </c>
      <c r="M915" s="42">
        <f>INVENTARIO[[#This Row],[Pricing 1]]*10%</f>
        <v>0.20867647058823532</v>
      </c>
      <c r="N915" s="42">
        <v>16</v>
      </c>
      <c r="O915" s="42">
        <v>17</v>
      </c>
      <c r="P915" s="42">
        <f t="shared" si="62"/>
        <v>0.94117647058823528</v>
      </c>
      <c r="Q915" s="110"/>
      <c r="R915" s="42"/>
      <c r="S915" s="185">
        <v>0.45</v>
      </c>
      <c r="T915" s="42">
        <f>INVENTARIO[[#This Row],[Costo Unitario (USD)]]+INVENTARIO[[#This Row],[Costo Envío (USD)]]</f>
        <v>1.3911764705882352</v>
      </c>
      <c r="U915" s="168">
        <f>INVENTARIO[[#This Row],[Costo total]]*1.5</f>
        <v>2.0867647058823531</v>
      </c>
      <c r="V915" s="186">
        <v>2</v>
      </c>
      <c r="W915" s="42">
        <f>INVENTARIO[[#This Row],[Precio Final]]-INVENTARIO[[#This Row],[Costo total]]</f>
        <v>0.60882352941176476</v>
      </c>
      <c r="X915" s="42">
        <f>INVENTARIO[[#This Row],[Ganancia Unitaria]]*INVENTARIO[[#This Row],[Salidas]]</f>
        <v>1.8264705882352943</v>
      </c>
      <c r="Y915" s="42" t="s">
        <v>2832</v>
      </c>
      <c r="Z915" s="20">
        <f>INVENTARIO[[#This Row],[Costo Envío (USD)]]*INVENTARIO[[#This Row],[Entradas]]</f>
        <v>1.35</v>
      </c>
      <c r="AA915" s="20">
        <f>INVENTARIO[[#This Row],[Costo total]]*INVENTARIO[[#This Row],[Entradas]]</f>
        <v>4.1735294117647062</v>
      </c>
      <c r="AB915" s="172">
        <f>INVENTARIO[[#This Row],[Stock Actual]]*INVENTARIO[[#This Row],[Costo total]]</f>
        <v>0</v>
      </c>
    </row>
    <row r="916" spans="1:28" ht="55" customHeight="1" x14ac:dyDescent="0.15">
      <c r="A916" s="42" t="s">
        <v>2595</v>
      </c>
      <c r="B916" s="181"/>
      <c r="C916" s="22" t="s">
        <v>12</v>
      </c>
      <c r="D916" s="182" t="s">
        <v>2657</v>
      </c>
      <c r="E916" s="179" t="s">
        <v>2583</v>
      </c>
      <c r="F916" s="180" t="s">
        <v>2585</v>
      </c>
      <c r="G916" s="183" t="s">
        <v>164</v>
      </c>
      <c r="H916" s="175">
        <f>INVENTARIO[[#This Row],[Precio Final]]</f>
        <v>2</v>
      </c>
      <c r="I916" s="184">
        <f t="shared" si="61"/>
        <v>2.0867647058823531</v>
      </c>
      <c r="J916" s="120">
        <v>3</v>
      </c>
      <c r="K916" s="110">
        <f>SUMIFS(VENTAS[Cantidad],VENTAS[Código del producto Vendido],INVENTARIO[[#This Row],[Code]])</f>
        <v>3</v>
      </c>
      <c r="L916" s="110">
        <f>INVENTARIO[[#This Row],[Entradas]]-INVENTARIO[[#This Row],[Salidas]]</f>
        <v>0</v>
      </c>
      <c r="M916" s="42">
        <f>INVENTARIO[[#This Row],[Pricing 1]]*10%</f>
        <v>0.20867647058823532</v>
      </c>
      <c r="N916" s="42">
        <v>16</v>
      </c>
      <c r="O916" s="42">
        <v>17</v>
      </c>
      <c r="P916" s="42">
        <f t="shared" si="62"/>
        <v>0.94117647058823528</v>
      </c>
      <c r="Q916" s="110"/>
      <c r="R916" s="42"/>
      <c r="S916" s="185">
        <v>0.45</v>
      </c>
      <c r="T916" s="42">
        <f>INVENTARIO[[#This Row],[Costo Unitario (USD)]]+INVENTARIO[[#This Row],[Costo Envío (USD)]]</f>
        <v>1.3911764705882352</v>
      </c>
      <c r="U916" s="168">
        <f>INVENTARIO[[#This Row],[Costo total]]*1.5</f>
        <v>2.0867647058823531</v>
      </c>
      <c r="V916" s="186">
        <v>2</v>
      </c>
      <c r="W916" s="42">
        <f>INVENTARIO[[#This Row],[Precio Final]]-INVENTARIO[[#This Row],[Costo total]]</f>
        <v>0.60882352941176476</v>
      </c>
      <c r="X916" s="42">
        <f>INVENTARIO[[#This Row],[Ganancia Unitaria]]*INVENTARIO[[#This Row],[Salidas]]</f>
        <v>1.8264705882352943</v>
      </c>
      <c r="Y916" s="42" t="s">
        <v>2832</v>
      </c>
      <c r="Z916" s="20">
        <f>INVENTARIO[[#This Row],[Costo Envío (USD)]]*INVENTARIO[[#This Row],[Entradas]]</f>
        <v>1.35</v>
      </c>
      <c r="AA916" s="20">
        <f>INVENTARIO[[#This Row],[Costo total]]*INVENTARIO[[#This Row],[Entradas]]</f>
        <v>4.1735294117647062</v>
      </c>
      <c r="AB916" s="172">
        <f>INVENTARIO[[#This Row],[Stock Actual]]*INVENTARIO[[#This Row],[Costo total]]</f>
        <v>0</v>
      </c>
    </row>
    <row r="917" spans="1:28" ht="55" customHeight="1" x14ac:dyDescent="0.15">
      <c r="A917" s="42" t="s">
        <v>2596</v>
      </c>
      <c r="B917" s="181"/>
      <c r="C917" s="22" t="s">
        <v>12</v>
      </c>
      <c r="D917" s="182" t="s">
        <v>2701</v>
      </c>
      <c r="E917" s="179" t="s">
        <v>2586</v>
      </c>
      <c r="F917" s="180" t="s">
        <v>695</v>
      </c>
      <c r="G917" s="183" t="s">
        <v>164</v>
      </c>
      <c r="H917" s="175">
        <f>INVENTARIO[[#This Row],[Precio Final]]</f>
        <v>25</v>
      </c>
      <c r="I917" s="184">
        <f t="shared" si="61"/>
        <v>19.411764705882355</v>
      </c>
      <c r="J917" s="120">
        <v>2</v>
      </c>
      <c r="K917" s="110">
        <v>0</v>
      </c>
      <c r="L917" s="110">
        <f>INVENTARIO[[#This Row],[Entradas]]-INVENTARIO[[#This Row],[Salidas]]</f>
        <v>2</v>
      </c>
      <c r="M917" s="42">
        <f>INVENTARIO[[#This Row],[Pricing 1]]*10%</f>
        <v>1.9411764705882355</v>
      </c>
      <c r="N917" s="42">
        <v>169</v>
      </c>
      <c r="O917" s="42">
        <v>17</v>
      </c>
      <c r="P917" s="42">
        <f t="shared" si="62"/>
        <v>9.9411764705882355</v>
      </c>
      <c r="Q917" s="110"/>
      <c r="R917" s="42"/>
      <c r="S917" s="185">
        <v>3</v>
      </c>
      <c r="T917" s="42">
        <f>INVENTARIO[[#This Row],[Costo Unitario (USD)]]+INVENTARIO[[#This Row],[Costo Envío (USD)]]</f>
        <v>12.941176470588236</v>
      </c>
      <c r="U917" s="168">
        <f>INVENTARIO[[#This Row],[Costo total]]*1.5</f>
        <v>19.411764705882355</v>
      </c>
      <c r="V917" s="186">
        <v>25</v>
      </c>
      <c r="W917" s="42">
        <f>INVENTARIO[[#This Row],[Precio Final]]-INVENTARIO[[#This Row],[Costo total]]</f>
        <v>12.058823529411764</v>
      </c>
      <c r="X917" s="42">
        <f>INVENTARIO[[#This Row],[Ganancia Unitaria]]*INVENTARIO[[#This Row],[Salidas]]</f>
        <v>0</v>
      </c>
      <c r="Y917" s="42" t="s">
        <v>2832</v>
      </c>
      <c r="Z917" s="20">
        <f>INVENTARIO[[#This Row],[Costo Envío (USD)]]*INVENTARIO[[#This Row],[Entradas]]</f>
        <v>6</v>
      </c>
      <c r="AA917" s="20">
        <f>INVENTARIO[[#This Row],[Costo total]]*INVENTARIO[[#This Row],[Entradas]]</f>
        <v>25.882352941176471</v>
      </c>
      <c r="AB917" s="172">
        <f>INVENTARIO[[#This Row],[Stock Actual]]*INVENTARIO[[#This Row],[Costo total]]</f>
        <v>25.882352941176471</v>
      </c>
    </row>
    <row r="918" spans="1:28" ht="55" customHeight="1" x14ac:dyDescent="0.15">
      <c r="A918" s="42" t="s">
        <v>2597</v>
      </c>
      <c r="B918" s="181"/>
      <c r="C918" s="22" t="s">
        <v>12</v>
      </c>
      <c r="D918" s="182" t="s">
        <v>2702</v>
      </c>
      <c r="E918" s="179" t="s">
        <v>2587</v>
      </c>
      <c r="F918" s="180" t="s">
        <v>699</v>
      </c>
      <c r="G918" s="183" t="s">
        <v>164</v>
      </c>
      <c r="H918" s="175">
        <f>INVENTARIO[[#This Row],[Precio Final]]</f>
        <v>28</v>
      </c>
      <c r="I918" s="184">
        <f t="shared" si="61"/>
        <v>30.794117647058826</v>
      </c>
      <c r="J918" s="120">
        <v>1</v>
      </c>
      <c r="K918" s="110">
        <f>SUMIFS(VENTAS[Cantidad],VENTAS[Código del producto Vendido],INVENTARIO[[#This Row],[Code]])</f>
        <v>0</v>
      </c>
      <c r="L918" s="110">
        <f>INVENTARIO[[#This Row],[Entradas]]-INVENTARIO[[#This Row],[Salidas]]</f>
        <v>1</v>
      </c>
      <c r="M918" s="42">
        <f>INVENTARIO[[#This Row],[Pricing 1]]*10%</f>
        <v>3.079411764705883</v>
      </c>
      <c r="N918" s="42">
        <v>264</v>
      </c>
      <c r="O918" s="42">
        <v>17</v>
      </c>
      <c r="P918" s="42">
        <f t="shared" si="62"/>
        <v>15.529411764705882</v>
      </c>
      <c r="Q918" s="110"/>
      <c r="R918" s="42"/>
      <c r="S918" s="185">
        <v>5</v>
      </c>
      <c r="T918" s="42">
        <f>INVENTARIO[[#This Row],[Costo Unitario (USD)]]+INVENTARIO[[#This Row],[Costo Envío (USD)]]</f>
        <v>20.529411764705884</v>
      </c>
      <c r="U918" s="168">
        <f>INVENTARIO[[#This Row],[Costo total]]*1.5</f>
        <v>30.794117647058826</v>
      </c>
      <c r="V918" s="186">
        <v>28</v>
      </c>
      <c r="W918" s="42">
        <f>INVENTARIO[[#This Row],[Precio Final]]-INVENTARIO[[#This Row],[Costo total]]</f>
        <v>7.470588235294116</v>
      </c>
      <c r="X918" s="42">
        <f>INVENTARIO[[#This Row],[Ganancia Unitaria]]*INVENTARIO[[#This Row],[Salidas]]</f>
        <v>0</v>
      </c>
      <c r="Y918" s="42" t="s">
        <v>2832</v>
      </c>
      <c r="Z918" s="20">
        <f>INVENTARIO[[#This Row],[Costo Envío (USD)]]*INVENTARIO[[#This Row],[Entradas]]</f>
        <v>5</v>
      </c>
      <c r="AA918" s="20">
        <f>INVENTARIO[[#This Row],[Costo total]]*INVENTARIO[[#This Row],[Entradas]]</f>
        <v>20.529411764705884</v>
      </c>
      <c r="AB918" s="172">
        <f>INVENTARIO[[#This Row],[Stock Actual]]*INVENTARIO[[#This Row],[Costo total]]</f>
        <v>20.529411764705884</v>
      </c>
    </row>
    <row r="919" spans="1:28" ht="55" customHeight="1" x14ac:dyDescent="0.15">
      <c r="A919" s="187" t="s">
        <v>2600</v>
      </c>
      <c r="B919" s="187"/>
      <c r="C919" s="188" t="s">
        <v>12</v>
      </c>
      <c r="D919" s="188" t="s">
        <v>192</v>
      </c>
      <c r="E919" s="187" t="s">
        <v>2588</v>
      </c>
      <c r="F919" s="187" t="s">
        <v>2327</v>
      </c>
      <c r="G919" s="187" t="s">
        <v>164</v>
      </c>
      <c r="H919" s="175">
        <f>INVENTARIO[[#This Row],[Precio Final]]</f>
        <v>3</v>
      </c>
      <c r="I919" s="184">
        <f t="shared" si="61"/>
        <v>2.6029411764705883</v>
      </c>
      <c r="J919" s="187">
        <v>3</v>
      </c>
      <c r="K919" s="187">
        <v>0</v>
      </c>
      <c r="L919" s="187">
        <v>0</v>
      </c>
      <c r="M919" s="187">
        <f>INVENTARIO[[#This Row],[Pricing 1]]*10%</f>
        <v>0.26029411764705884</v>
      </c>
      <c r="N919" s="187">
        <v>21</v>
      </c>
      <c r="O919" s="187">
        <v>17</v>
      </c>
      <c r="P919" s="191">
        <f t="shared" si="62"/>
        <v>1.2352941176470589</v>
      </c>
      <c r="Q919" s="187"/>
      <c r="R919" s="187"/>
      <c r="S919" s="187">
        <v>0.5</v>
      </c>
      <c r="T919" s="42">
        <f>INVENTARIO[[#This Row],[Costo Unitario (USD)]]+INVENTARIO[[#This Row],[Costo Envío (USD)]]</f>
        <v>1.7352941176470589</v>
      </c>
      <c r="U919" s="168">
        <f>INVENTARIO[[#This Row],[Costo total]]*1.5</f>
        <v>2.6029411764705883</v>
      </c>
      <c r="V919" s="187">
        <v>3</v>
      </c>
      <c r="W919" s="187">
        <f>INVENTARIO[[#This Row],[Precio Final]]-INVENTARIO[[#This Row],[Costo total]]</f>
        <v>1.2647058823529411</v>
      </c>
      <c r="X919" s="187">
        <f>INVENTARIO[[#This Row],[Ganancia Unitaria]]*INVENTARIO[[#This Row],[Salidas]]</f>
        <v>0</v>
      </c>
      <c r="Y919" s="42" t="s">
        <v>2832</v>
      </c>
      <c r="Z919" s="20">
        <f>INVENTARIO[[#This Row],[Costo Envío (USD)]]*INVENTARIO[[#This Row],[Entradas]]</f>
        <v>1.5</v>
      </c>
      <c r="AA919" s="20">
        <f>INVENTARIO[[#This Row],[Costo total]]*INVENTARIO[[#This Row],[Entradas]]</f>
        <v>5.2058823529411766</v>
      </c>
      <c r="AB919" s="172">
        <f>INVENTARIO[[#This Row],[Stock Actual]]*INVENTARIO[[#This Row],[Costo total]]</f>
        <v>0</v>
      </c>
    </row>
    <row r="920" spans="1:28" ht="55" customHeight="1" x14ac:dyDescent="0.15">
      <c r="A920" s="42" t="s">
        <v>2601</v>
      </c>
      <c r="B920" s="42"/>
      <c r="C920" s="189" t="s">
        <v>12</v>
      </c>
      <c r="D920" s="189" t="s">
        <v>192</v>
      </c>
      <c r="E920" s="42" t="s">
        <v>2589</v>
      </c>
      <c r="F920" s="42" t="s">
        <v>2327</v>
      </c>
      <c r="G920" s="42" t="s">
        <v>2590</v>
      </c>
      <c r="H920" s="175">
        <f>INVENTARIO[[#This Row],[Precio Final]]</f>
        <v>3</v>
      </c>
      <c r="I920" s="42">
        <f t="shared" si="61"/>
        <v>2.8676470588235294</v>
      </c>
      <c r="J920" s="187">
        <v>3</v>
      </c>
      <c r="K920" s="187">
        <v>0</v>
      </c>
      <c r="L920" s="187">
        <v>0</v>
      </c>
      <c r="M920" s="187">
        <f>INVENTARIO[[#This Row],[Pricing 1]]*10%</f>
        <v>0.28676470588235298</v>
      </c>
      <c r="N920" s="42">
        <v>24</v>
      </c>
      <c r="O920" s="42">
        <v>17</v>
      </c>
      <c r="P920" s="42">
        <f t="shared" si="62"/>
        <v>1.411764705882353</v>
      </c>
      <c r="Q920" s="42"/>
      <c r="R920" s="42"/>
      <c r="S920" s="42">
        <v>0.5</v>
      </c>
      <c r="T920" s="42">
        <f>INVENTARIO[[#This Row],[Costo Unitario (USD)]]+INVENTARIO[[#This Row],[Costo Envío (USD)]]</f>
        <v>1.911764705882353</v>
      </c>
      <c r="U920" s="168">
        <f>INVENTARIO[[#This Row],[Costo total]]*1.5</f>
        <v>2.8676470588235294</v>
      </c>
      <c r="V920" s="42">
        <v>3</v>
      </c>
      <c r="W920" s="42">
        <f>INVENTARIO[[#This Row],[Precio Final]]-INVENTARIO[[#This Row],[Costo total]]</f>
        <v>1.088235294117647</v>
      </c>
      <c r="X920" s="42">
        <f>INVENTARIO[[#This Row],[Ganancia Unitaria]]*INVENTARIO[[#This Row],[Salidas]]</f>
        <v>0</v>
      </c>
      <c r="Y920" s="42" t="s">
        <v>2832</v>
      </c>
      <c r="Z920" s="20">
        <f>INVENTARIO[[#This Row],[Costo Envío (USD)]]*INVENTARIO[[#This Row],[Entradas]]</f>
        <v>1.5</v>
      </c>
      <c r="AA920" s="20">
        <f>INVENTARIO[[#This Row],[Costo total]]*INVENTARIO[[#This Row],[Entradas]]</f>
        <v>5.7352941176470589</v>
      </c>
      <c r="AB920" s="172">
        <f>INVENTARIO[[#This Row],[Stock Actual]]*INVENTARIO[[#This Row],[Costo total]]</f>
        <v>0</v>
      </c>
    </row>
    <row r="921" spans="1:28" ht="55" customHeight="1" x14ac:dyDescent="0.15">
      <c r="A921" s="42" t="s">
        <v>2598</v>
      </c>
      <c r="B921" s="181"/>
      <c r="C921" s="22" t="s">
        <v>12</v>
      </c>
      <c r="D921" s="182" t="s">
        <v>2700</v>
      </c>
      <c r="E921" s="179" t="s">
        <v>2591</v>
      </c>
      <c r="F921" s="180" t="s">
        <v>695</v>
      </c>
      <c r="G921" s="183" t="s">
        <v>164</v>
      </c>
      <c r="H921" s="175">
        <f>INVENTARIO[[#This Row],[Precio Final]]</f>
        <v>30</v>
      </c>
      <c r="I921" s="184">
        <f t="shared" si="61"/>
        <v>34.411764705882355</v>
      </c>
      <c r="J921" s="120">
        <v>2</v>
      </c>
      <c r="K921" s="110">
        <f>SUMIFS(VENTAS[Cantidad],VENTAS[Código del producto Vendido],INVENTARIO[[#This Row],[Code]])</f>
        <v>0</v>
      </c>
      <c r="L921" s="110">
        <f>INVENTARIO[[#This Row],[Entradas]]-INVENTARIO[[#This Row],[Salidas]]</f>
        <v>2</v>
      </c>
      <c r="M921" s="42">
        <f>INVENTARIO[[#This Row],[Pricing 1]]*10%</f>
        <v>3.4411764705882355</v>
      </c>
      <c r="N921" s="42">
        <v>305</v>
      </c>
      <c r="O921" s="42">
        <v>17</v>
      </c>
      <c r="P921" s="42">
        <f t="shared" si="62"/>
        <v>17.941176470588236</v>
      </c>
      <c r="Q921" s="110"/>
      <c r="R921" s="42"/>
      <c r="S921" s="185">
        <v>5</v>
      </c>
      <c r="T921" s="42">
        <f>INVENTARIO[[#This Row],[Costo Unitario (USD)]]+INVENTARIO[[#This Row],[Costo Envío (USD)]]</f>
        <v>22.941176470588236</v>
      </c>
      <c r="U921" s="168">
        <f>INVENTARIO[[#This Row],[Costo total]]*1.5</f>
        <v>34.411764705882355</v>
      </c>
      <c r="V921" s="186">
        <v>30</v>
      </c>
      <c r="W921" s="42">
        <f>INVENTARIO[[#This Row],[Precio Final]]-INVENTARIO[[#This Row],[Costo total]]</f>
        <v>7.0588235294117645</v>
      </c>
      <c r="X921" s="42">
        <f>INVENTARIO[[#This Row],[Ganancia Unitaria]]*INVENTARIO[[#This Row],[Salidas]]</f>
        <v>0</v>
      </c>
      <c r="Y921" s="42" t="s">
        <v>2832</v>
      </c>
      <c r="Z921" s="20">
        <f>INVENTARIO[[#This Row],[Costo Envío (USD)]]*INVENTARIO[[#This Row],[Entradas]]</f>
        <v>10</v>
      </c>
      <c r="AA921" s="20">
        <f>INVENTARIO[[#This Row],[Costo total]]*INVENTARIO[[#This Row],[Entradas]]</f>
        <v>45.882352941176471</v>
      </c>
      <c r="AB921" s="172">
        <f>INVENTARIO[[#This Row],[Stock Actual]]*INVENTARIO[[#This Row],[Costo total]]</f>
        <v>45.882352941176471</v>
      </c>
    </row>
    <row r="922" spans="1:28" ht="55" customHeight="1" x14ac:dyDescent="0.15">
      <c r="A922" s="42" t="s">
        <v>2599</v>
      </c>
      <c r="B922" s="181"/>
      <c r="C922" s="22" t="s">
        <v>12</v>
      </c>
      <c r="D922" s="182" t="s">
        <v>2850</v>
      </c>
      <c r="E922" s="179" t="s">
        <v>2632</v>
      </c>
      <c r="F922" s="180" t="s">
        <v>697</v>
      </c>
      <c r="G922" s="183" t="s">
        <v>164</v>
      </c>
      <c r="H922" s="175">
        <f>INVENTARIO[[#This Row],[Precio Final]]</f>
        <v>0</v>
      </c>
      <c r="I922" s="184">
        <f t="shared" si="61"/>
        <v>10.147058823529411</v>
      </c>
      <c r="J922" s="120">
        <v>1</v>
      </c>
      <c r="K922" s="110">
        <f>SUMIFS(VENTAS[Cantidad],VENTAS[Código del producto Vendido],INVENTARIO[[#This Row],[Code]])</f>
        <v>0</v>
      </c>
      <c r="L922" s="110">
        <f>INVENTARIO[[#This Row],[Entradas]]-INVENTARIO[[#This Row],[Salidas]]</f>
        <v>1</v>
      </c>
      <c r="M922" s="42">
        <f>INVENTARIO[[#This Row],[Pricing 1]]*10%</f>
        <v>1.0147058823529411</v>
      </c>
      <c r="N922" s="42">
        <v>115</v>
      </c>
      <c r="O922" s="42">
        <v>17</v>
      </c>
      <c r="P922" s="42">
        <f t="shared" si="62"/>
        <v>6.7647058823529411</v>
      </c>
      <c r="Q922" s="110"/>
      <c r="R922" s="42"/>
      <c r="S922" s="185">
        <f>Q922*R922/1000</f>
        <v>0</v>
      </c>
      <c r="T922" s="42">
        <f>INVENTARIO[[#This Row],[Costo Unitario (USD)]]+INVENTARIO[[#This Row],[Costo Envío (USD)]]</f>
        <v>6.7647058823529411</v>
      </c>
      <c r="U922" s="168">
        <f>INVENTARIO[[#This Row],[Costo total]]*1.5</f>
        <v>10.147058823529411</v>
      </c>
      <c r="V922" s="186"/>
      <c r="W922" s="42">
        <f>INVENTARIO[[#This Row],[Precio Final]]-INVENTARIO[[#This Row],[Costo total]]</f>
        <v>-6.7647058823529411</v>
      </c>
      <c r="X922" s="42">
        <f>INVENTARIO[[#This Row],[Ganancia Unitaria]]*INVENTARIO[[#This Row],[Salidas]]</f>
        <v>0</v>
      </c>
      <c r="Y922" s="42"/>
      <c r="Z922" s="20"/>
      <c r="AA922" s="20">
        <f>INVENTARIO[[#This Row],[Costo total]]*INVENTARIO[[#This Row],[Entradas]]</f>
        <v>6.7647058823529411</v>
      </c>
      <c r="AB922" s="172">
        <f>INVENTARIO[[#This Row],[Stock Actual]]*INVENTARIO[[#This Row],[Costo total]]</f>
        <v>6.7647058823529411</v>
      </c>
    </row>
    <row r="923" spans="1:28" ht="55" customHeight="1" x14ac:dyDescent="0.15">
      <c r="A923" s="42" t="s">
        <v>2665</v>
      </c>
      <c r="B923" s="181"/>
      <c r="C923" s="22" t="s">
        <v>12</v>
      </c>
      <c r="D923" s="182" t="s">
        <v>2834</v>
      </c>
      <c r="E923" s="179" t="s">
        <v>2772</v>
      </c>
      <c r="F923" s="180" t="s">
        <v>2771</v>
      </c>
      <c r="G923" s="183" t="s">
        <v>1942</v>
      </c>
      <c r="H923" s="175">
        <f>INVENTARIO[[#This Row],[Precio Final]]</f>
        <v>0</v>
      </c>
      <c r="I923" s="184">
        <f>U923</f>
        <v>13.484999999999999</v>
      </c>
      <c r="J923" s="120">
        <v>3</v>
      </c>
      <c r="K923" s="110">
        <f>SUMIFS(VENTAS[Cantidad],VENTAS[Código del producto Vendido],INVENTARIO[[#This Row],[Code]])</f>
        <v>0</v>
      </c>
      <c r="L923" s="110">
        <f>INVENTARIO[[#This Row],[Entradas]]-INVENTARIO[[#This Row],[Salidas]]</f>
        <v>3</v>
      </c>
      <c r="M923" s="42">
        <f>INVENTARIO[[#This Row],[Pricing 1]]*10%</f>
        <v>1.3485</v>
      </c>
      <c r="N923" s="42"/>
      <c r="O923" s="42"/>
      <c r="P923" s="42">
        <v>8.99</v>
      </c>
      <c r="Q923" s="110"/>
      <c r="R923" s="42"/>
      <c r="S923" s="185">
        <f>Q923*R923/1000</f>
        <v>0</v>
      </c>
      <c r="T923" s="42">
        <f>INVENTARIO[[#This Row],[Costo Unitario (USD)]]+INVENTARIO[[#This Row],[Costo Envío (USD)]]</f>
        <v>8.99</v>
      </c>
      <c r="U923" s="168">
        <f>INVENTARIO[[#This Row],[Costo total]]*1.5</f>
        <v>13.484999999999999</v>
      </c>
      <c r="V923" s="186"/>
      <c r="W923" s="42">
        <f>INVENTARIO[[#This Row],[Precio Final]]-INVENTARIO[[#This Row],[Costo total]]</f>
        <v>-8.99</v>
      </c>
      <c r="X923" s="42">
        <f>INVENTARIO[[#This Row],[Ganancia Unitaria]]*INVENTARIO[[#This Row],[Salidas]]</f>
        <v>0</v>
      </c>
      <c r="Y923" s="42" t="s">
        <v>2812</v>
      </c>
      <c r="Z923" s="20"/>
      <c r="AA923" s="20">
        <f>INVENTARIO[[#This Row],[Costo total]]*INVENTARIO[[#This Row],[Entradas]]</f>
        <v>26.97</v>
      </c>
      <c r="AB923" s="172">
        <v>0</v>
      </c>
    </row>
    <row r="924" spans="1:28" ht="55" customHeight="1" x14ac:dyDescent="0.15">
      <c r="A924" s="42" t="s">
        <v>2666</v>
      </c>
      <c r="B924" s="181"/>
      <c r="C924" s="22" t="s">
        <v>12</v>
      </c>
      <c r="D924" s="182" t="s">
        <v>2834</v>
      </c>
      <c r="E924" s="179" t="s">
        <v>2772</v>
      </c>
      <c r="F924" s="180" t="s">
        <v>2774</v>
      </c>
      <c r="G924" s="183" t="s">
        <v>1942</v>
      </c>
      <c r="H924" s="175">
        <f>INVENTARIO[[#This Row],[Precio Final]]</f>
        <v>0</v>
      </c>
      <c r="I924" s="184">
        <f>U924</f>
        <v>16.185000000000002</v>
      </c>
      <c r="J924" s="120">
        <v>2</v>
      </c>
      <c r="K924" s="110">
        <f>SUMIFS(VENTAS[Cantidad],VENTAS[Código del producto Vendido],INVENTARIO[[#This Row],[Code]])</f>
        <v>0</v>
      </c>
      <c r="L924" s="110">
        <f>INVENTARIO[[#This Row],[Entradas]]-INVENTARIO[[#This Row],[Salidas]]</f>
        <v>2</v>
      </c>
      <c r="M924" s="42">
        <f>INVENTARIO[[#This Row],[Pricing 1]]*10%</f>
        <v>1.6185000000000003</v>
      </c>
      <c r="N924" s="42"/>
      <c r="O924" s="42"/>
      <c r="P924" s="42">
        <v>8.99</v>
      </c>
      <c r="Q924" s="110"/>
      <c r="R924" s="42"/>
      <c r="S924" s="178">
        <v>1.8</v>
      </c>
      <c r="T924" s="42">
        <f>INVENTARIO[[#This Row],[Costo Unitario (USD)]]+INVENTARIO[[#This Row],[Costo Envío (USD)]]</f>
        <v>10.790000000000001</v>
      </c>
      <c r="U924" s="168">
        <f>INVENTARIO[[#This Row],[Costo total]]*1.5</f>
        <v>16.185000000000002</v>
      </c>
      <c r="V924" s="186"/>
      <c r="W924" s="42">
        <f>INVENTARIO[[#This Row],[Precio Final]]-INVENTARIO[[#This Row],[Costo total]]</f>
        <v>-10.790000000000001</v>
      </c>
      <c r="X924" s="42">
        <f>INVENTARIO[[#This Row],[Ganancia Unitaria]]*INVENTARIO[[#This Row],[Salidas]]</f>
        <v>0</v>
      </c>
      <c r="Y924" s="42" t="s">
        <v>2812</v>
      </c>
      <c r="Z924" s="20"/>
      <c r="AA924" s="20">
        <f>INVENTARIO[[#This Row],[Costo total]]*INVENTARIO[[#This Row],[Entradas]]</f>
        <v>21.580000000000002</v>
      </c>
      <c r="AB924" s="172">
        <v>0</v>
      </c>
    </row>
    <row r="925" spans="1:28" ht="55" customHeight="1" x14ac:dyDescent="0.15">
      <c r="A925" s="42" t="s">
        <v>2667</v>
      </c>
      <c r="B925" s="181"/>
      <c r="C925" s="22" t="s">
        <v>12</v>
      </c>
      <c r="D925" s="182" t="s">
        <v>2835</v>
      </c>
      <c r="E925" s="179" t="s">
        <v>2772</v>
      </c>
      <c r="F925" s="180" t="s">
        <v>2773</v>
      </c>
      <c r="G925" s="183" t="s">
        <v>1942</v>
      </c>
      <c r="H925" s="175">
        <f>INVENTARIO[[#This Row],[Precio Final]]</f>
        <v>0</v>
      </c>
      <c r="I925" s="184">
        <f>U925</f>
        <v>16.185000000000002</v>
      </c>
      <c r="J925" s="120">
        <v>2</v>
      </c>
      <c r="K925" s="110">
        <f>SUMIFS(VENTAS[Cantidad],VENTAS[Código del producto Vendido],INVENTARIO[[#This Row],[Code]])</f>
        <v>0</v>
      </c>
      <c r="L925" s="110">
        <f>INVENTARIO[[#This Row],[Entradas]]-INVENTARIO[[#This Row],[Salidas]]</f>
        <v>2</v>
      </c>
      <c r="M925" s="42">
        <f>INVENTARIO[[#This Row],[Pricing 1]]*10%</f>
        <v>1.6185000000000003</v>
      </c>
      <c r="N925" s="42"/>
      <c r="O925" s="42"/>
      <c r="P925" s="42">
        <v>8.99</v>
      </c>
      <c r="Q925" s="110"/>
      <c r="R925" s="42"/>
      <c r="S925" s="178">
        <v>1.8</v>
      </c>
      <c r="T925" s="42">
        <f>INVENTARIO[[#This Row],[Costo Unitario (USD)]]+INVENTARIO[[#This Row],[Costo Envío (USD)]]</f>
        <v>10.790000000000001</v>
      </c>
      <c r="U925" s="168">
        <f>INVENTARIO[[#This Row],[Costo total]]*1.5</f>
        <v>16.185000000000002</v>
      </c>
      <c r="V925" s="186"/>
      <c r="W925" s="42">
        <f>INVENTARIO[[#This Row],[Precio Final]]-INVENTARIO[[#This Row],[Costo total]]</f>
        <v>-10.790000000000001</v>
      </c>
      <c r="X925" s="42">
        <f>INVENTARIO[[#This Row],[Ganancia Unitaria]]*INVENTARIO[[#This Row],[Salidas]]</f>
        <v>0</v>
      </c>
      <c r="Y925" s="42" t="s">
        <v>2812</v>
      </c>
      <c r="Z925" s="20"/>
      <c r="AA925" s="20">
        <f>INVENTARIO[[#This Row],[Costo total]]*INVENTARIO[[#This Row],[Entradas]]</f>
        <v>21.580000000000002</v>
      </c>
      <c r="AB925" s="172">
        <v>0</v>
      </c>
    </row>
    <row r="926" spans="1:28" ht="55" customHeight="1" x14ac:dyDescent="0.15">
      <c r="A926" s="42" t="s">
        <v>2668</v>
      </c>
      <c r="B926" s="181"/>
      <c r="C926" s="22" t="s">
        <v>12</v>
      </c>
      <c r="D926" s="182" t="s">
        <v>2837</v>
      </c>
      <c r="E926" s="179" t="s">
        <v>2779</v>
      </c>
      <c r="F926" s="180" t="s">
        <v>2780</v>
      </c>
      <c r="G926" s="183" t="s">
        <v>1942</v>
      </c>
      <c r="H926" s="175">
        <f>INVENTARIO[[#This Row],[Precio Final]]</f>
        <v>0</v>
      </c>
      <c r="I926" s="184">
        <f>U926</f>
        <v>17.685000000000002</v>
      </c>
      <c r="J926" s="120">
        <v>2</v>
      </c>
      <c r="K926" s="110">
        <f>SUMIFS(VENTAS[Cantidad],VENTAS[Código del producto Vendido],INVENTARIO[[#This Row],[Code]])</f>
        <v>0</v>
      </c>
      <c r="L926" s="110">
        <f>INVENTARIO[[#This Row],[Entradas]]-INVENTARIO[[#This Row],[Salidas]]</f>
        <v>2</v>
      </c>
      <c r="M926" s="42">
        <f>INVENTARIO[[#This Row],[Pricing 1]]*10%</f>
        <v>1.7685000000000004</v>
      </c>
      <c r="N926" s="42"/>
      <c r="O926" s="42"/>
      <c r="P926" s="42">
        <v>9.99</v>
      </c>
      <c r="Q926" s="110"/>
      <c r="R926" s="42"/>
      <c r="S926" s="178">
        <v>1.8</v>
      </c>
      <c r="T926" s="42">
        <f>INVENTARIO[[#This Row],[Costo Unitario (USD)]]+INVENTARIO[[#This Row],[Costo Envío (USD)]]</f>
        <v>11.790000000000001</v>
      </c>
      <c r="U926" s="168">
        <f>INVENTARIO[[#This Row],[Costo total]]*1.5</f>
        <v>17.685000000000002</v>
      </c>
      <c r="V926" s="186"/>
      <c r="W926" s="42">
        <f>INVENTARIO[[#This Row],[Precio Final]]-INVENTARIO[[#This Row],[Costo total]]</f>
        <v>-11.790000000000001</v>
      </c>
      <c r="X926" s="42">
        <f>INVENTARIO[[#This Row],[Ganancia Unitaria]]*INVENTARIO[[#This Row],[Salidas]]</f>
        <v>0</v>
      </c>
      <c r="Y926" s="42" t="s">
        <v>2812</v>
      </c>
      <c r="Z926" s="20"/>
      <c r="AA926" s="20">
        <f>INVENTARIO[[#This Row],[Costo total]]*INVENTARIO[[#This Row],[Entradas]]</f>
        <v>23.580000000000002</v>
      </c>
      <c r="AB926" s="172">
        <v>0</v>
      </c>
    </row>
    <row r="927" spans="1:28" ht="55" customHeight="1" x14ac:dyDescent="0.15">
      <c r="A927" s="42" t="s">
        <v>2669</v>
      </c>
      <c r="B927" s="181"/>
      <c r="C927" s="22" t="s">
        <v>12</v>
      </c>
      <c r="D927" s="182" t="s">
        <v>2838</v>
      </c>
      <c r="E927" s="179" t="s">
        <v>2718</v>
      </c>
      <c r="F927" s="180" t="s">
        <v>2719</v>
      </c>
      <c r="G927" s="183" t="s">
        <v>1942</v>
      </c>
      <c r="H927" s="175">
        <f>INVENTARIO[[#This Row],[Precio Final]]</f>
        <v>0</v>
      </c>
      <c r="I927" s="184">
        <f>U927</f>
        <v>25.184999999999999</v>
      </c>
      <c r="J927" s="120">
        <v>2</v>
      </c>
      <c r="K927" s="110">
        <f>SUMIFS(VENTAS[Cantidad],VENTAS[Código del producto Vendido],INVENTARIO[[#This Row],[Code]])</f>
        <v>0</v>
      </c>
      <c r="L927" s="110">
        <f>INVENTARIO[[#This Row],[Entradas]]-INVENTARIO[[#This Row],[Salidas]]</f>
        <v>2</v>
      </c>
      <c r="M927" s="42">
        <f>INVENTARIO[[#This Row],[Pricing 1]]*10%</f>
        <v>2.5185</v>
      </c>
      <c r="N927" s="42"/>
      <c r="O927" s="42"/>
      <c r="P927" s="42">
        <v>14.99</v>
      </c>
      <c r="Q927" s="110"/>
      <c r="R927" s="42"/>
      <c r="S927" s="178">
        <v>1.8</v>
      </c>
      <c r="T927" s="42">
        <f>INVENTARIO[[#This Row],[Costo Unitario (USD)]]+INVENTARIO[[#This Row],[Costo Envío (USD)]]</f>
        <v>16.79</v>
      </c>
      <c r="U927" s="168">
        <f>INVENTARIO[[#This Row],[Costo total]]*1.5</f>
        <v>25.184999999999999</v>
      </c>
      <c r="V927" s="186"/>
      <c r="W927" s="42">
        <f>INVENTARIO[[#This Row],[Precio Final]]-INVENTARIO[[#This Row],[Costo total]]</f>
        <v>-16.79</v>
      </c>
      <c r="X927" s="42">
        <f>INVENTARIO[[#This Row],[Ganancia Unitaria]]*INVENTARIO[[#This Row],[Salidas]]</f>
        <v>0</v>
      </c>
      <c r="Y927" s="42" t="s">
        <v>2812</v>
      </c>
      <c r="Z927" s="20"/>
      <c r="AA927" s="192">
        <f>INVENTARIO[[#This Row],[Costo total]]*INVENTARIO[[#This Row],[Entradas]]</f>
        <v>33.58</v>
      </c>
      <c r="AB927" s="172">
        <v>0</v>
      </c>
    </row>
    <row r="928" spans="1:28" ht="55" customHeight="1" x14ac:dyDescent="0.15">
      <c r="A928" s="42" t="s">
        <v>2720</v>
      </c>
      <c r="B928" s="181"/>
      <c r="C928" s="22" t="s">
        <v>12</v>
      </c>
      <c r="D928" s="182" t="s">
        <v>2839</v>
      </c>
      <c r="E928" s="179" t="s">
        <v>2777</v>
      </c>
      <c r="F928" s="180" t="s">
        <v>2775</v>
      </c>
      <c r="G928" s="183" t="s">
        <v>1942</v>
      </c>
      <c r="H928" s="175">
        <f>INVENTARIO[[#This Row],[Precio Final]]</f>
        <v>0</v>
      </c>
      <c r="I928" s="184">
        <f t="shared" ref="I928:I931" si="63">U928</f>
        <v>17.685000000000002</v>
      </c>
      <c r="J928" s="120">
        <v>1</v>
      </c>
      <c r="K928" s="110">
        <f>SUMIFS(VENTAS[Cantidad],VENTAS[Código del producto Vendido],INVENTARIO[[#This Row],[Code]])</f>
        <v>0</v>
      </c>
      <c r="L928" s="110">
        <f>INVENTARIO[[#This Row],[Entradas]]-INVENTARIO[[#This Row],[Salidas]]</f>
        <v>1</v>
      </c>
      <c r="M928" s="42">
        <f>INVENTARIO[[#This Row],[Pricing 1]]*10%</f>
        <v>1.7685000000000004</v>
      </c>
      <c r="N928" s="42"/>
      <c r="O928" s="42"/>
      <c r="P928" s="42">
        <v>9.99</v>
      </c>
      <c r="Q928" s="110"/>
      <c r="R928" s="42"/>
      <c r="S928" s="178">
        <v>1.8</v>
      </c>
      <c r="T928" s="42">
        <f>INVENTARIO[[#This Row],[Costo Unitario (USD)]]+INVENTARIO[[#This Row],[Costo Envío (USD)]]</f>
        <v>11.790000000000001</v>
      </c>
      <c r="U928" s="168">
        <f>INVENTARIO[[#This Row],[Costo total]]*1.5</f>
        <v>17.685000000000002</v>
      </c>
      <c r="V928" s="186"/>
      <c r="W928" s="42">
        <f>INVENTARIO[[#This Row],[Precio Final]]-INVENTARIO[[#This Row],[Costo total]]</f>
        <v>-11.790000000000001</v>
      </c>
      <c r="X928" s="42">
        <f>INVENTARIO[[#This Row],[Ganancia Unitaria]]*INVENTARIO[[#This Row],[Salidas]]</f>
        <v>0</v>
      </c>
      <c r="Y928" s="42" t="s">
        <v>2812</v>
      </c>
      <c r="Z928" s="20"/>
      <c r="AA928" s="20">
        <f>INVENTARIO[[#This Row],[Costo total]]*INVENTARIO[[#This Row],[Entradas]]</f>
        <v>11.790000000000001</v>
      </c>
      <c r="AB928" s="43">
        <f>INVENTARIO[[#This Row],[Stock Actual]]*INVENTARIO[[#This Row],[Costo total]]</f>
        <v>11.790000000000001</v>
      </c>
    </row>
    <row r="929" spans="1:28" ht="55" customHeight="1" x14ac:dyDescent="0.15">
      <c r="A929" s="42" t="s">
        <v>2721</v>
      </c>
      <c r="B929" s="181"/>
      <c r="C929" s="22" t="s">
        <v>12</v>
      </c>
      <c r="D929" s="182" t="s">
        <v>2839</v>
      </c>
      <c r="E929" s="179" t="s">
        <v>2777</v>
      </c>
      <c r="F929" s="180" t="s">
        <v>2776</v>
      </c>
      <c r="G929" s="183" t="s">
        <v>1942</v>
      </c>
      <c r="H929" s="175">
        <f>INVENTARIO[[#This Row],[Precio Final]]</f>
        <v>0</v>
      </c>
      <c r="I929" s="184">
        <f t="shared" si="63"/>
        <v>17.685000000000002</v>
      </c>
      <c r="J929" s="120">
        <v>1</v>
      </c>
      <c r="K929" s="110">
        <f>SUMIFS(VENTAS[Cantidad],VENTAS[Código del producto Vendido],INVENTARIO[[#This Row],[Code]])</f>
        <v>0</v>
      </c>
      <c r="L929" s="110">
        <f>INVENTARIO[[#This Row],[Entradas]]-INVENTARIO[[#This Row],[Salidas]]</f>
        <v>1</v>
      </c>
      <c r="M929" s="42">
        <f>INVENTARIO[[#This Row],[Pricing 1]]*10%</f>
        <v>1.7685000000000004</v>
      </c>
      <c r="N929" s="42"/>
      <c r="O929" s="42"/>
      <c r="P929" s="42">
        <v>9.99</v>
      </c>
      <c r="Q929" s="110"/>
      <c r="R929" s="42"/>
      <c r="S929" s="178">
        <v>1.8</v>
      </c>
      <c r="T929" s="42">
        <f>INVENTARIO[[#This Row],[Costo Unitario (USD)]]+INVENTARIO[[#This Row],[Costo Envío (USD)]]</f>
        <v>11.790000000000001</v>
      </c>
      <c r="U929" s="168">
        <f>INVENTARIO[[#This Row],[Costo total]]*1.5</f>
        <v>17.685000000000002</v>
      </c>
      <c r="V929" s="186"/>
      <c r="W929" s="42">
        <f>INVENTARIO[[#This Row],[Precio Final]]-INVENTARIO[[#This Row],[Costo total]]</f>
        <v>-11.790000000000001</v>
      </c>
      <c r="X929" s="42">
        <f>INVENTARIO[[#This Row],[Ganancia Unitaria]]*INVENTARIO[[#This Row],[Salidas]]</f>
        <v>0</v>
      </c>
      <c r="Y929" s="42" t="s">
        <v>2812</v>
      </c>
      <c r="Z929" s="20"/>
      <c r="AA929" s="20">
        <f>INVENTARIO[[#This Row],[Costo total]]*INVENTARIO[[#This Row],[Entradas]]</f>
        <v>11.790000000000001</v>
      </c>
      <c r="AB929" s="43">
        <f>INVENTARIO[[#This Row],[Stock Actual]]*INVENTARIO[[#This Row],[Costo total]]</f>
        <v>11.790000000000001</v>
      </c>
    </row>
    <row r="930" spans="1:28" ht="55" customHeight="1" x14ac:dyDescent="0.15">
      <c r="A930" s="42" t="s">
        <v>2722</v>
      </c>
      <c r="B930" s="181"/>
      <c r="C930" s="22" t="s">
        <v>12</v>
      </c>
      <c r="D930" s="182" t="s">
        <v>2838</v>
      </c>
      <c r="E930" s="179" t="s">
        <v>2724</v>
      </c>
      <c r="F930" s="180" t="s">
        <v>2781</v>
      </c>
      <c r="G930" s="183" t="s">
        <v>1942</v>
      </c>
      <c r="H930" s="175">
        <f>INVENTARIO[[#This Row],[Precio Final]]</f>
        <v>0</v>
      </c>
      <c r="I930" s="184">
        <f t="shared" si="63"/>
        <v>17.685000000000002</v>
      </c>
      <c r="J930" s="120">
        <v>3</v>
      </c>
      <c r="K930" s="110">
        <f>SUMIFS(VENTAS[Cantidad],VENTAS[Código del producto Vendido],INVENTARIO[[#This Row],[Code]])</f>
        <v>0</v>
      </c>
      <c r="L930" s="110">
        <f>INVENTARIO[[#This Row],[Entradas]]-INVENTARIO[[#This Row],[Salidas]]</f>
        <v>3</v>
      </c>
      <c r="M930" s="42">
        <f>INVENTARIO[[#This Row],[Pricing 1]]*10%</f>
        <v>1.7685000000000004</v>
      </c>
      <c r="N930" s="42"/>
      <c r="O930" s="42"/>
      <c r="P930" s="42">
        <v>9.99</v>
      </c>
      <c r="Q930" s="110"/>
      <c r="R930" s="42"/>
      <c r="S930" s="178">
        <v>1.8</v>
      </c>
      <c r="T930" s="42">
        <f>INVENTARIO[[#This Row],[Costo Unitario (USD)]]+INVENTARIO[[#This Row],[Costo Envío (USD)]]</f>
        <v>11.790000000000001</v>
      </c>
      <c r="U930" s="168">
        <f>INVENTARIO[[#This Row],[Costo total]]*1.5</f>
        <v>17.685000000000002</v>
      </c>
      <c r="V930" s="186"/>
      <c r="W930" s="42">
        <f>INVENTARIO[[#This Row],[Precio Final]]-INVENTARIO[[#This Row],[Costo total]]</f>
        <v>-11.790000000000001</v>
      </c>
      <c r="X930" s="42">
        <f>INVENTARIO[[#This Row],[Ganancia Unitaria]]*INVENTARIO[[#This Row],[Salidas]]</f>
        <v>0</v>
      </c>
      <c r="Y930" s="42" t="s">
        <v>2812</v>
      </c>
      <c r="Z930" s="20"/>
      <c r="AA930" s="20">
        <f>INVENTARIO[[#This Row],[Costo total]]*INVENTARIO[[#This Row],[Entradas]]</f>
        <v>35.370000000000005</v>
      </c>
      <c r="AB930" s="43">
        <f>INVENTARIO[[#This Row],[Stock Actual]]*INVENTARIO[[#This Row],[Costo total]]</f>
        <v>35.370000000000005</v>
      </c>
    </row>
    <row r="931" spans="1:28" ht="55" customHeight="1" x14ac:dyDescent="0.15">
      <c r="A931" s="42" t="s">
        <v>2723</v>
      </c>
      <c r="B931" s="181"/>
      <c r="C931" s="22" t="s">
        <v>12</v>
      </c>
      <c r="D931" s="182" t="s">
        <v>2834</v>
      </c>
      <c r="E931" s="179" t="s">
        <v>2725</v>
      </c>
      <c r="F931" s="180" t="s">
        <v>2394</v>
      </c>
      <c r="G931" s="183" t="s">
        <v>1942</v>
      </c>
      <c r="H931" s="175">
        <f>INVENTARIO[[#This Row],[Precio Final]]</f>
        <v>0</v>
      </c>
      <c r="I931" s="184">
        <f t="shared" si="63"/>
        <v>17.685000000000002</v>
      </c>
      <c r="J931" s="120">
        <v>2</v>
      </c>
      <c r="K931" s="110">
        <f>SUMIFS(VENTAS[Cantidad],VENTAS[Código del producto Vendido],INVENTARIO[[#This Row],[Code]])</f>
        <v>0</v>
      </c>
      <c r="L931" s="110">
        <f>INVENTARIO[[#This Row],[Entradas]]-INVENTARIO[[#This Row],[Salidas]]</f>
        <v>2</v>
      </c>
      <c r="M931" s="42">
        <f>INVENTARIO[[#This Row],[Pricing 1]]*10%</f>
        <v>1.7685000000000004</v>
      </c>
      <c r="N931" s="42"/>
      <c r="O931" s="42"/>
      <c r="P931" s="42">
        <v>9.99</v>
      </c>
      <c r="Q931" s="110"/>
      <c r="R931" s="42"/>
      <c r="S931" s="178">
        <v>1.8</v>
      </c>
      <c r="T931" s="42">
        <f>INVENTARIO[[#This Row],[Costo Unitario (USD)]]+INVENTARIO[[#This Row],[Costo Envío (USD)]]</f>
        <v>11.790000000000001</v>
      </c>
      <c r="U931" s="168">
        <f>INVENTARIO[[#This Row],[Costo total]]*1.5</f>
        <v>17.685000000000002</v>
      </c>
      <c r="V931" s="186"/>
      <c r="W931" s="42">
        <f>INVENTARIO[[#This Row],[Precio Final]]-INVENTARIO[[#This Row],[Costo total]]</f>
        <v>-11.790000000000001</v>
      </c>
      <c r="X931" s="42">
        <f>INVENTARIO[[#This Row],[Ganancia Unitaria]]*INVENTARIO[[#This Row],[Salidas]]</f>
        <v>0</v>
      </c>
      <c r="Y931" s="42" t="s">
        <v>2812</v>
      </c>
      <c r="Z931" s="20"/>
      <c r="AA931" s="20">
        <f>INVENTARIO[[#This Row],[Costo total]]*INVENTARIO[[#This Row],[Entradas]]</f>
        <v>23.580000000000002</v>
      </c>
      <c r="AB931" s="43">
        <f>INVENTARIO[[#This Row],[Stock Actual]]*INVENTARIO[[#This Row],[Costo total]]</f>
        <v>23.580000000000002</v>
      </c>
    </row>
    <row r="932" spans="1:28" ht="55" customHeight="1" x14ac:dyDescent="0.15">
      <c r="A932" s="42" t="s">
        <v>2726</v>
      </c>
      <c r="B932" s="181"/>
      <c r="C932" s="22" t="s">
        <v>12</v>
      </c>
      <c r="D932" s="182" t="s">
        <v>2834</v>
      </c>
      <c r="E932" s="179" t="s">
        <v>2725</v>
      </c>
      <c r="F932" s="180" t="s">
        <v>2395</v>
      </c>
      <c r="G932" s="183" t="s">
        <v>1942</v>
      </c>
      <c r="H932" s="175">
        <f>INVENTARIO[[#This Row],[Precio Final]]</f>
        <v>0</v>
      </c>
      <c r="I932" s="184">
        <f t="shared" ref="I932:I981" si="64">U932</f>
        <v>17.685000000000002</v>
      </c>
      <c r="J932" s="120">
        <v>1</v>
      </c>
      <c r="K932" s="110">
        <f>SUMIFS(VENTAS[Cantidad],VENTAS[Código del producto Vendido],INVENTARIO[[#This Row],[Code]])</f>
        <v>0</v>
      </c>
      <c r="L932" s="110">
        <f>INVENTARIO[[#This Row],[Entradas]]-INVENTARIO[[#This Row],[Salidas]]</f>
        <v>1</v>
      </c>
      <c r="M932" s="42">
        <f>INVENTARIO[[#This Row],[Pricing 1]]*10%</f>
        <v>1.7685000000000004</v>
      </c>
      <c r="N932" s="42"/>
      <c r="O932" s="42"/>
      <c r="P932" s="42">
        <v>9.99</v>
      </c>
      <c r="Q932" s="110"/>
      <c r="R932" s="42"/>
      <c r="S932" s="178">
        <v>1.8</v>
      </c>
      <c r="T932" s="42">
        <f>INVENTARIO[[#This Row],[Costo Unitario (USD)]]+INVENTARIO[[#This Row],[Costo Envío (USD)]]</f>
        <v>11.790000000000001</v>
      </c>
      <c r="U932" s="168">
        <f>INVENTARIO[[#This Row],[Costo total]]*1.5</f>
        <v>17.685000000000002</v>
      </c>
      <c r="V932" s="186"/>
      <c r="W932" s="42">
        <f>INVENTARIO[[#This Row],[Precio Final]]-INVENTARIO[[#This Row],[Costo total]]</f>
        <v>-11.790000000000001</v>
      </c>
      <c r="X932" s="42">
        <f>INVENTARIO[[#This Row],[Ganancia Unitaria]]*INVENTARIO[[#This Row],[Salidas]]</f>
        <v>0</v>
      </c>
      <c r="Y932" s="42" t="s">
        <v>2812</v>
      </c>
      <c r="Z932" s="20"/>
      <c r="AA932" s="20">
        <f>INVENTARIO[[#This Row],[Costo total]]*INVENTARIO[[#This Row],[Entradas]]</f>
        <v>11.790000000000001</v>
      </c>
      <c r="AB932" s="43">
        <f>INVENTARIO[[#This Row],[Stock Actual]]*INVENTARIO[[#This Row],[Costo total]]</f>
        <v>11.790000000000001</v>
      </c>
    </row>
    <row r="933" spans="1:28" ht="55" customHeight="1" x14ac:dyDescent="0.15">
      <c r="A933" s="42" t="s">
        <v>2770</v>
      </c>
      <c r="B933" s="181"/>
      <c r="C933" s="22" t="s">
        <v>12</v>
      </c>
      <c r="D933" s="182" t="s">
        <v>2834</v>
      </c>
      <c r="E933" s="179" t="s">
        <v>2725</v>
      </c>
      <c r="F933" s="180" t="s">
        <v>2379</v>
      </c>
      <c r="G933" s="183" t="s">
        <v>1942</v>
      </c>
      <c r="H933" s="175">
        <f>INVENTARIO[[#This Row],[Precio Final]]</f>
        <v>0</v>
      </c>
      <c r="I933" s="184">
        <f>U933</f>
        <v>17.685000000000002</v>
      </c>
      <c r="J933" s="120">
        <v>1</v>
      </c>
      <c r="K933" s="110">
        <f>SUMIFS(VENTAS[Cantidad],VENTAS[Código del producto Vendido],INVENTARIO[[#This Row],[Code]])</f>
        <v>0</v>
      </c>
      <c r="L933" s="110">
        <f>INVENTARIO[[#This Row],[Entradas]]-INVENTARIO[[#This Row],[Salidas]]</f>
        <v>1</v>
      </c>
      <c r="M933" s="42">
        <f>INVENTARIO[[#This Row],[Pricing 1]]*10%</f>
        <v>1.7685000000000004</v>
      </c>
      <c r="N933" s="42"/>
      <c r="O933" s="42"/>
      <c r="P933" s="42">
        <v>9.99</v>
      </c>
      <c r="Q933" s="110"/>
      <c r="R933" s="42"/>
      <c r="S933" s="178">
        <v>1.8</v>
      </c>
      <c r="T933" s="42">
        <f>INVENTARIO[[#This Row],[Costo Unitario (USD)]]+INVENTARIO[[#This Row],[Costo Envío (USD)]]</f>
        <v>11.790000000000001</v>
      </c>
      <c r="U933" s="168">
        <f>INVENTARIO[[#This Row],[Costo total]]*1.5</f>
        <v>17.685000000000002</v>
      </c>
      <c r="V933" s="186"/>
      <c r="W933" s="42">
        <f>INVENTARIO[[#This Row],[Precio Final]]-INVENTARIO[[#This Row],[Costo total]]</f>
        <v>-11.790000000000001</v>
      </c>
      <c r="X933" s="42">
        <f>INVENTARIO[[#This Row],[Ganancia Unitaria]]*INVENTARIO[[#This Row],[Salidas]]</f>
        <v>0</v>
      </c>
      <c r="Y933" s="42" t="s">
        <v>2812</v>
      </c>
      <c r="Z933" s="20"/>
      <c r="AA933" s="20">
        <f>INVENTARIO[[#This Row],[Costo total]]*INVENTARIO[[#This Row],[Entradas]]</f>
        <v>11.790000000000001</v>
      </c>
      <c r="AB933" s="43">
        <f>INVENTARIO[[#This Row],[Stock Actual]]*INVENTARIO[[#This Row],[Costo total]]</f>
        <v>11.790000000000001</v>
      </c>
    </row>
    <row r="934" spans="1:28" ht="55" customHeight="1" x14ac:dyDescent="0.15">
      <c r="A934" s="42" t="s">
        <v>2727</v>
      </c>
      <c r="B934" s="181"/>
      <c r="C934" s="22" t="s">
        <v>12</v>
      </c>
      <c r="D934" s="182" t="s">
        <v>2834</v>
      </c>
      <c r="E934" s="179" t="s">
        <v>2769</v>
      </c>
      <c r="F934" s="180" t="s">
        <v>2395</v>
      </c>
      <c r="G934" s="183" t="s">
        <v>1942</v>
      </c>
      <c r="H934" s="175">
        <f>INVENTARIO[[#This Row],[Precio Final]]</f>
        <v>0</v>
      </c>
      <c r="I934" s="184">
        <f t="shared" si="64"/>
        <v>21.435000000000002</v>
      </c>
      <c r="J934" s="120">
        <v>1</v>
      </c>
      <c r="K934" s="110">
        <f>SUMIFS(VENTAS[Cantidad],VENTAS[Código del producto Vendido],INVENTARIO[[#This Row],[Code]])</f>
        <v>0</v>
      </c>
      <c r="L934" s="110">
        <f>INVENTARIO[[#This Row],[Entradas]]-INVENTARIO[[#This Row],[Salidas]]</f>
        <v>1</v>
      </c>
      <c r="M934" s="42">
        <f>INVENTARIO[[#This Row],[Pricing 1]]*10%</f>
        <v>2.1435000000000004</v>
      </c>
      <c r="N934" s="42"/>
      <c r="O934" s="42"/>
      <c r="P934" s="42">
        <v>12.49</v>
      </c>
      <c r="Q934" s="110"/>
      <c r="R934" s="42"/>
      <c r="S934" s="178">
        <v>1.8</v>
      </c>
      <c r="T934" s="42">
        <f>INVENTARIO[[#This Row],[Costo Unitario (USD)]]+INVENTARIO[[#This Row],[Costo Envío (USD)]]</f>
        <v>14.290000000000001</v>
      </c>
      <c r="U934" s="168">
        <f>INVENTARIO[[#This Row],[Costo total]]*1.5</f>
        <v>21.435000000000002</v>
      </c>
      <c r="V934" s="186"/>
      <c r="W934" s="42">
        <f>INVENTARIO[[#This Row],[Precio Final]]-INVENTARIO[[#This Row],[Costo total]]</f>
        <v>-14.290000000000001</v>
      </c>
      <c r="X934" s="42">
        <f>INVENTARIO[[#This Row],[Ganancia Unitaria]]*INVENTARIO[[#This Row],[Salidas]]</f>
        <v>0</v>
      </c>
      <c r="Y934" s="42" t="s">
        <v>2812</v>
      </c>
      <c r="Z934" s="20"/>
      <c r="AA934" s="20">
        <f>INVENTARIO[[#This Row],[Costo total]]*INVENTARIO[[#This Row],[Entradas]]</f>
        <v>14.290000000000001</v>
      </c>
      <c r="AB934" s="43">
        <f>INVENTARIO[[#This Row],[Stock Actual]]*INVENTARIO[[#This Row],[Costo total]]</f>
        <v>14.290000000000001</v>
      </c>
    </row>
    <row r="935" spans="1:28" ht="55" customHeight="1" x14ac:dyDescent="0.15">
      <c r="A935" s="42" t="s">
        <v>2728</v>
      </c>
      <c r="B935" s="181"/>
      <c r="C935" s="22" t="s">
        <v>12</v>
      </c>
      <c r="D935" s="182" t="s">
        <v>2840</v>
      </c>
      <c r="E935" s="179" t="s">
        <v>2783</v>
      </c>
      <c r="F935" s="180" t="s">
        <v>2782</v>
      </c>
      <c r="G935" s="183" t="s">
        <v>1942</v>
      </c>
      <c r="H935" s="175">
        <f>INVENTARIO[[#This Row],[Precio Final]]</f>
        <v>0</v>
      </c>
      <c r="I935" s="184">
        <f t="shared" si="64"/>
        <v>19.935000000000002</v>
      </c>
      <c r="J935" s="120">
        <v>2</v>
      </c>
      <c r="K935" s="110">
        <f>SUMIFS(VENTAS[Cantidad],VENTAS[Código del producto Vendido],INVENTARIO[[#This Row],[Code]])</f>
        <v>0</v>
      </c>
      <c r="L935" s="110">
        <f>INVENTARIO[[#This Row],[Entradas]]-INVENTARIO[[#This Row],[Salidas]]</f>
        <v>2</v>
      </c>
      <c r="M935" s="42">
        <f>INVENTARIO[[#This Row],[Pricing 1]]*10%</f>
        <v>1.9935000000000003</v>
      </c>
      <c r="N935" s="42"/>
      <c r="O935" s="42"/>
      <c r="P935" s="42">
        <v>11.49</v>
      </c>
      <c r="Q935" s="110"/>
      <c r="R935" s="42"/>
      <c r="S935" s="178">
        <v>1.8</v>
      </c>
      <c r="T935" s="42">
        <f>INVENTARIO[[#This Row],[Costo Unitario (USD)]]+INVENTARIO[[#This Row],[Costo Envío (USD)]]</f>
        <v>13.290000000000001</v>
      </c>
      <c r="U935" s="168">
        <f>INVENTARIO[[#This Row],[Costo total]]*1.5</f>
        <v>19.935000000000002</v>
      </c>
      <c r="V935" s="186"/>
      <c r="W935" s="42">
        <f>INVENTARIO[[#This Row],[Precio Final]]-INVENTARIO[[#This Row],[Costo total]]</f>
        <v>-13.290000000000001</v>
      </c>
      <c r="X935" s="42">
        <f>INVENTARIO[[#This Row],[Ganancia Unitaria]]*INVENTARIO[[#This Row],[Salidas]]</f>
        <v>0</v>
      </c>
      <c r="Y935" s="42" t="s">
        <v>2812</v>
      </c>
      <c r="Z935" s="20"/>
      <c r="AA935" s="20">
        <f>INVENTARIO[[#This Row],[Costo total]]*INVENTARIO[[#This Row],[Entradas]]</f>
        <v>26.580000000000002</v>
      </c>
      <c r="AB935" s="43">
        <f>INVENTARIO[[#This Row],[Stock Actual]]*INVENTARIO[[#This Row],[Costo total]]</f>
        <v>26.580000000000002</v>
      </c>
    </row>
    <row r="936" spans="1:28" ht="55" customHeight="1" x14ac:dyDescent="0.15">
      <c r="A936" s="42" t="s">
        <v>2729</v>
      </c>
      <c r="B936" s="181"/>
      <c r="C936" s="22" t="s">
        <v>12</v>
      </c>
      <c r="D936" s="182" t="s">
        <v>2840</v>
      </c>
      <c r="E936" s="179" t="s">
        <v>2778</v>
      </c>
      <c r="F936" s="180" t="s">
        <v>2784</v>
      </c>
      <c r="G936" s="183" t="s">
        <v>1942</v>
      </c>
      <c r="H936" s="175">
        <f>INVENTARIO[[#This Row],[Precio Final]]</f>
        <v>0</v>
      </c>
      <c r="I936" s="184">
        <f t="shared" si="64"/>
        <v>16.185000000000002</v>
      </c>
      <c r="J936" s="120">
        <v>2</v>
      </c>
      <c r="K936" s="110">
        <f>SUMIFS(VENTAS[Cantidad],VENTAS[Código del producto Vendido],INVENTARIO[[#This Row],[Code]])</f>
        <v>0</v>
      </c>
      <c r="L936" s="110">
        <f>INVENTARIO[[#This Row],[Entradas]]-INVENTARIO[[#This Row],[Salidas]]</f>
        <v>2</v>
      </c>
      <c r="M936" s="42">
        <f>INVENTARIO[[#This Row],[Pricing 1]]*10%</f>
        <v>1.6185000000000003</v>
      </c>
      <c r="N936" s="42"/>
      <c r="O936" s="42"/>
      <c r="P936" s="42">
        <v>8.99</v>
      </c>
      <c r="Q936" s="110"/>
      <c r="R936" s="42"/>
      <c r="S936" s="178">
        <v>1.8</v>
      </c>
      <c r="T936" s="42">
        <f>INVENTARIO[[#This Row],[Costo Unitario (USD)]]+INVENTARIO[[#This Row],[Costo Envío (USD)]]</f>
        <v>10.790000000000001</v>
      </c>
      <c r="U936" s="168">
        <f>INVENTARIO[[#This Row],[Costo total]]*1.5</f>
        <v>16.185000000000002</v>
      </c>
      <c r="V936" s="186"/>
      <c r="W936" s="42">
        <f>INVENTARIO[[#This Row],[Precio Final]]-INVENTARIO[[#This Row],[Costo total]]</f>
        <v>-10.790000000000001</v>
      </c>
      <c r="X936" s="42">
        <f>INVENTARIO[[#This Row],[Ganancia Unitaria]]*INVENTARIO[[#This Row],[Salidas]]</f>
        <v>0</v>
      </c>
      <c r="Y936" s="42" t="s">
        <v>2812</v>
      </c>
      <c r="Z936" s="20"/>
      <c r="AA936" s="20">
        <f>INVENTARIO[[#This Row],[Costo total]]*INVENTARIO[[#This Row],[Entradas]]</f>
        <v>21.580000000000002</v>
      </c>
      <c r="AB936" s="43">
        <f>INVENTARIO[[#This Row],[Stock Actual]]*INVENTARIO[[#This Row],[Costo total]]</f>
        <v>21.580000000000002</v>
      </c>
    </row>
    <row r="937" spans="1:28" ht="55" customHeight="1" x14ac:dyDescent="0.15">
      <c r="A937" s="42" t="s">
        <v>2730</v>
      </c>
      <c r="B937" s="181"/>
      <c r="C937" s="22" t="s">
        <v>12</v>
      </c>
      <c r="D937" s="182" t="s">
        <v>2841</v>
      </c>
      <c r="E937" s="179" t="s">
        <v>2785</v>
      </c>
      <c r="F937" s="180" t="s">
        <v>2523</v>
      </c>
      <c r="G937" s="183" t="s">
        <v>1942</v>
      </c>
      <c r="H937" s="175">
        <f>INVENTARIO[[#This Row],[Precio Final]]</f>
        <v>0</v>
      </c>
      <c r="I937" s="184">
        <f t="shared" si="64"/>
        <v>17.685000000000002</v>
      </c>
      <c r="J937" s="120">
        <v>2</v>
      </c>
      <c r="K937" s="110">
        <f>SUMIFS(VENTAS[Cantidad],VENTAS[Código del producto Vendido],INVENTARIO[[#This Row],[Code]])</f>
        <v>0</v>
      </c>
      <c r="L937" s="110">
        <f>INVENTARIO[[#This Row],[Entradas]]-INVENTARIO[[#This Row],[Salidas]]</f>
        <v>2</v>
      </c>
      <c r="M937" s="42">
        <f>INVENTARIO[[#This Row],[Pricing 1]]*10%</f>
        <v>1.7685000000000004</v>
      </c>
      <c r="N937" s="42"/>
      <c r="O937" s="42"/>
      <c r="P937" s="42">
        <v>9.99</v>
      </c>
      <c r="Q937" s="110"/>
      <c r="R937" s="42"/>
      <c r="S937" s="178">
        <v>1.8</v>
      </c>
      <c r="T937" s="42">
        <f>INVENTARIO[[#This Row],[Costo Unitario (USD)]]+INVENTARIO[[#This Row],[Costo Envío (USD)]]</f>
        <v>11.790000000000001</v>
      </c>
      <c r="U937" s="168">
        <f>INVENTARIO[[#This Row],[Costo total]]*1.5</f>
        <v>17.685000000000002</v>
      </c>
      <c r="V937" s="186"/>
      <c r="W937" s="42">
        <f>INVENTARIO[[#This Row],[Precio Final]]-INVENTARIO[[#This Row],[Costo total]]</f>
        <v>-11.790000000000001</v>
      </c>
      <c r="X937" s="42">
        <f>INVENTARIO[[#This Row],[Ganancia Unitaria]]*INVENTARIO[[#This Row],[Salidas]]</f>
        <v>0</v>
      </c>
      <c r="Y937" s="42" t="s">
        <v>2812</v>
      </c>
      <c r="Z937" s="20"/>
      <c r="AA937" s="20">
        <f>INVENTARIO[[#This Row],[Costo total]]*INVENTARIO[[#This Row],[Entradas]]</f>
        <v>23.580000000000002</v>
      </c>
      <c r="AB937" s="43">
        <f>INVENTARIO[[#This Row],[Stock Actual]]*INVENTARIO[[#This Row],[Costo total]]</f>
        <v>23.580000000000002</v>
      </c>
    </row>
    <row r="938" spans="1:28" ht="55" customHeight="1" x14ac:dyDescent="0.15">
      <c r="A938" s="42" t="s">
        <v>2731</v>
      </c>
      <c r="B938" s="181"/>
      <c r="C938" s="22" t="s">
        <v>12</v>
      </c>
      <c r="D938" s="182" t="s">
        <v>2840</v>
      </c>
      <c r="E938" s="179" t="s">
        <v>2786</v>
      </c>
      <c r="F938" s="180" t="s">
        <v>2577</v>
      </c>
      <c r="G938" s="183" t="s">
        <v>1942</v>
      </c>
      <c r="H938" s="175">
        <f>INVENTARIO[[#This Row],[Precio Final]]</f>
        <v>0</v>
      </c>
      <c r="I938" s="184">
        <f t="shared" si="64"/>
        <v>16.185000000000002</v>
      </c>
      <c r="J938" s="120">
        <v>2</v>
      </c>
      <c r="K938" s="110">
        <f>SUMIFS(VENTAS[Cantidad],VENTAS[Código del producto Vendido],INVENTARIO[[#This Row],[Code]])</f>
        <v>0</v>
      </c>
      <c r="L938" s="110">
        <f>INVENTARIO[[#This Row],[Entradas]]-INVENTARIO[[#This Row],[Salidas]]</f>
        <v>2</v>
      </c>
      <c r="M938" s="42">
        <f>INVENTARIO[[#This Row],[Pricing 1]]*10%</f>
        <v>1.6185000000000003</v>
      </c>
      <c r="N938" s="42"/>
      <c r="O938" s="42"/>
      <c r="P938" s="42">
        <v>8.99</v>
      </c>
      <c r="Q938" s="110"/>
      <c r="R938" s="42"/>
      <c r="S938" s="178">
        <v>1.8</v>
      </c>
      <c r="T938" s="42">
        <f>INVENTARIO[[#This Row],[Costo Unitario (USD)]]+INVENTARIO[[#This Row],[Costo Envío (USD)]]</f>
        <v>10.790000000000001</v>
      </c>
      <c r="U938" s="168">
        <f>INVENTARIO[[#This Row],[Costo total]]*1.5</f>
        <v>16.185000000000002</v>
      </c>
      <c r="V938" s="186"/>
      <c r="W938" s="42">
        <f>INVENTARIO[[#This Row],[Precio Final]]-INVENTARIO[[#This Row],[Costo total]]</f>
        <v>-10.790000000000001</v>
      </c>
      <c r="X938" s="42">
        <f>INVENTARIO[[#This Row],[Ganancia Unitaria]]*INVENTARIO[[#This Row],[Salidas]]</f>
        <v>0</v>
      </c>
      <c r="Y938" s="42" t="s">
        <v>2812</v>
      </c>
      <c r="Z938" s="20"/>
      <c r="AA938" s="20">
        <f>INVENTARIO[[#This Row],[Costo total]]*INVENTARIO[[#This Row],[Entradas]]</f>
        <v>21.580000000000002</v>
      </c>
      <c r="AB938" s="43">
        <f>INVENTARIO[[#This Row],[Stock Actual]]*INVENTARIO[[#This Row],[Costo total]]</f>
        <v>21.580000000000002</v>
      </c>
    </row>
    <row r="939" spans="1:28" ht="55" customHeight="1" x14ac:dyDescent="0.15">
      <c r="A939" s="42" t="s">
        <v>2732</v>
      </c>
      <c r="B939" s="181"/>
      <c r="C939" s="22" t="s">
        <v>12</v>
      </c>
      <c r="D939" s="182" t="s">
        <v>2840</v>
      </c>
      <c r="E939" s="179" t="s">
        <v>2786</v>
      </c>
      <c r="F939" s="180" t="s">
        <v>2522</v>
      </c>
      <c r="G939" s="183" t="s">
        <v>1942</v>
      </c>
      <c r="H939" s="175">
        <f>INVENTARIO[[#This Row],[Precio Final]]</f>
        <v>0</v>
      </c>
      <c r="I939" s="184">
        <f t="shared" si="64"/>
        <v>16.185000000000002</v>
      </c>
      <c r="J939" s="120">
        <v>2</v>
      </c>
      <c r="K939" s="110">
        <f>SUMIFS(VENTAS[Cantidad],VENTAS[Código del producto Vendido],INVENTARIO[[#This Row],[Code]])</f>
        <v>0</v>
      </c>
      <c r="L939" s="110">
        <f>INVENTARIO[[#This Row],[Entradas]]-INVENTARIO[[#This Row],[Salidas]]</f>
        <v>2</v>
      </c>
      <c r="M939" s="42">
        <f>INVENTARIO[[#This Row],[Pricing 1]]*10%</f>
        <v>1.6185000000000003</v>
      </c>
      <c r="N939" s="42"/>
      <c r="O939" s="42"/>
      <c r="P939" s="42">
        <v>8.99</v>
      </c>
      <c r="Q939" s="110"/>
      <c r="R939" s="42"/>
      <c r="S939" s="178">
        <v>1.8</v>
      </c>
      <c r="T939" s="42">
        <f>INVENTARIO[[#This Row],[Costo Unitario (USD)]]+INVENTARIO[[#This Row],[Costo Envío (USD)]]</f>
        <v>10.790000000000001</v>
      </c>
      <c r="U939" s="168">
        <f>INVENTARIO[[#This Row],[Costo total]]*1.5</f>
        <v>16.185000000000002</v>
      </c>
      <c r="V939" s="186"/>
      <c r="W939" s="42">
        <f>INVENTARIO[[#This Row],[Precio Final]]-INVENTARIO[[#This Row],[Costo total]]</f>
        <v>-10.790000000000001</v>
      </c>
      <c r="X939" s="42">
        <f>INVENTARIO[[#This Row],[Ganancia Unitaria]]*INVENTARIO[[#This Row],[Salidas]]</f>
        <v>0</v>
      </c>
      <c r="Y939" s="42" t="s">
        <v>2812</v>
      </c>
      <c r="Z939" s="20"/>
      <c r="AA939" s="20">
        <f>INVENTARIO[[#This Row],[Costo total]]*INVENTARIO[[#This Row],[Entradas]]</f>
        <v>21.580000000000002</v>
      </c>
      <c r="AB939" s="43">
        <f>INVENTARIO[[#This Row],[Stock Actual]]*INVENTARIO[[#This Row],[Costo total]]</f>
        <v>21.580000000000002</v>
      </c>
    </row>
    <row r="940" spans="1:28" ht="55" customHeight="1" x14ac:dyDescent="0.15">
      <c r="A940" s="42" t="s">
        <v>2733</v>
      </c>
      <c r="B940" s="181"/>
      <c r="C940" s="22" t="s">
        <v>12</v>
      </c>
      <c r="D940" s="182" t="s">
        <v>2840</v>
      </c>
      <c r="E940" s="179" t="s">
        <v>2787</v>
      </c>
      <c r="F940" s="180" t="s">
        <v>2577</v>
      </c>
      <c r="G940" s="183" t="s">
        <v>1942</v>
      </c>
      <c r="H940" s="175">
        <f>INVENTARIO[[#This Row],[Precio Final]]</f>
        <v>0</v>
      </c>
      <c r="I940" s="184">
        <f t="shared" si="64"/>
        <v>17.685000000000002</v>
      </c>
      <c r="J940" s="120">
        <v>2</v>
      </c>
      <c r="K940" s="110">
        <f>SUMIFS(VENTAS[Cantidad],VENTAS[Código del producto Vendido],INVENTARIO[[#This Row],[Code]])</f>
        <v>0</v>
      </c>
      <c r="L940" s="110">
        <f>INVENTARIO[[#This Row],[Entradas]]-INVENTARIO[[#This Row],[Salidas]]</f>
        <v>2</v>
      </c>
      <c r="M940" s="42">
        <f>INVENTARIO[[#This Row],[Pricing 1]]*10%</f>
        <v>1.7685000000000004</v>
      </c>
      <c r="N940" s="42"/>
      <c r="O940" s="42"/>
      <c r="P940" s="42">
        <v>9.99</v>
      </c>
      <c r="Q940" s="110"/>
      <c r="R940" s="42"/>
      <c r="S940" s="178">
        <v>1.8</v>
      </c>
      <c r="T940" s="42">
        <f>INVENTARIO[[#This Row],[Costo Unitario (USD)]]+INVENTARIO[[#This Row],[Costo Envío (USD)]]</f>
        <v>11.790000000000001</v>
      </c>
      <c r="U940" s="168">
        <f>INVENTARIO[[#This Row],[Costo total]]*1.5</f>
        <v>17.685000000000002</v>
      </c>
      <c r="V940" s="186"/>
      <c r="W940" s="42">
        <f>INVENTARIO[[#This Row],[Precio Final]]-INVENTARIO[[#This Row],[Costo total]]</f>
        <v>-11.790000000000001</v>
      </c>
      <c r="X940" s="42">
        <f>INVENTARIO[[#This Row],[Ganancia Unitaria]]*INVENTARIO[[#This Row],[Salidas]]</f>
        <v>0</v>
      </c>
      <c r="Y940" s="42" t="s">
        <v>2812</v>
      </c>
      <c r="Z940" s="20"/>
      <c r="AA940" s="20">
        <f>INVENTARIO[[#This Row],[Costo total]]*INVENTARIO[[#This Row],[Entradas]]</f>
        <v>23.580000000000002</v>
      </c>
      <c r="AB940" s="43">
        <f>INVENTARIO[[#This Row],[Stock Actual]]*INVENTARIO[[#This Row],[Costo total]]</f>
        <v>23.580000000000002</v>
      </c>
    </row>
    <row r="941" spans="1:28" ht="55" customHeight="1" x14ac:dyDescent="0.15">
      <c r="A941" s="42" t="s">
        <v>2734</v>
      </c>
      <c r="B941" s="181"/>
      <c r="C941" s="22" t="s">
        <v>12</v>
      </c>
      <c r="D941" s="182" t="s">
        <v>2840</v>
      </c>
      <c r="E941" s="179" t="s">
        <v>2788</v>
      </c>
      <c r="F941" s="180" t="s">
        <v>2784</v>
      </c>
      <c r="G941" s="183" t="s">
        <v>1942</v>
      </c>
      <c r="H941" s="175">
        <f>INVENTARIO[[#This Row],[Precio Final]]</f>
        <v>0</v>
      </c>
      <c r="I941" s="184">
        <f t="shared" si="64"/>
        <v>23.685000000000002</v>
      </c>
      <c r="J941" s="120">
        <v>2</v>
      </c>
      <c r="K941" s="110">
        <f>SUMIFS(VENTAS[Cantidad],VENTAS[Código del producto Vendido],INVENTARIO[[#This Row],[Code]])</f>
        <v>0</v>
      </c>
      <c r="L941" s="110">
        <f>INVENTARIO[[#This Row],[Entradas]]-INVENTARIO[[#This Row],[Salidas]]</f>
        <v>2</v>
      </c>
      <c r="M941" s="42">
        <f>INVENTARIO[[#This Row],[Pricing 1]]*10%</f>
        <v>2.3685000000000005</v>
      </c>
      <c r="N941" s="42"/>
      <c r="O941" s="42"/>
      <c r="P941" s="42">
        <v>13.99</v>
      </c>
      <c r="Q941" s="110"/>
      <c r="R941" s="42"/>
      <c r="S941" s="178">
        <v>1.8</v>
      </c>
      <c r="T941" s="42">
        <f>INVENTARIO[[#This Row],[Costo Unitario (USD)]]+INVENTARIO[[#This Row],[Costo Envío (USD)]]</f>
        <v>15.790000000000001</v>
      </c>
      <c r="U941" s="168">
        <f>INVENTARIO[[#This Row],[Costo total]]*1.5</f>
        <v>23.685000000000002</v>
      </c>
      <c r="V941" s="186"/>
      <c r="W941" s="42">
        <f>INVENTARIO[[#This Row],[Precio Final]]-INVENTARIO[[#This Row],[Costo total]]</f>
        <v>-15.790000000000001</v>
      </c>
      <c r="X941" s="42">
        <f>INVENTARIO[[#This Row],[Ganancia Unitaria]]*INVENTARIO[[#This Row],[Salidas]]</f>
        <v>0</v>
      </c>
      <c r="Y941" s="42" t="s">
        <v>2812</v>
      </c>
      <c r="Z941" s="20"/>
      <c r="AA941" s="20">
        <f>INVENTARIO[[#This Row],[Costo total]]*INVENTARIO[[#This Row],[Entradas]]</f>
        <v>31.580000000000002</v>
      </c>
      <c r="AB941" s="43">
        <f>INVENTARIO[[#This Row],[Stock Actual]]*INVENTARIO[[#This Row],[Costo total]]</f>
        <v>31.580000000000002</v>
      </c>
    </row>
    <row r="942" spans="1:28" ht="55" customHeight="1" x14ac:dyDescent="0.15">
      <c r="A942" s="42" t="s">
        <v>2735</v>
      </c>
      <c r="B942" s="181"/>
      <c r="C942" s="22" t="s">
        <v>12</v>
      </c>
      <c r="D942" s="182" t="s">
        <v>2840</v>
      </c>
      <c r="E942" s="179" t="s">
        <v>2788</v>
      </c>
      <c r="F942" s="180" t="s">
        <v>2577</v>
      </c>
      <c r="G942" s="183" t="s">
        <v>1942</v>
      </c>
      <c r="H942" s="175">
        <f>INVENTARIO[[#This Row],[Precio Final]]</f>
        <v>0</v>
      </c>
      <c r="I942" s="184">
        <f t="shared" si="64"/>
        <v>23.685000000000002</v>
      </c>
      <c r="J942" s="120">
        <v>2</v>
      </c>
      <c r="K942" s="110">
        <f>SUMIFS(VENTAS[Cantidad],VENTAS[Código del producto Vendido],INVENTARIO[[#This Row],[Code]])</f>
        <v>0</v>
      </c>
      <c r="L942" s="110">
        <f>INVENTARIO[[#This Row],[Entradas]]-INVENTARIO[[#This Row],[Salidas]]</f>
        <v>2</v>
      </c>
      <c r="M942" s="42">
        <f>INVENTARIO[[#This Row],[Pricing 1]]*10%</f>
        <v>2.3685000000000005</v>
      </c>
      <c r="N942" s="42"/>
      <c r="O942" s="42"/>
      <c r="P942" s="42">
        <v>13.99</v>
      </c>
      <c r="Q942" s="110"/>
      <c r="R942" s="42"/>
      <c r="S942" s="178">
        <v>1.8</v>
      </c>
      <c r="T942" s="42">
        <f>INVENTARIO[[#This Row],[Costo Unitario (USD)]]+INVENTARIO[[#This Row],[Costo Envío (USD)]]</f>
        <v>15.790000000000001</v>
      </c>
      <c r="U942" s="168">
        <f>INVENTARIO[[#This Row],[Costo total]]*1.5</f>
        <v>23.685000000000002</v>
      </c>
      <c r="V942" s="186"/>
      <c r="W942" s="42">
        <f>INVENTARIO[[#This Row],[Precio Final]]-INVENTARIO[[#This Row],[Costo total]]</f>
        <v>-15.790000000000001</v>
      </c>
      <c r="X942" s="42">
        <f>INVENTARIO[[#This Row],[Ganancia Unitaria]]*INVENTARIO[[#This Row],[Salidas]]</f>
        <v>0</v>
      </c>
      <c r="Y942" s="42" t="s">
        <v>2812</v>
      </c>
      <c r="Z942" s="20"/>
      <c r="AA942" s="20">
        <f>INVENTARIO[[#This Row],[Costo total]]*INVENTARIO[[#This Row],[Entradas]]</f>
        <v>31.580000000000002</v>
      </c>
      <c r="AB942" s="43">
        <f>INVENTARIO[[#This Row],[Stock Actual]]*INVENTARIO[[#This Row],[Costo total]]</f>
        <v>31.580000000000002</v>
      </c>
    </row>
    <row r="943" spans="1:28" ht="55" customHeight="1" x14ac:dyDescent="0.15">
      <c r="A943" s="42" t="s">
        <v>2736</v>
      </c>
      <c r="B943" s="181"/>
      <c r="C943" s="22" t="s">
        <v>12</v>
      </c>
      <c r="D943" s="182" t="s">
        <v>2840</v>
      </c>
      <c r="E943" s="179" t="s">
        <v>2789</v>
      </c>
      <c r="F943" s="180" t="s">
        <v>2790</v>
      </c>
      <c r="G943" s="183" t="s">
        <v>1942</v>
      </c>
      <c r="H943" s="175">
        <f>INVENTARIO[[#This Row],[Precio Final]]</f>
        <v>0</v>
      </c>
      <c r="I943" s="184">
        <f t="shared" si="64"/>
        <v>17.685000000000002</v>
      </c>
      <c r="J943" s="120">
        <v>2</v>
      </c>
      <c r="K943" s="110">
        <f>SUMIFS(VENTAS[Cantidad],VENTAS[Código del producto Vendido],INVENTARIO[[#This Row],[Code]])</f>
        <v>0</v>
      </c>
      <c r="L943" s="110">
        <f>INVENTARIO[[#This Row],[Entradas]]-INVENTARIO[[#This Row],[Salidas]]</f>
        <v>2</v>
      </c>
      <c r="M943" s="42">
        <f>INVENTARIO[[#This Row],[Pricing 1]]*10%</f>
        <v>1.7685000000000004</v>
      </c>
      <c r="N943" s="42"/>
      <c r="O943" s="42"/>
      <c r="P943" s="42">
        <v>9.99</v>
      </c>
      <c r="Q943" s="110"/>
      <c r="R943" s="42"/>
      <c r="S943" s="178">
        <v>1.8</v>
      </c>
      <c r="T943" s="42">
        <f>INVENTARIO[[#This Row],[Costo Unitario (USD)]]+INVENTARIO[[#This Row],[Costo Envío (USD)]]</f>
        <v>11.790000000000001</v>
      </c>
      <c r="U943" s="168">
        <f>INVENTARIO[[#This Row],[Costo total]]*1.5</f>
        <v>17.685000000000002</v>
      </c>
      <c r="V943" s="186"/>
      <c r="W943" s="42">
        <f>INVENTARIO[[#This Row],[Precio Final]]-INVENTARIO[[#This Row],[Costo total]]</f>
        <v>-11.790000000000001</v>
      </c>
      <c r="X943" s="42">
        <f>INVENTARIO[[#This Row],[Ganancia Unitaria]]*INVENTARIO[[#This Row],[Salidas]]</f>
        <v>0</v>
      </c>
      <c r="Y943" s="42" t="s">
        <v>2812</v>
      </c>
      <c r="Z943" s="20"/>
      <c r="AA943" s="20">
        <f>INVENTARIO[[#This Row],[Costo total]]*INVENTARIO[[#This Row],[Entradas]]</f>
        <v>23.580000000000002</v>
      </c>
      <c r="AB943" s="43">
        <f>INVENTARIO[[#This Row],[Stock Actual]]*INVENTARIO[[#This Row],[Costo total]]</f>
        <v>23.580000000000002</v>
      </c>
    </row>
    <row r="944" spans="1:28" ht="55" customHeight="1" x14ac:dyDescent="0.15">
      <c r="A944" s="42" t="s">
        <v>2737</v>
      </c>
      <c r="B944" s="181"/>
      <c r="C944" s="22" t="s">
        <v>12</v>
      </c>
      <c r="D944" s="182" t="s">
        <v>2867</v>
      </c>
      <c r="E944" s="179" t="s">
        <v>2791</v>
      </c>
      <c r="F944" s="180" t="s">
        <v>2792</v>
      </c>
      <c r="G944" s="183" t="s">
        <v>1942</v>
      </c>
      <c r="H944" s="175">
        <f>INVENTARIO[[#This Row],[Precio Final]]</f>
        <v>0</v>
      </c>
      <c r="I944" s="184">
        <f t="shared" si="64"/>
        <v>36.435000000000002</v>
      </c>
      <c r="J944" s="120">
        <v>1</v>
      </c>
      <c r="K944" s="110">
        <f>SUMIFS(VENTAS[Cantidad],VENTAS[Código del producto Vendido],INVENTARIO[[#This Row],[Code]])</f>
        <v>0</v>
      </c>
      <c r="L944" s="110">
        <f>INVENTARIO[[#This Row],[Entradas]]-INVENTARIO[[#This Row],[Salidas]]</f>
        <v>1</v>
      </c>
      <c r="M944" s="42">
        <f>INVENTARIO[[#This Row],[Pricing 1]]*10%</f>
        <v>3.6435000000000004</v>
      </c>
      <c r="N944" s="42"/>
      <c r="O944" s="42"/>
      <c r="P944" s="42">
        <v>22.49</v>
      </c>
      <c r="Q944" s="110"/>
      <c r="R944" s="42"/>
      <c r="S944" s="178">
        <v>1.8</v>
      </c>
      <c r="T944" s="42">
        <f>INVENTARIO[[#This Row],[Costo Unitario (USD)]]+INVENTARIO[[#This Row],[Costo Envío (USD)]]</f>
        <v>24.29</v>
      </c>
      <c r="U944" s="168">
        <f>INVENTARIO[[#This Row],[Costo total]]*1.5</f>
        <v>36.435000000000002</v>
      </c>
      <c r="V944" s="186"/>
      <c r="W944" s="42">
        <f>INVENTARIO[[#This Row],[Precio Final]]-INVENTARIO[[#This Row],[Costo total]]</f>
        <v>-24.29</v>
      </c>
      <c r="X944" s="42">
        <f>INVENTARIO[[#This Row],[Ganancia Unitaria]]*INVENTARIO[[#This Row],[Salidas]]</f>
        <v>0</v>
      </c>
      <c r="Y944" s="42" t="s">
        <v>2812</v>
      </c>
      <c r="Z944" s="20"/>
      <c r="AA944" s="20">
        <f>INVENTARIO[[#This Row],[Costo total]]*INVENTARIO[[#This Row],[Entradas]]</f>
        <v>24.29</v>
      </c>
      <c r="AB944" s="43">
        <f>INVENTARIO[[#This Row],[Stock Actual]]*INVENTARIO[[#This Row],[Costo total]]</f>
        <v>24.29</v>
      </c>
    </row>
    <row r="945" spans="1:28" ht="55" customHeight="1" x14ac:dyDescent="0.15">
      <c r="A945" s="42" t="s">
        <v>2738</v>
      </c>
      <c r="B945" s="181"/>
      <c r="C945" s="22" t="s">
        <v>12</v>
      </c>
      <c r="D945" s="182" t="s">
        <v>2867</v>
      </c>
      <c r="E945" s="179" t="s">
        <v>2791</v>
      </c>
      <c r="F945" s="180" t="s">
        <v>2793</v>
      </c>
      <c r="G945" s="183" t="s">
        <v>1942</v>
      </c>
      <c r="H945" s="175">
        <f>INVENTARIO[[#This Row],[Precio Final]]</f>
        <v>0</v>
      </c>
      <c r="I945" s="184">
        <f t="shared" si="64"/>
        <v>36.435000000000002</v>
      </c>
      <c r="J945" s="120">
        <v>1</v>
      </c>
      <c r="K945" s="110">
        <f>SUMIFS(VENTAS[Cantidad],VENTAS[Código del producto Vendido],INVENTARIO[[#This Row],[Code]])</f>
        <v>0</v>
      </c>
      <c r="L945" s="110">
        <f>INVENTARIO[[#This Row],[Entradas]]-INVENTARIO[[#This Row],[Salidas]]</f>
        <v>1</v>
      </c>
      <c r="M945" s="42">
        <f>INVENTARIO[[#This Row],[Pricing 1]]*10%</f>
        <v>3.6435000000000004</v>
      </c>
      <c r="N945" s="42"/>
      <c r="O945" s="42"/>
      <c r="P945" s="42">
        <v>22.49</v>
      </c>
      <c r="Q945" s="110"/>
      <c r="R945" s="42"/>
      <c r="S945" s="178">
        <v>1.8</v>
      </c>
      <c r="T945" s="42">
        <f>INVENTARIO[[#This Row],[Costo Unitario (USD)]]+INVENTARIO[[#This Row],[Costo Envío (USD)]]</f>
        <v>24.29</v>
      </c>
      <c r="U945" s="168">
        <f>INVENTARIO[[#This Row],[Costo total]]*1.5</f>
        <v>36.435000000000002</v>
      </c>
      <c r="V945" s="186"/>
      <c r="W945" s="42">
        <f>INVENTARIO[[#This Row],[Precio Final]]-INVENTARIO[[#This Row],[Costo total]]</f>
        <v>-24.29</v>
      </c>
      <c r="X945" s="42">
        <f>INVENTARIO[[#This Row],[Ganancia Unitaria]]*INVENTARIO[[#This Row],[Salidas]]</f>
        <v>0</v>
      </c>
      <c r="Y945" s="42" t="s">
        <v>2812</v>
      </c>
      <c r="Z945" s="20"/>
      <c r="AA945" s="20">
        <f>INVENTARIO[[#This Row],[Costo total]]*INVENTARIO[[#This Row],[Entradas]]</f>
        <v>24.29</v>
      </c>
      <c r="AB945" s="43">
        <f>INVENTARIO[[#This Row],[Stock Actual]]*INVENTARIO[[#This Row],[Costo total]]</f>
        <v>24.29</v>
      </c>
    </row>
    <row r="946" spans="1:28" ht="55" customHeight="1" x14ac:dyDescent="0.15">
      <c r="A946" s="42" t="s">
        <v>2739</v>
      </c>
      <c r="B946" s="181"/>
      <c r="C946" s="22" t="s">
        <v>12</v>
      </c>
      <c r="D946" s="182" t="s">
        <v>2867</v>
      </c>
      <c r="E946" s="179" t="s">
        <v>2791</v>
      </c>
      <c r="F946" s="180" t="s">
        <v>2379</v>
      </c>
      <c r="G946" s="183" t="s">
        <v>1942</v>
      </c>
      <c r="H946" s="175">
        <f>INVENTARIO[[#This Row],[Precio Final]]</f>
        <v>0</v>
      </c>
      <c r="I946" s="184">
        <f t="shared" si="64"/>
        <v>36.435000000000002</v>
      </c>
      <c r="J946" s="120">
        <v>1</v>
      </c>
      <c r="K946" s="110">
        <f>SUMIFS(VENTAS[Cantidad],VENTAS[Código del producto Vendido],INVENTARIO[[#This Row],[Code]])</f>
        <v>0</v>
      </c>
      <c r="L946" s="110">
        <f>INVENTARIO[[#This Row],[Entradas]]-INVENTARIO[[#This Row],[Salidas]]</f>
        <v>1</v>
      </c>
      <c r="M946" s="42">
        <f>INVENTARIO[[#This Row],[Pricing 1]]*10%</f>
        <v>3.6435000000000004</v>
      </c>
      <c r="N946" s="42"/>
      <c r="O946" s="42"/>
      <c r="P946" s="42">
        <v>22.49</v>
      </c>
      <c r="Q946" s="110"/>
      <c r="R946" s="42"/>
      <c r="S946" s="178">
        <v>1.8</v>
      </c>
      <c r="T946" s="42">
        <f>INVENTARIO[[#This Row],[Costo Unitario (USD)]]+INVENTARIO[[#This Row],[Costo Envío (USD)]]</f>
        <v>24.29</v>
      </c>
      <c r="U946" s="168">
        <f>INVENTARIO[[#This Row],[Costo total]]*1.5</f>
        <v>36.435000000000002</v>
      </c>
      <c r="V946" s="186"/>
      <c r="W946" s="42">
        <f>INVENTARIO[[#This Row],[Precio Final]]-INVENTARIO[[#This Row],[Costo total]]</f>
        <v>-24.29</v>
      </c>
      <c r="X946" s="42">
        <f>INVENTARIO[[#This Row],[Ganancia Unitaria]]*INVENTARIO[[#This Row],[Salidas]]</f>
        <v>0</v>
      </c>
      <c r="Y946" s="42" t="s">
        <v>2812</v>
      </c>
      <c r="Z946" s="20"/>
      <c r="AA946" s="20">
        <f>INVENTARIO[[#This Row],[Costo total]]*INVENTARIO[[#This Row],[Entradas]]</f>
        <v>24.29</v>
      </c>
      <c r="AB946" s="43">
        <f>INVENTARIO[[#This Row],[Stock Actual]]*INVENTARIO[[#This Row],[Costo total]]</f>
        <v>24.29</v>
      </c>
    </row>
    <row r="947" spans="1:28" ht="55" customHeight="1" x14ac:dyDescent="0.15">
      <c r="A947" s="42" t="s">
        <v>2740</v>
      </c>
      <c r="B947" s="181"/>
      <c r="C947" s="22" t="s">
        <v>12</v>
      </c>
      <c r="D947" s="182" t="s">
        <v>2867</v>
      </c>
      <c r="E947" s="179" t="s">
        <v>2791</v>
      </c>
      <c r="F947" s="180" t="s">
        <v>2395</v>
      </c>
      <c r="G947" s="183" t="s">
        <v>1942</v>
      </c>
      <c r="H947" s="175">
        <f>INVENTARIO[[#This Row],[Precio Final]]</f>
        <v>0</v>
      </c>
      <c r="I947" s="184">
        <f t="shared" si="64"/>
        <v>36.435000000000002</v>
      </c>
      <c r="J947" s="120">
        <v>1</v>
      </c>
      <c r="K947" s="110">
        <f>SUMIFS(VENTAS[Cantidad],VENTAS[Código del producto Vendido],INVENTARIO[[#This Row],[Code]])</f>
        <v>0</v>
      </c>
      <c r="L947" s="110">
        <f>INVENTARIO[[#This Row],[Entradas]]-INVENTARIO[[#This Row],[Salidas]]</f>
        <v>1</v>
      </c>
      <c r="M947" s="42">
        <f>INVENTARIO[[#This Row],[Pricing 1]]*10%</f>
        <v>3.6435000000000004</v>
      </c>
      <c r="N947" s="42"/>
      <c r="O947" s="42"/>
      <c r="P947" s="42">
        <v>22.49</v>
      </c>
      <c r="Q947" s="110"/>
      <c r="R947" s="42"/>
      <c r="S947" s="178">
        <v>1.8</v>
      </c>
      <c r="T947" s="42">
        <f>INVENTARIO[[#This Row],[Costo Unitario (USD)]]+INVENTARIO[[#This Row],[Costo Envío (USD)]]</f>
        <v>24.29</v>
      </c>
      <c r="U947" s="168">
        <f>INVENTARIO[[#This Row],[Costo total]]*1.5</f>
        <v>36.435000000000002</v>
      </c>
      <c r="V947" s="186"/>
      <c r="W947" s="42">
        <f>INVENTARIO[[#This Row],[Precio Final]]-INVENTARIO[[#This Row],[Costo total]]</f>
        <v>-24.29</v>
      </c>
      <c r="X947" s="42">
        <f>INVENTARIO[[#This Row],[Ganancia Unitaria]]*INVENTARIO[[#This Row],[Salidas]]</f>
        <v>0</v>
      </c>
      <c r="Y947" s="42" t="s">
        <v>2812</v>
      </c>
      <c r="Z947" s="20"/>
      <c r="AA947" s="20">
        <f>INVENTARIO[[#This Row],[Costo total]]*INVENTARIO[[#This Row],[Entradas]]</f>
        <v>24.29</v>
      </c>
      <c r="AB947" s="43">
        <f>INVENTARIO[[#This Row],[Stock Actual]]*INVENTARIO[[#This Row],[Costo total]]</f>
        <v>24.29</v>
      </c>
    </row>
    <row r="948" spans="1:28" ht="55" customHeight="1" x14ac:dyDescent="0.15">
      <c r="A948" s="42" t="s">
        <v>2741</v>
      </c>
      <c r="B948" s="181"/>
      <c r="C948" s="22" t="s">
        <v>12</v>
      </c>
      <c r="D948" s="182" t="s">
        <v>2835</v>
      </c>
      <c r="E948" s="179" t="s">
        <v>2794</v>
      </c>
      <c r="F948" s="180" t="s">
        <v>2795</v>
      </c>
      <c r="G948" s="183" t="s">
        <v>2797</v>
      </c>
      <c r="H948" s="175">
        <f>INVENTARIO[[#This Row],[Precio Final]]</f>
        <v>0</v>
      </c>
      <c r="I948" s="184">
        <f t="shared" si="64"/>
        <v>26.82</v>
      </c>
      <c r="J948" s="120">
        <v>1</v>
      </c>
      <c r="K948" s="110">
        <f>SUMIFS(VENTAS[Cantidad],VENTAS[Código del producto Vendido],INVENTARIO[[#This Row],[Code]])</f>
        <v>0</v>
      </c>
      <c r="L948" s="110">
        <f>INVENTARIO[[#This Row],[Entradas]]-INVENTARIO[[#This Row],[Salidas]]</f>
        <v>1</v>
      </c>
      <c r="M948" s="42">
        <f>INVENTARIO[[#This Row],[Pricing 1]]*10%</f>
        <v>2.6820000000000004</v>
      </c>
      <c r="N948" s="42"/>
      <c r="O948" s="42"/>
      <c r="P948" s="42">
        <v>17.88</v>
      </c>
      <c r="Q948" s="110"/>
      <c r="R948" s="42"/>
      <c r="S948" s="178">
        <v>0</v>
      </c>
      <c r="T948" s="42">
        <f>INVENTARIO[[#This Row],[Costo Unitario (USD)]]+INVENTARIO[[#This Row],[Costo Envío (USD)]]</f>
        <v>17.88</v>
      </c>
      <c r="U948" s="168">
        <f>INVENTARIO[[#This Row],[Costo total]]*1.5</f>
        <v>26.82</v>
      </c>
      <c r="V948" s="186"/>
      <c r="W948" s="42">
        <f>INVENTARIO[[#This Row],[Precio Final]]-INVENTARIO[[#This Row],[Costo total]]</f>
        <v>-17.88</v>
      </c>
      <c r="X948" s="42">
        <f>INVENTARIO[[#This Row],[Ganancia Unitaria]]*INVENTARIO[[#This Row],[Salidas]]</f>
        <v>0</v>
      </c>
      <c r="Y948" s="42" t="s">
        <v>2811</v>
      </c>
      <c r="Z948" s="20"/>
      <c r="AA948" s="20">
        <f>INVENTARIO[[#This Row],[Costo total]]*INVENTARIO[[#This Row],[Entradas]]</f>
        <v>17.88</v>
      </c>
      <c r="AB948" s="43">
        <f>INVENTARIO[[#This Row],[Stock Actual]]*INVENTARIO[[#This Row],[Costo total]]</f>
        <v>17.88</v>
      </c>
    </row>
    <row r="949" spans="1:28" ht="55" customHeight="1" x14ac:dyDescent="0.15">
      <c r="A949" s="42" t="s">
        <v>2742</v>
      </c>
      <c r="B949" s="181"/>
      <c r="C949" s="22" t="s">
        <v>12</v>
      </c>
      <c r="D949" s="182" t="s">
        <v>2834</v>
      </c>
      <c r="E949" s="179" t="s">
        <v>2794</v>
      </c>
      <c r="F949" s="180" t="s">
        <v>2378</v>
      </c>
      <c r="G949" s="183" t="s">
        <v>2797</v>
      </c>
      <c r="H949" s="175">
        <f>INVENTARIO[[#This Row],[Precio Final]]</f>
        <v>0</v>
      </c>
      <c r="I949" s="184">
        <f t="shared" si="64"/>
        <v>26.82</v>
      </c>
      <c r="J949" s="120">
        <v>1</v>
      </c>
      <c r="K949" s="110">
        <f>SUMIFS(VENTAS[Cantidad],VENTAS[Código del producto Vendido],INVENTARIO[[#This Row],[Code]])</f>
        <v>0</v>
      </c>
      <c r="L949" s="110">
        <f>INVENTARIO[[#This Row],[Entradas]]-INVENTARIO[[#This Row],[Salidas]]</f>
        <v>1</v>
      </c>
      <c r="M949" s="42">
        <f>INVENTARIO[[#This Row],[Pricing 1]]*10%</f>
        <v>2.6820000000000004</v>
      </c>
      <c r="N949" s="42"/>
      <c r="O949" s="42"/>
      <c r="P949" s="42">
        <v>17.88</v>
      </c>
      <c r="Q949" s="110"/>
      <c r="R949" s="42"/>
      <c r="S949" s="178">
        <v>0</v>
      </c>
      <c r="T949" s="42">
        <f>INVENTARIO[[#This Row],[Costo Unitario (USD)]]+INVENTARIO[[#This Row],[Costo Envío (USD)]]</f>
        <v>17.88</v>
      </c>
      <c r="U949" s="168">
        <f>INVENTARIO[[#This Row],[Costo total]]*1.5</f>
        <v>26.82</v>
      </c>
      <c r="V949" s="186"/>
      <c r="W949" s="42">
        <f>INVENTARIO[[#This Row],[Precio Final]]-INVENTARIO[[#This Row],[Costo total]]</f>
        <v>-17.88</v>
      </c>
      <c r="X949" s="42">
        <f>INVENTARIO[[#This Row],[Ganancia Unitaria]]*INVENTARIO[[#This Row],[Salidas]]</f>
        <v>0</v>
      </c>
      <c r="Y949" s="42" t="s">
        <v>2811</v>
      </c>
      <c r="Z949" s="20"/>
      <c r="AA949" s="20">
        <f>INVENTARIO[[#This Row],[Costo total]]*INVENTARIO[[#This Row],[Entradas]]</f>
        <v>17.88</v>
      </c>
      <c r="AB949" s="43">
        <f>INVENTARIO[[#This Row],[Stock Actual]]*INVENTARIO[[#This Row],[Costo total]]</f>
        <v>17.88</v>
      </c>
    </row>
    <row r="950" spans="1:28" ht="55" customHeight="1" x14ac:dyDescent="0.15">
      <c r="A950" s="42" t="s">
        <v>2743</v>
      </c>
      <c r="B950" s="181"/>
      <c r="C950" s="22" t="s">
        <v>12</v>
      </c>
      <c r="D950" s="182" t="s">
        <v>2835</v>
      </c>
      <c r="E950" s="179" t="s">
        <v>2794</v>
      </c>
      <c r="F950" s="180" t="s">
        <v>2796</v>
      </c>
      <c r="G950" s="183" t="s">
        <v>2797</v>
      </c>
      <c r="H950" s="175">
        <f>INVENTARIO[[#This Row],[Precio Final]]</f>
        <v>0</v>
      </c>
      <c r="I950" s="184">
        <f t="shared" si="64"/>
        <v>26.82</v>
      </c>
      <c r="J950" s="120">
        <v>2</v>
      </c>
      <c r="K950" s="110">
        <f>SUMIFS(VENTAS[Cantidad],VENTAS[Código del producto Vendido],INVENTARIO[[#This Row],[Code]])</f>
        <v>0</v>
      </c>
      <c r="L950" s="110">
        <f>INVENTARIO[[#This Row],[Entradas]]-INVENTARIO[[#This Row],[Salidas]]</f>
        <v>2</v>
      </c>
      <c r="M950" s="42">
        <f>INVENTARIO[[#This Row],[Pricing 1]]*10%</f>
        <v>2.6820000000000004</v>
      </c>
      <c r="N950" s="42"/>
      <c r="O950" s="42"/>
      <c r="P950" s="42">
        <v>17.88</v>
      </c>
      <c r="Q950" s="110"/>
      <c r="R950" s="42"/>
      <c r="S950" s="178">
        <v>0</v>
      </c>
      <c r="T950" s="42">
        <f>INVENTARIO[[#This Row],[Costo Unitario (USD)]]+INVENTARIO[[#This Row],[Costo Envío (USD)]]</f>
        <v>17.88</v>
      </c>
      <c r="U950" s="168">
        <f>INVENTARIO[[#This Row],[Costo total]]*1.5</f>
        <v>26.82</v>
      </c>
      <c r="V950" s="186"/>
      <c r="W950" s="42">
        <f>INVENTARIO[[#This Row],[Precio Final]]-INVENTARIO[[#This Row],[Costo total]]</f>
        <v>-17.88</v>
      </c>
      <c r="X950" s="42">
        <f>INVENTARIO[[#This Row],[Ganancia Unitaria]]*INVENTARIO[[#This Row],[Salidas]]</f>
        <v>0</v>
      </c>
      <c r="Y950" s="42" t="s">
        <v>2811</v>
      </c>
      <c r="Z950" s="20"/>
      <c r="AA950" s="20">
        <f>INVENTARIO[[#This Row],[Costo total]]*INVENTARIO[[#This Row],[Entradas]]</f>
        <v>35.76</v>
      </c>
      <c r="AB950" s="43">
        <f>INVENTARIO[[#This Row],[Stock Actual]]*INVENTARIO[[#This Row],[Costo total]]</f>
        <v>35.76</v>
      </c>
    </row>
    <row r="951" spans="1:28" ht="55" customHeight="1" x14ac:dyDescent="0.15">
      <c r="A951" s="42" t="s">
        <v>2744</v>
      </c>
      <c r="B951" s="181"/>
      <c r="C951" s="22" t="s">
        <v>12</v>
      </c>
      <c r="D951" s="182" t="s">
        <v>2837</v>
      </c>
      <c r="E951" s="179" t="s">
        <v>2798</v>
      </c>
      <c r="F951" s="180" t="s">
        <v>2799</v>
      </c>
      <c r="G951" s="183" t="s">
        <v>2797</v>
      </c>
      <c r="H951" s="175">
        <f>INVENTARIO[[#This Row],[Precio Final]]</f>
        <v>0</v>
      </c>
      <c r="I951" s="184">
        <f t="shared" si="64"/>
        <v>30.72</v>
      </c>
      <c r="J951" s="120">
        <v>1</v>
      </c>
      <c r="K951" s="110">
        <f>SUMIFS(VENTAS[Cantidad],VENTAS[Código del producto Vendido],INVENTARIO[[#This Row],[Code]])</f>
        <v>0</v>
      </c>
      <c r="L951" s="110">
        <f>INVENTARIO[[#This Row],[Entradas]]-INVENTARIO[[#This Row],[Salidas]]</f>
        <v>1</v>
      </c>
      <c r="M951" s="42">
        <f>INVENTARIO[[#This Row],[Pricing 1]]*10%</f>
        <v>3.0720000000000001</v>
      </c>
      <c r="N951" s="42"/>
      <c r="O951" s="42"/>
      <c r="P951" s="42">
        <v>20.48</v>
      </c>
      <c r="Q951" s="110"/>
      <c r="R951" s="42"/>
      <c r="S951" s="178">
        <v>0</v>
      </c>
      <c r="T951" s="42">
        <f>INVENTARIO[[#This Row],[Costo Unitario (USD)]]+INVENTARIO[[#This Row],[Costo Envío (USD)]]</f>
        <v>20.48</v>
      </c>
      <c r="U951" s="168">
        <f>INVENTARIO[[#This Row],[Costo total]]*1.5</f>
        <v>30.72</v>
      </c>
      <c r="V951" s="186"/>
      <c r="W951" s="42">
        <f>INVENTARIO[[#This Row],[Precio Final]]-INVENTARIO[[#This Row],[Costo total]]</f>
        <v>-20.48</v>
      </c>
      <c r="X951" s="42">
        <f>INVENTARIO[[#This Row],[Ganancia Unitaria]]*INVENTARIO[[#This Row],[Salidas]]</f>
        <v>0</v>
      </c>
      <c r="Y951" s="42" t="s">
        <v>2811</v>
      </c>
      <c r="Z951" s="20"/>
      <c r="AA951" s="20">
        <f>INVENTARIO[[#This Row],[Costo total]]*INVENTARIO[[#This Row],[Entradas]]</f>
        <v>20.48</v>
      </c>
      <c r="AB951" s="43">
        <f>INVENTARIO[[#This Row],[Stock Actual]]*INVENTARIO[[#This Row],[Costo total]]</f>
        <v>20.48</v>
      </c>
    </row>
    <row r="952" spans="1:28" ht="55" customHeight="1" x14ac:dyDescent="0.15">
      <c r="A952" s="42" t="s">
        <v>2745</v>
      </c>
      <c r="B952" s="181"/>
      <c r="C952" s="22" t="s">
        <v>12</v>
      </c>
      <c r="D952" s="182" t="s">
        <v>2840</v>
      </c>
      <c r="E952" s="179" t="s">
        <v>2798</v>
      </c>
      <c r="F952" s="180" t="s">
        <v>2577</v>
      </c>
      <c r="G952" s="183" t="s">
        <v>2797</v>
      </c>
      <c r="H952" s="175">
        <f>INVENTARIO[[#This Row],[Precio Final]]</f>
        <v>0</v>
      </c>
      <c r="I952" s="184">
        <f t="shared" si="64"/>
        <v>30.72</v>
      </c>
      <c r="J952" s="120">
        <v>1</v>
      </c>
      <c r="K952" s="110">
        <f>SUMIFS(VENTAS[Cantidad],VENTAS[Código del producto Vendido],INVENTARIO[[#This Row],[Code]])</f>
        <v>0</v>
      </c>
      <c r="L952" s="110">
        <f>INVENTARIO[[#This Row],[Entradas]]-INVENTARIO[[#This Row],[Salidas]]</f>
        <v>1</v>
      </c>
      <c r="M952" s="42">
        <f>INVENTARIO[[#This Row],[Pricing 1]]*10%</f>
        <v>3.0720000000000001</v>
      </c>
      <c r="N952" s="42"/>
      <c r="O952" s="42"/>
      <c r="P952" s="42">
        <v>20.48</v>
      </c>
      <c r="Q952" s="110"/>
      <c r="R952" s="42"/>
      <c r="S952" s="178">
        <v>0</v>
      </c>
      <c r="T952" s="42">
        <f>INVENTARIO[[#This Row],[Costo Unitario (USD)]]+INVENTARIO[[#This Row],[Costo Envío (USD)]]</f>
        <v>20.48</v>
      </c>
      <c r="U952" s="168">
        <f>INVENTARIO[[#This Row],[Costo total]]*1.5</f>
        <v>30.72</v>
      </c>
      <c r="V952" s="186"/>
      <c r="W952" s="42">
        <f>INVENTARIO[[#This Row],[Precio Final]]-INVENTARIO[[#This Row],[Costo total]]</f>
        <v>-20.48</v>
      </c>
      <c r="X952" s="42">
        <f>INVENTARIO[[#This Row],[Ganancia Unitaria]]*INVENTARIO[[#This Row],[Salidas]]</f>
        <v>0</v>
      </c>
      <c r="Y952" s="42" t="s">
        <v>2811</v>
      </c>
      <c r="Z952" s="20"/>
      <c r="AA952" s="20">
        <f>INVENTARIO[[#This Row],[Costo total]]*INVENTARIO[[#This Row],[Entradas]]</f>
        <v>20.48</v>
      </c>
      <c r="AB952" s="43">
        <f>INVENTARIO[[#This Row],[Stock Actual]]*INVENTARIO[[#This Row],[Costo total]]</f>
        <v>20.48</v>
      </c>
    </row>
    <row r="953" spans="1:28" ht="55" customHeight="1" x14ac:dyDescent="0.15">
      <c r="A953" s="42" t="s">
        <v>2844</v>
      </c>
      <c r="B953" s="181"/>
      <c r="C953" s="22" t="s">
        <v>12</v>
      </c>
      <c r="D953" s="182" t="s">
        <v>2835</v>
      </c>
      <c r="E953" s="179" t="s">
        <v>2846</v>
      </c>
      <c r="F953" s="180" t="s">
        <v>2847</v>
      </c>
      <c r="G953" s="183" t="s">
        <v>2797</v>
      </c>
      <c r="H953" s="175">
        <f>INVENTARIO[[#This Row],[Precio Final]]</f>
        <v>0</v>
      </c>
      <c r="I953" s="184">
        <f>U953</f>
        <v>33.255000000000003</v>
      </c>
      <c r="J953" s="120">
        <v>1</v>
      </c>
      <c r="K953" s="110">
        <f>SUMIFS(VENTAS[Cantidad],VENTAS[Código del producto Vendido],INVENTARIO[[#This Row],[Code]])</f>
        <v>0</v>
      </c>
      <c r="L953" s="110">
        <f>INVENTARIO[[#This Row],[Entradas]]-INVENTARIO[[#This Row],[Salidas]]</f>
        <v>1</v>
      </c>
      <c r="M953" s="42">
        <f>INVENTARIO[[#This Row],[Pricing 1]]*10%</f>
        <v>3.3255000000000003</v>
      </c>
      <c r="N953" s="42"/>
      <c r="O953" s="42"/>
      <c r="P953" s="42">
        <v>22.17</v>
      </c>
      <c r="Q953" s="110"/>
      <c r="R953" s="42"/>
      <c r="S953" s="178">
        <v>0</v>
      </c>
      <c r="T953" s="42">
        <f>INVENTARIO[[#This Row],[Costo Unitario (USD)]]+INVENTARIO[[#This Row],[Costo Envío (USD)]]</f>
        <v>22.17</v>
      </c>
      <c r="U953" s="168">
        <f>INVENTARIO[[#This Row],[Costo total]]*1.5</f>
        <v>33.255000000000003</v>
      </c>
      <c r="V953" s="186"/>
      <c r="W953" s="42">
        <f>INVENTARIO[[#This Row],[Precio Final]]-INVENTARIO[[#This Row],[Costo total]]</f>
        <v>-22.17</v>
      </c>
      <c r="X953" s="42">
        <f>INVENTARIO[[#This Row],[Ganancia Unitaria]]*INVENTARIO[[#This Row],[Salidas]]</f>
        <v>0</v>
      </c>
      <c r="Y953" s="42"/>
      <c r="Z953" s="20"/>
      <c r="AA953" s="20">
        <f>INVENTARIO[[#This Row],[Costo total]]*INVENTARIO[[#This Row],[Entradas]]</f>
        <v>22.17</v>
      </c>
      <c r="AB953" s="43">
        <f>INVENTARIO[[#This Row],[Stock Actual]]*INVENTARIO[[#This Row],[Costo total]]</f>
        <v>22.17</v>
      </c>
    </row>
    <row r="954" spans="1:28" ht="55" customHeight="1" x14ac:dyDescent="0.15">
      <c r="A954" s="42" t="s">
        <v>2845</v>
      </c>
      <c r="B954" s="181"/>
      <c r="C954" s="22" t="s">
        <v>12</v>
      </c>
      <c r="D954" s="182" t="s">
        <v>2835</v>
      </c>
      <c r="E954" s="179" t="s">
        <v>2843</v>
      </c>
      <c r="F954" s="180" t="s">
        <v>2848</v>
      </c>
      <c r="G954" s="183" t="s">
        <v>2797</v>
      </c>
      <c r="H954" s="175">
        <f>INVENTARIO[[#This Row],[Precio Final]]</f>
        <v>0</v>
      </c>
      <c r="I954" s="184">
        <f>U954</f>
        <v>32.730000000000004</v>
      </c>
      <c r="J954" s="120">
        <v>1</v>
      </c>
      <c r="K954" s="110">
        <f>SUMIFS(VENTAS[Cantidad],VENTAS[Código del producto Vendido],INVENTARIO[[#This Row],[Code]])</f>
        <v>0</v>
      </c>
      <c r="L954" s="110">
        <f>INVENTARIO[[#This Row],[Entradas]]-INVENTARIO[[#This Row],[Salidas]]</f>
        <v>1</v>
      </c>
      <c r="M954" s="42">
        <f>INVENTARIO[[#This Row],[Pricing 1]]*10%</f>
        <v>3.2730000000000006</v>
      </c>
      <c r="N954" s="42"/>
      <c r="O954" s="42"/>
      <c r="P954" s="42">
        <v>21.82</v>
      </c>
      <c r="Q954" s="110"/>
      <c r="R954" s="42"/>
      <c r="S954" s="178">
        <v>0</v>
      </c>
      <c r="T954" s="42">
        <f>INVENTARIO[[#This Row],[Costo Unitario (USD)]]+INVENTARIO[[#This Row],[Costo Envío (USD)]]</f>
        <v>21.82</v>
      </c>
      <c r="U954" s="168">
        <f>INVENTARIO[[#This Row],[Costo total]]*1.5</f>
        <v>32.730000000000004</v>
      </c>
      <c r="V954" s="186"/>
      <c r="W954" s="42">
        <f>INVENTARIO[[#This Row],[Precio Final]]-INVENTARIO[[#This Row],[Costo total]]</f>
        <v>-21.82</v>
      </c>
      <c r="X954" s="42">
        <f>INVENTARIO[[#This Row],[Ganancia Unitaria]]*INVENTARIO[[#This Row],[Salidas]]</f>
        <v>0</v>
      </c>
      <c r="Y954" s="42"/>
      <c r="Z954" s="20"/>
      <c r="AA954" s="20">
        <f>INVENTARIO[[#This Row],[Costo total]]*INVENTARIO[[#This Row],[Entradas]]</f>
        <v>21.82</v>
      </c>
      <c r="AB954" s="43">
        <f>INVENTARIO[[#This Row],[Stock Actual]]*INVENTARIO[[#This Row],[Costo total]]</f>
        <v>21.82</v>
      </c>
    </row>
    <row r="955" spans="1:28" ht="55" customHeight="1" x14ac:dyDescent="0.15">
      <c r="A955" s="42" t="s">
        <v>2746</v>
      </c>
      <c r="B955" s="181"/>
      <c r="C955" s="22" t="s">
        <v>12</v>
      </c>
      <c r="D955" s="182" t="s">
        <v>2840</v>
      </c>
      <c r="E955" s="179" t="s">
        <v>2800</v>
      </c>
      <c r="F955" s="180" t="s">
        <v>2801</v>
      </c>
      <c r="G955" s="183" t="s">
        <v>2797</v>
      </c>
      <c r="H955" s="175">
        <f>INVENTARIO[[#This Row],[Precio Final]]</f>
        <v>0</v>
      </c>
      <c r="I955" s="184">
        <f t="shared" si="64"/>
        <v>8.25</v>
      </c>
      <c r="J955" s="120">
        <v>3</v>
      </c>
      <c r="K955" s="110">
        <f>SUMIFS(VENTAS[Cantidad],VENTAS[Código del producto Vendido],INVENTARIO[[#This Row],[Code]])</f>
        <v>0</v>
      </c>
      <c r="L955" s="110">
        <f>INVENTARIO[[#This Row],[Entradas]]-INVENTARIO[[#This Row],[Salidas]]</f>
        <v>3</v>
      </c>
      <c r="M955" s="42">
        <f>INVENTARIO[[#This Row],[Pricing 1]]*10%</f>
        <v>0.82500000000000007</v>
      </c>
      <c r="N955" s="42"/>
      <c r="O955" s="42"/>
      <c r="P955" s="42">
        <v>5.5</v>
      </c>
      <c r="Q955" s="110"/>
      <c r="R955" s="42"/>
      <c r="S955" s="178">
        <v>0</v>
      </c>
      <c r="T955" s="42">
        <f>INVENTARIO[[#This Row],[Costo Unitario (USD)]]+INVENTARIO[[#This Row],[Costo Envío (USD)]]</f>
        <v>5.5</v>
      </c>
      <c r="U955" s="168">
        <f>INVENTARIO[[#This Row],[Costo total]]*1.5</f>
        <v>8.25</v>
      </c>
      <c r="V955" s="186"/>
      <c r="W955" s="42">
        <f>INVENTARIO[[#This Row],[Precio Final]]-INVENTARIO[[#This Row],[Costo total]]</f>
        <v>-5.5</v>
      </c>
      <c r="X955" s="42">
        <f>INVENTARIO[[#This Row],[Ganancia Unitaria]]*INVENTARIO[[#This Row],[Salidas]]</f>
        <v>0</v>
      </c>
      <c r="Y955" s="42" t="s">
        <v>2811</v>
      </c>
      <c r="Z955" s="20"/>
      <c r="AA955" s="20">
        <f>INVENTARIO[[#This Row],[Costo total]]*INVENTARIO[[#This Row],[Entradas]]</f>
        <v>16.5</v>
      </c>
      <c r="AB955" s="43">
        <f>INVENTARIO[[#This Row],[Stock Actual]]*INVENTARIO[[#This Row],[Costo total]]</f>
        <v>16.5</v>
      </c>
    </row>
    <row r="956" spans="1:28" ht="55" customHeight="1" x14ac:dyDescent="0.15">
      <c r="A956" s="42" t="s">
        <v>2747</v>
      </c>
      <c r="B956" s="181"/>
      <c r="C956" s="22" t="s">
        <v>12</v>
      </c>
      <c r="D956" s="182" t="s">
        <v>2840</v>
      </c>
      <c r="E956" s="179" t="s">
        <v>2802</v>
      </c>
      <c r="F956" s="180" t="s">
        <v>2577</v>
      </c>
      <c r="G956" s="183" t="s">
        <v>2797</v>
      </c>
      <c r="H956" s="175">
        <f>INVENTARIO[[#This Row],[Precio Final]]</f>
        <v>0</v>
      </c>
      <c r="I956" s="184">
        <f t="shared" si="64"/>
        <v>16.424999999999997</v>
      </c>
      <c r="J956" s="120">
        <v>2</v>
      </c>
      <c r="K956" s="110">
        <f>SUMIFS(VENTAS[Cantidad],VENTAS[Código del producto Vendido],INVENTARIO[[#This Row],[Code]])</f>
        <v>0</v>
      </c>
      <c r="L956" s="110">
        <f>INVENTARIO[[#This Row],[Entradas]]-INVENTARIO[[#This Row],[Salidas]]</f>
        <v>2</v>
      </c>
      <c r="M956" s="42">
        <f>INVENTARIO[[#This Row],[Pricing 1]]*10%</f>
        <v>1.6424999999999998</v>
      </c>
      <c r="N956" s="42"/>
      <c r="O956" s="42"/>
      <c r="P956" s="42">
        <v>10.95</v>
      </c>
      <c r="Q956" s="110"/>
      <c r="R956" s="42"/>
      <c r="S956" s="178">
        <v>0</v>
      </c>
      <c r="T956" s="42">
        <f>INVENTARIO[[#This Row],[Costo Unitario (USD)]]+INVENTARIO[[#This Row],[Costo Envío (USD)]]</f>
        <v>10.95</v>
      </c>
      <c r="U956" s="168">
        <f>INVENTARIO[[#This Row],[Costo total]]*1.5</f>
        <v>16.424999999999997</v>
      </c>
      <c r="V956" s="186"/>
      <c r="W956" s="42">
        <f>INVENTARIO[[#This Row],[Precio Final]]-INVENTARIO[[#This Row],[Costo total]]</f>
        <v>-10.95</v>
      </c>
      <c r="X956" s="42">
        <f>INVENTARIO[[#This Row],[Ganancia Unitaria]]*INVENTARIO[[#This Row],[Salidas]]</f>
        <v>0</v>
      </c>
      <c r="Y956" s="42" t="s">
        <v>2811</v>
      </c>
      <c r="Z956" s="20"/>
      <c r="AA956" s="20">
        <f>INVENTARIO[[#This Row],[Costo total]]*INVENTARIO[[#This Row],[Entradas]]</f>
        <v>21.9</v>
      </c>
      <c r="AB956" s="43">
        <f>INVENTARIO[[#This Row],[Stock Actual]]*INVENTARIO[[#This Row],[Costo total]]</f>
        <v>21.9</v>
      </c>
    </row>
    <row r="957" spans="1:28" ht="55" customHeight="1" x14ac:dyDescent="0.15">
      <c r="A957" s="42" t="s">
        <v>2748</v>
      </c>
      <c r="B957" s="181"/>
      <c r="C957" s="22" t="s">
        <v>12</v>
      </c>
      <c r="D957" s="182" t="s">
        <v>2840</v>
      </c>
      <c r="E957" s="179" t="s">
        <v>2802</v>
      </c>
      <c r="F957" s="180" t="s">
        <v>2803</v>
      </c>
      <c r="G957" s="183" t="s">
        <v>2797</v>
      </c>
      <c r="H957" s="175">
        <f>INVENTARIO[[#This Row],[Precio Final]]</f>
        <v>0</v>
      </c>
      <c r="I957" s="184">
        <f t="shared" si="64"/>
        <v>16.424999999999997</v>
      </c>
      <c r="J957" s="120">
        <v>2</v>
      </c>
      <c r="K957" s="110">
        <f>SUMIFS(VENTAS[Cantidad],VENTAS[Código del producto Vendido],INVENTARIO[[#This Row],[Code]])</f>
        <v>0</v>
      </c>
      <c r="L957" s="110">
        <f>INVENTARIO[[#This Row],[Entradas]]-INVENTARIO[[#This Row],[Salidas]]</f>
        <v>2</v>
      </c>
      <c r="M957" s="42">
        <f>INVENTARIO[[#This Row],[Pricing 1]]*10%</f>
        <v>1.6424999999999998</v>
      </c>
      <c r="N957" s="42"/>
      <c r="O957" s="42"/>
      <c r="P957" s="42">
        <v>10.95</v>
      </c>
      <c r="Q957" s="110"/>
      <c r="R957" s="42"/>
      <c r="S957" s="178">
        <v>0</v>
      </c>
      <c r="T957" s="42">
        <f>INVENTARIO[[#This Row],[Costo Unitario (USD)]]+INVENTARIO[[#This Row],[Costo Envío (USD)]]</f>
        <v>10.95</v>
      </c>
      <c r="U957" s="168">
        <f>INVENTARIO[[#This Row],[Costo total]]*1.5</f>
        <v>16.424999999999997</v>
      </c>
      <c r="V957" s="186"/>
      <c r="W957" s="42">
        <f>INVENTARIO[[#This Row],[Precio Final]]-INVENTARIO[[#This Row],[Costo total]]</f>
        <v>-10.95</v>
      </c>
      <c r="X957" s="42">
        <f>INVENTARIO[[#This Row],[Ganancia Unitaria]]*INVENTARIO[[#This Row],[Salidas]]</f>
        <v>0</v>
      </c>
      <c r="Y957" s="42" t="s">
        <v>2811</v>
      </c>
      <c r="Z957" s="20"/>
      <c r="AA957" s="20">
        <f>INVENTARIO[[#This Row],[Costo total]]*INVENTARIO[[#This Row],[Entradas]]</f>
        <v>21.9</v>
      </c>
      <c r="AB957" s="43">
        <f>INVENTARIO[[#This Row],[Stock Actual]]*INVENTARIO[[#This Row],[Costo total]]</f>
        <v>21.9</v>
      </c>
    </row>
    <row r="958" spans="1:28" ht="55" customHeight="1" x14ac:dyDescent="0.15">
      <c r="A958" s="42" t="s">
        <v>2749</v>
      </c>
      <c r="B958" s="181"/>
      <c r="C958" s="22" t="s">
        <v>12</v>
      </c>
      <c r="D958" s="182" t="s">
        <v>2841</v>
      </c>
      <c r="E958" s="179" t="s">
        <v>2804</v>
      </c>
      <c r="F958" s="180" t="s">
        <v>2801</v>
      </c>
      <c r="G958" s="183" t="s">
        <v>2797</v>
      </c>
      <c r="H958" s="175">
        <f>INVENTARIO[[#This Row],[Precio Final]]</f>
        <v>0</v>
      </c>
      <c r="I958" s="184">
        <f t="shared" si="64"/>
        <v>16.23</v>
      </c>
      <c r="J958" s="120">
        <v>3</v>
      </c>
      <c r="K958" s="110">
        <f>SUMIFS(VENTAS[Cantidad],VENTAS[Código del producto Vendido],INVENTARIO[[#This Row],[Code]])</f>
        <v>0</v>
      </c>
      <c r="L958" s="110">
        <f>INVENTARIO[[#This Row],[Entradas]]-INVENTARIO[[#This Row],[Salidas]]</f>
        <v>3</v>
      </c>
      <c r="M958" s="42">
        <f>INVENTARIO[[#This Row],[Pricing 1]]*10%</f>
        <v>1.6230000000000002</v>
      </c>
      <c r="N958" s="42"/>
      <c r="O958" s="42"/>
      <c r="P958" s="42">
        <v>10.82</v>
      </c>
      <c r="Q958" s="110"/>
      <c r="R958" s="42"/>
      <c r="S958" s="178">
        <v>0</v>
      </c>
      <c r="T958" s="42">
        <f>INVENTARIO[[#This Row],[Costo Unitario (USD)]]+INVENTARIO[[#This Row],[Costo Envío (USD)]]</f>
        <v>10.82</v>
      </c>
      <c r="U958" s="168">
        <f>INVENTARIO[[#This Row],[Costo total]]*1.5</f>
        <v>16.23</v>
      </c>
      <c r="V958" s="186"/>
      <c r="W958" s="42">
        <f>INVENTARIO[[#This Row],[Precio Final]]-INVENTARIO[[#This Row],[Costo total]]</f>
        <v>-10.82</v>
      </c>
      <c r="X958" s="42">
        <f>INVENTARIO[[#This Row],[Ganancia Unitaria]]*INVENTARIO[[#This Row],[Salidas]]</f>
        <v>0</v>
      </c>
      <c r="Y958" s="42" t="s">
        <v>2811</v>
      </c>
      <c r="Z958" s="20"/>
      <c r="AA958" s="20">
        <f>INVENTARIO[[#This Row],[Costo total]]*INVENTARIO[[#This Row],[Entradas]]</f>
        <v>32.46</v>
      </c>
      <c r="AB958" s="43">
        <f>INVENTARIO[[#This Row],[Stock Actual]]*INVENTARIO[[#This Row],[Costo total]]</f>
        <v>32.46</v>
      </c>
    </row>
    <row r="959" spans="1:28" ht="55" customHeight="1" x14ac:dyDescent="0.15">
      <c r="A959" s="42" t="s">
        <v>2750</v>
      </c>
      <c r="B959" s="181"/>
      <c r="C959" s="22" t="s">
        <v>12</v>
      </c>
      <c r="D959" s="182" t="s">
        <v>2841</v>
      </c>
      <c r="E959" s="179" t="s">
        <v>2804</v>
      </c>
      <c r="F959" s="180" t="s">
        <v>2784</v>
      </c>
      <c r="G959" s="183" t="s">
        <v>2797</v>
      </c>
      <c r="H959" s="175">
        <f>INVENTARIO[[#This Row],[Precio Final]]</f>
        <v>0</v>
      </c>
      <c r="I959" s="184">
        <f t="shared" si="64"/>
        <v>14.955000000000002</v>
      </c>
      <c r="J959" s="120">
        <v>3</v>
      </c>
      <c r="K959" s="110">
        <f>SUMIFS(VENTAS[Cantidad],VENTAS[Código del producto Vendido],INVENTARIO[[#This Row],[Code]])</f>
        <v>0</v>
      </c>
      <c r="L959" s="110">
        <f>INVENTARIO[[#This Row],[Entradas]]-INVENTARIO[[#This Row],[Salidas]]</f>
        <v>3</v>
      </c>
      <c r="M959" s="42">
        <f>INVENTARIO[[#This Row],[Pricing 1]]*10%</f>
        <v>1.4955000000000003</v>
      </c>
      <c r="N959" s="42"/>
      <c r="O959" s="42"/>
      <c r="P959" s="42">
        <v>9.9700000000000006</v>
      </c>
      <c r="Q959" s="110"/>
      <c r="R959" s="42"/>
      <c r="S959" s="178">
        <v>0</v>
      </c>
      <c r="T959" s="42">
        <f>INVENTARIO[[#This Row],[Costo Unitario (USD)]]+INVENTARIO[[#This Row],[Costo Envío (USD)]]</f>
        <v>9.9700000000000006</v>
      </c>
      <c r="U959" s="168">
        <f>INVENTARIO[[#This Row],[Costo total]]*1.5</f>
        <v>14.955000000000002</v>
      </c>
      <c r="V959" s="186"/>
      <c r="W959" s="42">
        <f>INVENTARIO[[#This Row],[Precio Final]]-INVENTARIO[[#This Row],[Costo total]]</f>
        <v>-9.9700000000000006</v>
      </c>
      <c r="X959" s="42">
        <f>INVENTARIO[[#This Row],[Ganancia Unitaria]]*INVENTARIO[[#This Row],[Salidas]]</f>
        <v>0</v>
      </c>
      <c r="Y959" s="42" t="s">
        <v>2811</v>
      </c>
      <c r="Z959" s="20"/>
      <c r="AA959" s="20">
        <f>INVENTARIO[[#This Row],[Costo total]]*INVENTARIO[[#This Row],[Entradas]]</f>
        <v>29.910000000000004</v>
      </c>
      <c r="AB959" s="43">
        <f>INVENTARIO[[#This Row],[Stock Actual]]*INVENTARIO[[#This Row],[Costo total]]</f>
        <v>29.910000000000004</v>
      </c>
    </row>
    <row r="960" spans="1:28" ht="55" customHeight="1" x14ac:dyDescent="0.15">
      <c r="A960" s="42" t="s">
        <v>2751</v>
      </c>
      <c r="B960" s="181"/>
      <c r="C960" s="22" t="s">
        <v>12</v>
      </c>
      <c r="D960" s="182" t="s">
        <v>2868</v>
      </c>
      <c r="E960" s="179" t="s">
        <v>2805</v>
      </c>
      <c r="F960" s="180" t="s">
        <v>2806</v>
      </c>
      <c r="G960" s="183" t="s">
        <v>2797</v>
      </c>
      <c r="H960" s="175">
        <f>INVENTARIO[[#This Row],[Precio Final]]</f>
        <v>0</v>
      </c>
      <c r="I960" s="184">
        <f t="shared" si="64"/>
        <v>13.049999999999999</v>
      </c>
      <c r="J960" s="120">
        <v>2</v>
      </c>
      <c r="K960" s="110">
        <f>SUMIFS(VENTAS[Cantidad],VENTAS[Código del producto Vendido],INVENTARIO[[#This Row],[Code]])</f>
        <v>0</v>
      </c>
      <c r="L960" s="110">
        <f>INVENTARIO[[#This Row],[Entradas]]-INVENTARIO[[#This Row],[Salidas]]</f>
        <v>2</v>
      </c>
      <c r="M960" s="42">
        <f>INVENTARIO[[#This Row],[Pricing 1]]*10%</f>
        <v>1.3049999999999999</v>
      </c>
      <c r="N960" s="42"/>
      <c r="O960" s="42"/>
      <c r="P960" s="42">
        <v>8.6999999999999993</v>
      </c>
      <c r="Q960" s="110"/>
      <c r="R960" s="42"/>
      <c r="S960" s="178">
        <v>0</v>
      </c>
      <c r="T960" s="42">
        <f>INVENTARIO[[#This Row],[Costo Unitario (USD)]]+INVENTARIO[[#This Row],[Costo Envío (USD)]]</f>
        <v>8.6999999999999993</v>
      </c>
      <c r="U960" s="168">
        <f>INVENTARIO[[#This Row],[Costo total]]*1.5</f>
        <v>13.049999999999999</v>
      </c>
      <c r="V960" s="186"/>
      <c r="W960" s="42">
        <f>INVENTARIO[[#This Row],[Precio Final]]-INVENTARIO[[#This Row],[Costo total]]</f>
        <v>-8.6999999999999993</v>
      </c>
      <c r="X960" s="42">
        <f>INVENTARIO[[#This Row],[Ganancia Unitaria]]*INVENTARIO[[#This Row],[Salidas]]</f>
        <v>0</v>
      </c>
      <c r="Y960" s="42" t="s">
        <v>2811</v>
      </c>
      <c r="Z960" s="20"/>
      <c r="AA960" s="20">
        <f>INVENTARIO[[#This Row],[Costo total]]*INVENTARIO[[#This Row],[Entradas]]</f>
        <v>17.399999999999999</v>
      </c>
      <c r="AB960" s="43">
        <f>INVENTARIO[[#This Row],[Stock Actual]]*INVENTARIO[[#This Row],[Costo total]]</f>
        <v>17.399999999999999</v>
      </c>
    </row>
    <row r="961" spans="1:28" ht="55" customHeight="1" x14ac:dyDescent="0.15">
      <c r="A961" s="42" t="s">
        <v>2752</v>
      </c>
      <c r="B961" s="181"/>
      <c r="C961" s="22" t="s">
        <v>12</v>
      </c>
      <c r="D961" s="182" t="s">
        <v>2868</v>
      </c>
      <c r="E961" s="179" t="s">
        <v>2805</v>
      </c>
      <c r="F961" s="180" t="s">
        <v>2807</v>
      </c>
      <c r="G961" s="183" t="s">
        <v>2797</v>
      </c>
      <c r="H961" s="175">
        <f>INVENTARIO[[#This Row],[Precio Final]]</f>
        <v>0</v>
      </c>
      <c r="I961" s="184">
        <f t="shared" si="64"/>
        <v>13.049999999999999</v>
      </c>
      <c r="J961" s="120">
        <v>2</v>
      </c>
      <c r="K961" s="110">
        <f>SUMIFS(VENTAS[Cantidad],VENTAS[Código del producto Vendido],INVENTARIO[[#This Row],[Code]])</f>
        <v>0</v>
      </c>
      <c r="L961" s="110">
        <f>INVENTARIO[[#This Row],[Entradas]]-INVENTARIO[[#This Row],[Salidas]]</f>
        <v>2</v>
      </c>
      <c r="M961" s="42">
        <f>INVENTARIO[[#This Row],[Pricing 1]]*10%</f>
        <v>1.3049999999999999</v>
      </c>
      <c r="N961" s="42"/>
      <c r="O961" s="42"/>
      <c r="P961" s="42">
        <v>8.6999999999999993</v>
      </c>
      <c r="Q961" s="110"/>
      <c r="R961" s="42"/>
      <c r="S961" s="178">
        <v>0</v>
      </c>
      <c r="T961" s="42">
        <f>INVENTARIO[[#This Row],[Costo Unitario (USD)]]+INVENTARIO[[#This Row],[Costo Envío (USD)]]</f>
        <v>8.6999999999999993</v>
      </c>
      <c r="U961" s="168">
        <f>INVENTARIO[[#This Row],[Costo total]]*1.5</f>
        <v>13.049999999999999</v>
      </c>
      <c r="V961" s="186"/>
      <c r="W961" s="42">
        <f>INVENTARIO[[#This Row],[Precio Final]]-INVENTARIO[[#This Row],[Costo total]]</f>
        <v>-8.6999999999999993</v>
      </c>
      <c r="X961" s="42">
        <f>INVENTARIO[[#This Row],[Ganancia Unitaria]]*INVENTARIO[[#This Row],[Salidas]]</f>
        <v>0</v>
      </c>
      <c r="Y961" s="42" t="s">
        <v>2811</v>
      </c>
      <c r="Z961" s="20"/>
      <c r="AA961" s="20">
        <f>INVENTARIO[[#This Row],[Costo total]]*INVENTARIO[[#This Row],[Entradas]]</f>
        <v>17.399999999999999</v>
      </c>
      <c r="AB961" s="43">
        <f>INVENTARIO[[#This Row],[Stock Actual]]*INVENTARIO[[#This Row],[Costo total]]</f>
        <v>17.399999999999999</v>
      </c>
    </row>
    <row r="962" spans="1:28" ht="55" customHeight="1" x14ac:dyDescent="0.15">
      <c r="A962" s="42" t="s">
        <v>2753</v>
      </c>
      <c r="B962" s="181"/>
      <c r="C962" s="22" t="s">
        <v>12</v>
      </c>
      <c r="D962" s="182" t="s">
        <v>2868</v>
      </c>
      <c r="E962" s="179" t="s">
        <v>2805</v>
      </c>
      <c r="F962" s="180" t="s">
        <v>2719</v>
      </c>
      <c r="G962" s="183" t="s">
        <v>2797</v>
      </c>
      <c r="H962" s="175">
        <f>INVENTARIO[[#This Row],[Precio Final]]</f>
        <v>0</v>
      </c>
      <c r="I962" s="184">
        <f t="shared" si="64"/>
        <v>13.049999999999999</v>
      </c>
      <c r="J962" s="120">
        <v>2</v>
      </c>
      <c r="K962" s="110">
        <f>SUMIFS(VENTAS[Cantidad],VENTAS[Código del producto Vendido],INVENTARIO[[#This Row],[Code]])</f>
        <v>0</v>
      </c>
      <c r="L962" s="110">
        <f>INVENTARIO[[#This Row],[Entradas]]-INVENTARIO[[#This Row],[Salidas]]</f>
        <v>2</v>
      </c>
      <c r="M962" s="42">
        <f>INVENTARIO[[#This Row],[Pricing 1]]*10%</f>
        <v>1.3049999999999999</v>
      </c>
      <c r="N962" s="42"/>
      <c r="O962" s="42"/>
      <c r="P962" s="42">
        <v>8.6999999999999993</v>
      </c>
      <c r="Q962" s="110"/>
      <c r="R962" s="42"/>
      <c r="S962" s="178">
        <v>0</v>
      </c>
      <c r="T962" s="42">
        <f>INVENTARIO[[#This Row],[Costo Unitario (USD)]]+INVENTARIO[[#This Row],[Costo Envío (USD)]]</f>
        <v>8.6999999999999993</v>
      </c>
      <c r="U962" s="168">
        <f>INVENTARIO[[#This Row],[Costo total]]*1.5</f>
        <v>13.049999999999999</v>
      </c>
      <c r="V962" s="186"/>
      <c r="W962" s="42">
        <f>INVENTARIO[[#This Row],[Precio Final]]-INVENTARIO[[#This Row],[Costo total]]</f>
        <v>-8.6999999999999993</v>
      </c>
      <c r="X962" s="42">
        <f>INVENTARIO[[#This Row],[Ganancia Unitaria]]*INVENTARIO[[#This Row],[Salidas]]</f>
        <v>0</v>
      </c>
      <c r="Y962" s="42" t="s">
        <v>2811</v>
      </c>
      <c r="Z962" s="20"/>
      <c r="AA962" s="20">
        <f>INVENTARIO[[#This Row],[Costo total]]*INVENTARIO[[#This Row],[Entradas]]</f>
        <v>17.399999999999999</v>
      </c>
      <c r="AB962" s="43">
        <f>INVENTARIO[[#This Row],[Stock Actual]]*INVENTARIO[[#This Row],[Costo total]]</f>
        <v>17.399999999999999</v>
      </c>
    </row>
    <row r="963" spans="1:28" ht="55" customHeight="1" x14ac:dyDescent="0.15">
      <c r="A963" s="42" t="s">
        <v>2754</v>
      </c>
      <c r="B963" s="181"/>
      <c r="C963" s="22" t="s">
        <v>12</v>
      </c>
      <c r="D963" s="182" t="s">
        <v>2840</v>
      </c>
      <c r="E963" s="179" t="s">
        <v>2808</v>
      </c>
      <c r="F963" s="180" t="s">
        <v>2577</v>
      </c>
      <c r="G963" s="183" t="s">
        <v>2797</v>
      </c>
      <c r="H963" s="175">
        <f>INVENTARIO[[#This Row],[Precio Final]]</f>
        <v>0</v>
      </c>
      <c r="I963" s="184">
        <f t="shared" si="64"/>
        <v>29.22</v>
      </c>
      <c r="J963" s="120">
        <v>2</v>
      </c>
      <c r="K963" s="110">
        <f>SUMIFS(VENTAS[Cantidad],VENTAS[Código del producto Vendido],INVENTARIO[[#This Row],[Code]])</f>
        <v>0</v>
      </c>
      <c r="L963" s="110">
        <f>INVENTARIO[[#This Row],[Entradas]]-INVENTARIO[[#This Row],[Salidas]]</f>
        <v>2</v>
      </c>
      <c r="M963" s="42">
        <f>INVENTARIO[[#This Row],[Pricing 1]]*10%</f>
        <v>2.9220000000000002</v>
      </c>
      <c r="N963" s="42"/>
      <c r="O963" s="42"/>
      <c r="P963" s="42">
        <v>19.48</v>
      </c>
      <c r="Q963" s="110"/>
      <c r="R963" s="42"/>
      <c r="S963" s="178">
        <v>0</v>
      </c>
      <c r="T963" s="42">
        <f>INVENTARIO[[#This Row],[Costo Unitario (USD)]]+INVENTARIO[[#This Row],[Costo Envío (USD)]]</f>
        <v>19.48</v>
      </c>
      <c r="U963" s="168">
        <f>INVENTARIO[[#This Row],[Costo total]]*1.5</f>
        <v>29.22</v>
      </c>
      <c r="V963" s="186"/>
      <c r="W963" s="42">
        <f>INVENTARIO[[#This Row],[Precio Final]]-INVENTARIO[[#This Row],[Costo total]]</f>
        <v>-19.48</v>
      </c>
      <c r="X963" s="42">
        <f>INVENTARIO[[#This Row],[Ganancia Unitaria]]*INVENTARIO[[#This Row],[Salidas]]</f>
        <v>0</v>
      </c>
      <c r="Y963" s="42" t="s">
        <v>2811</v>
      </c>
      <c r="Z963" s="20"/>
      <c r="AA963" s="20">
        <f>INVENTARIO[[#This Row],[Costo total]]*INVENTARIO[[#This Row],[Entradas]]</f>
        <v>38.96</v>
      </c>
      <c r="AB963" s="43">
        <f>INVENTARIO[[#This Row],[Stock Actual]]*INVENTARIO[[#This Row],[Costo total]]</f>
        <v>38.96</v>
      </c>
    </row>
    <row r="964" spans="1:28" ht="55" customHeight="1" x14ac:dyDescent="0.15">
      <c r="A964" s="42" t="s">
        <v>2755</v>
      </c>
      <c r="B964" s="181"/>
      <c r="C964" s="22" t="s">
        <v>12</v>
      </c>
      <c r="D964" s="182" t="s">
        <v>2836</v>
      </c>
      <c r="E964" s="179" t="s">
        <v>2842</v>
      </c>
      <c r="F964" s="180" t="s">
        <v>2522</v>
      </c>
      <c r="G964" s="183" t="s">
        <v>2797</v>
      </c>
      <c r="H964" s="175">
        <f>INVENTARIO[[#This Row],[Precio Final]]</f>
        <v>0</v>
      </c>
      <c r="I964" s="184">
        <f t="shared" si="64"/>
        <v>4.875</v>
      </c>
      <c r="J964" s="120">
        <v>2</v>
      </c>
      <c r="K964" s="110">
        <f>SUMIFS(VENTAS[Cantidad],VENTAS[Código del producto Vendido],INVENTARIO[[#This Row],[Code]])</f>
        <v>0</v>
      </c>
      <c r="L964" s="110">
        <f>INVENTARIO[[#This Row],[Entradas]]-INVENTARIO[[#This Row],[Salidas]]</f>
        <v>2</v>
      </c>
      <c r="M964" s="42">
        <f>INVENTARIO[[#This Row],[Pricing 1]]*10%</f>
        <v>0.48750000000000004</v>
      </c>
      <c r="N964" s="42"/>
      <c r="O964" s="42"/>
      <c r="P964" s="42">
        <v>3.25</v>
      </c>
      <c r="Q964" s="110"/>
      <c r="R964" s="42"/>
      <c r="S964" s="178">
        <v>0</v>
      </c>
      <c r="T964" s="42">
        <f>INVENTARIO[[#This Row],[Costo Unitario (USD)]]+INVENTARIO[[#This Row],[Costo Envío (USD)]]</f>
        <v>3.25</v>
      </c>
      <c r="U964" s="168">
        <f>INVENTARIO[[#This Row],[Costo total]]*1.5</f>
        <v>4.875</v>
      </c>
      <c r="V964" s="186"/>
      <c r="W964" s="42">
        <f>INVENTARIO[[#This Row],[Precio Final]]-INVENTARIO[[#This Row],[Costo total]]</f>
        <v>-3.25</v>
      </c>
      <c r="X964" s="42">
        <f>INVENTARIO[[#This Row],[Ganancia Unitaria]]*INVENTARIO[[#This Row],[Salidas]]</f>
        <v>0</v>
      </c>
      <c r="Y964" s="42" t="s">
        <v>2811</v>
      </c>
      <c r="Z964" s="20"/>
      <c r="AA964" s="20">
        <f>INVENTARIO[[#This Row],[Costo total]]*INVENTARIO[[#This Row],[Entradas]]</f>
        <v>6.5</v>
      </c>
      <c r="AB964" s="43">
        <f>INVENTARIO[[#This Row],[Stock Actual]]*INVENTARIO[[#This Row],[Costo total]]</f>
        <v>6.5</v>
      </c>
    </row>
    <row r="965" spans="1:28" ht="55" customHeight="1" x14ac:dyDescent="0.15">
      <c r="A965" s="42" t="s">
        <v>2756</v>
      </c>
      <c r="B965" s="181"/>
      <c r="C965" s="22" t="s">
        <v>12</v>
      </c>
      <c r="D965" s="182" t="s">
        <v>2836</v>
      </c>
      <c r="E965" s="179" t="s">
        <v>2842</v>
      </c>
      <c r="F965" s="180" t="s">
        <v>2809</v>
      </c>
      <c r="G965" s="183" t="s">
        <v>2797</v>
      </c>
      <c r="H965" s="175">
        <f>INVENTARIO[[#This Row],[Precio Final]]</f>
        <v>0</v>
      </c>
      <c r="I965" s="184">
        <f t="shared" si="64"/>
        <v>4.875</v>
      </c>
      <c r="J965" s="120">
        <v>2</v>
      </c>
      <c r="K965" s="110">
        <f>SUMIFS(VENTAS[Cantidad],VENTAS[Código del producto Vendido],INVENTARIO[[#This Row],[Code]])</f>
        <v>0</v>
      </c>
      <c r="L965" s="110">
        <f>INVENTARIO[[#This Row],[Entradas]]-INVENTARIO[[#This Row],[Salidas]]</f>
        <v>2</v>
      </c>
      <c r="M965" s="42">
        <f>INVENTARIO[[#This Row],[Pricing 1]]*10%</f>
        <v>0.48750000000000004</v>
      </c>
      <c r="N965" s="42"/>
      <c r="O965" s="42"/>
      <c r="P965" s="42">
        <v>3.25</v>
      </c>
      <c r="Q965" s="110"/>
      <c r="R965" s="42"/>
      <c r="S965" s="178">
        <v>0</v>
      </c>
      <c r="T965" s="42">
        <f>INVENTARIO[[#This Row],[Costo Unitario (USD)]]+INVENTARIO[[#This Row],[Costo Envío (USD)]]</f>
        <v>3.25</v>
      </c>
      <c r="U965" s="168">
        <f>INVENTARIO[[#This Row],[Costo total]]*1.5</f>
        <v>4.875</v>
      </c>
      <c r="V965" s="186"/>
      <c r="W965" s="42">
        <f>INVENTARIO[[#This Row],[Precio Final]]-INVENTARIO[[#This Row],[Costo total]]</f>
        <v>-3.25</v>
      </c>
      <c r="X965" s="42">
        <f>INVENTARIO[[#This Row],[Ganancia Unitaria]]*INVENTARIO[[#This Row],[Salidas]]</f>
        <v>0</v>
      </c>
      <c r="Y965" s="42" t="s">
        <v>2811</v>
      </c>
      <c r="Z965" s="20"/>
      <c r="AA965" s="20">
        <f>INVENTARIO[[#This Row],[Costo total]]*INVENTARIO[[#This Row],[Entradas]]</f>
        <v>6.5</v>
      </c>
      <c r="AB965" s="43">
        <f>INVENTARIO[[#This Row],[Stock Actual]]*INVENTARIO[[#This Row],[Costo total]]</f>
        <v>6.5</v>
      </c>
    </row>
    <row r="966" spans="1:28" ht="55" customHeight="1" x14ac:dyDescent="0.15">
      <c r="A966" s="42" t="s">
        <v>2757</v>
      </c>
      <c r="B966" s="181"/>
      <c r="C966" s="22" t="s">
        <v>12</v>
      </c>
      <c r="D966" s="182" t="s">
        <v>2836</v>
      </c>
      <c r="E966" s="179" t="s">
        <v>2842</v>
      </c>
      <c r="F966" s="180" t="s">
        <v>2577</v>
      </c>
      <c r="G966" s="183" t="s">
        <v>2797</v>
      </c>
      <c r="H966" s="175">
        <f>INVENTARIO[[#This Row],[Precio Final]]</f>
        <v>0</v>
      </c>
      <c r="I966" s="184">
        <f t="shared" si="64"/>
        <v>5.49</v>
      </c>
      <c r="J966" s="120">
        <v>2</v>
      </c>
      <c r="K966" s="110">
        <f>SUMIFS(VENTAS[Cantidad],VENTAS[Código del producto Vendido],INVENTARIO[[#This Row],[Code]])</f>
        <v>0</v>
      </c>
      <c r="L966" s="110">
        <f>INVENTARIO[[#This Row],[Entradas]]-INVENTARIO[[#This Row],[Salidas]]</f>
        <v>2</v>
      </c>
      <c r="M966" s="42">
        <f>INVENTARIO[[#This Row],[Pricing 1]]*10%</f>
        <v>0.54900000000000004</v>
      </c>
      <c r="N966" s="42"/>
      <c r="O966" s="42"/>
      <c r="P966" s="42">
        <v>3.66</v>
      </c>
      <c r="Q966" s="110"/>
      <c r="R966" s="42"/>
      <c r="S966" s="178">
        <v>0</v>
      </c>
      <c r="T966" s="42">
        <f>INVENTARIO[[#This Row],[Costo Unitario (USD)]]+INVENTARIO[[#This Row],[Costo Envío (USD)]]</f>
        <v>3.66</v>
      </c>
      <c r="U966" s="168">
        <f>INVENTARIO[[#This Row],[Costo total]]*1.5</f>
        <v>5.49</v>
      </c>
      <c r="V966" s="186"/>
      <c r="W966" s="42">
        <f>INVENTARIO[[#This Row],[Precio Final]]-INVENTARIO[[#This Row],[Costo total]]</f>
        <v>-3.66</v>
      </c>
      <c r="X966" s="42">
        <f>INVENTARIO[[#This Row],[Ganancia Unitaria]]*INVENTARIO[[#This Row],[Salidas]]</f>
        <v>0</v>
      </c>
      <c r="Y966" s="42" t="s">
        <v>2811</v>
      </c>
      <c r="Z966" s="20"/>
      <c r="AA966" s="20">
        <f>INVENTARIO[[#This Row],[Costo total]]*INVENTARIO[[#This Row],[Entradas]]</f>
        <v>7.32</v>
      </c>
      <c r="AB966" s="43">
        <f>INVENTARIO[[#This Row],[Stock Actual]]*INVENTARIO[[#This Row],[Costo total]]</f>
        <v>7.32</v>
      </c>
    </row>
    <row r="967" spans="1:28" ht="55" customHeight="1" x14ac:dyDescent="0.15">
      <c r="A967" s="42" t="s">
        <v>2758</v>
      </c>
      <c r="B967" s="181"/>
      <c r="C967" s="22" t="s">
        <v>12</v>
      </c>
      <c r="D967" s="182" t="s">
        <v>2835</v>
      </c>
      <c r="E967" s="179" t="s">
        <v>2816</v>
      </c>
      <c r="F967" s="180" t="s">
        <v>2813</v>
      </c>
      <c r="G967" s="183" t="s">
        <v>164</v>
      </c>
      <c r="H967" s="175">
        <f>INVENTARIO[[#This Row],[Precio Final]]</f>
        <v>0</v>
      </c>
      <c r="I967" s="184">
        <f t="shared" si="64"/>
        <v>17.414999999999999</v>
      </c>
      <c r="J967" s="120">
        <v>2</v>
      </c>
      <c r="K967" s="110">
        <f>SUMIFS(VENTAS[Cantidad],VENTAS[Código del producto Vendido],INVENTARIO[[#This Row],[Code]])</f>
        <v>0</v>
      </c>
      <c r="L967" s="110">
        <f>INVENTARIO[[#This Row],[Entradas]]-INVENTARIO[[#This Row],[Salidas]]</f>
        <v>2</v>
      </c>
      <c r="M967" s="42">
        <f>INVENTARIO[[#This Row],[Pricing 1]]*10%</f>
        <v>1.7415</v>
      </c>
      <c r="N967" s="42"/>
      <c r="O967" s="42"/>
      <c r="P967" s="42">
        <v>11.61</v>
      </c>
      <c r="Q967" s="110"/>
      <c r="R967" s="42"/>
      <c r="S967" s="178">
        <v>0</v>
      </c>
      <c r="T967" s="42">
        <f>INVENTARIO[[#This Row],[Costo Unitario (USD)]]+INVENTARIO[[#This Row],[Costo Envío (USD)]]</f>
        <v>11.61</v>
      </c>
      <c r="U967" s="168">
        <f>INVENTARIO[[#This Row],[Costo total]]*1.5</f>
        <v>17.414999999999999</v>
      </c>
      <c r="V967" s="186"/>
      <c r="W967" s="42">
        <f>INVENTARIO[[#This Row],[Precio Final]]-INVENTARIO[[#This Row],[Costo total]]</f>
        <v>-11.61</v>
      </c>
      <c r="X967" s="42">
        <f>INVENTARIO[[#This Row],[Ganancia Unitaria]]*INVENTARIO[[#This Row],[Salidas]]</f>
        <v>0</v>
      </c>
      <c r="Y967" s="42" t="s">
        <v>2810</v>
      </c>
      <c r="Z967" s="20"/>
      <c r="AA967" s="20">
        <f>INVENTARIO[[#This Row],[Costo total]]*INVENTARIO[[#This Row],[Entradas]]</f>
        <v>23.22</v>
      </c>
      <c r="AB967" s="43">
        <f>INVENTARIO[[#This Row],[Stock Actual]]*INVENTARIO[[#This Row],[Costo total]]</f>
        <v>23.22</v>
      </c>
    </row>
    <row r="968" spans="1:28" ht="55" customHeight="1" x14ac:dyDescent="0.15">
      <c r="A968" s="42" t="s">
        <v>2815</v>
      </c>
      <c r="B968" s="181"/>
      <c r="C968" s="22" t="s">
        <v>12</v>
      </c>
      <c r="D968" s="182" t="s">
        <v>2835</v>
      </c>
      <c r="E968" s="179" t="s">
        <v>2816</v>
      </c>
      <c r="F968" s="180" t="s">
        <v>2817</v>
      </c>
      <c r="G968" s="183" t="s">
        <v>164</v>
      </c>
      <c r="H968" s="175">
        <f>INVENTARIO[[#This Row],[Precio Final]]</f>
        <v>0</v>
      </c>
      <c r="I968" s="184">
        <f>U968</f>
        <v>17.414999999999999</v>
      </c>
      <c r="J968" s="120">
        <v>1</v>
      </c>
      <c r="K968" s="110">
        <f>SUMIFS(VENTAS[Cantidad],VENTAS[Código del producto Vendido],INVENTARIO[[#This Row],[Code]])</f>
        <v>0</v>
      </c>
      <c r="L968" s="110">
        <f>INVENTARIO[[#This Row],[Entradas]]-INVENTARIO[[#This Row],[Salidas]]</f>
        <v>1</v>
      </c>
      <c r="M968" s="42">
        <f>INVENTARIO[[#This Row],[Pricing 1]]*10%</f>
        <v>1.7415</v>
      </c>
      <c r="N968" s="42"/>
      <c r="O968" s="42"/>
      <c r="P968" s="42">
        <v>11.61</v>
      </c>
      <c r="Q968" s="110"/>
      <c r="R968" s="42"/>
      <c r="S968" s="178">
        <v>0</v>
      </c>
      <c r="T968" s="42">
        <f>INVENTARIO[[#This Row],[Costo Unitario (USD)]]+INVENTARIO[[#This Row],[Costo Envío (USD)]]</f>
        <v>11.61</v>
      </c>
      <c r="U968" s="168">
        <f>INVENTARIO[[#This Row],[Costo total]]*1.5</f>
        <v>17.414999999999999</v>
      </c>
      <c r="V968" s="186"/>
      <c r="W968" s="42">
        <f>INVENTARIO[[#This Row],[Precio Final]]-INVENTARIO[[#This Row],[Costo total]]</f>
        <v>-11.61</v>
      </c>
      <c r="X968" s="42">
        <f>INVENTARIO[[#This Row],[Ganancia Unitaria]]*INVENTARIO[[#This Row],[Salidas]]</f>
        <v>0</v>
      </c>
      <c r="Y968" s="42"/>
      <c r="Z968" s="20"/>
      <c r="AA968" s="20">
        <f>INVENTARIO[[#This Row],[Costo total]]*INVENTARIO[[#This Row],[Entradas]]</f>
        <v>11.61</v>
      </c>
      <c r="AB968" s="43">
        <f>INVENTARIO[[#This Row],[Stock Actual]]*INVENTARIO[[#This Row],[Costo total]]</f>
        <v>11.61</v>
      </c>
    </row>
    <row r="969" spans="1:28" ht="55" customHeight="1" x14ac:dyDescent="0.15">
      <c r="A969" s="42" t="s">
        <v>2829</v>
      </c>
      <c r="B969" s="181"/>
      <c r="C969" s="22" t="s">
        <v>12</v>
      </c>
      <c r="D969" s="182" t="s">
        <v>2834</v>
      </c>
      <c r="E969" s="179" t="s">
        <v>2816</v>
      </c>
      <c r="F969" s="180" t="s">
        <v>2830</v>
      </c>
      <c r="G969" s="183" t="s">
        <v>164</v>
      </c>
      <c r="H969" s="175">
        <f>INVENTARIO[[#This Row],[Precio Final]]</f>
        <v>0</v>
      </c>
      <c r="I969" s="184">
        <f>U969</f>
        <v>17.414999999999999</v>
      </c>
      <c r="J969" s="120">
        <v>1</v>
      </c>
      <c r="K969" s="110">
        <f>SUMIFS(VENTAS[Cantidad],VENTAS[Código del producto Vendido],INVENTARIO[[#This Row],[Code]])</f>
        <v>0</v>
      </c>
      <c r="L969" s="110">
        <f>INVENTARIO[[#This Row],[Entradas]]-INVENTARIO[[#This Row],[Salidas]]</f>
        <v>1</v>
      </c>
      <c r="M969" s="42">
        <f>INVENTARIO[[#This Row],[Pricing 1]]*10%</f>
        <v>1.7415</v>
      </c>
      <c r="N969" s="42"/>
      <c r="O969" s="42"/>
      <c r="P969" s="42">
        <v>11.61</v>
      </c>
      <c r="Q969" s="110"/>
      <c r="R969" s="42"/>
      <c r="S969" s="178">
        <v>0</v>
      </c>
      <c r="T969" s="42">
        <f>INVENTARIO[[#This Row],[Costo Unitario (USD)]]+INVENTARIO[[#This Row],[Costo Envío (USD)]]</f>
        <v>11.61</v>
      </c>
      <c r="U969" s="168">
        <f>INVENTARIO[[#This Row],[Costo total]]*1.5</f>
        <v>17.414999999999999</v>
      </c>
      <c r="V969" s="186"/>
      <c r="W969" s="42">
        <f>INVENTARIO[[#This Row],[Precio Final]]-INVENTARIO[[#This Row],[Costo total]]</f>
        <v>-11.61</v>
      </c>
      <c r="X969" s="42">
        <f>INVENTARIO[[#This Row],[Ganancia Unitaria]]*INVENTARIO[[#This Row],[Salidas]]</f>
        <v>0</v>
      </c>
      <c r="Y969" s="42"/>
      <c r="Z969" s="20"/>
      <c r="AA969" s="20">
        <f>INVENTARIO[[#This Row],[Costo total]]*INVENTARIO[[#This Row],[Entradas]]</f>
        <v>11.61</v>
      </c>
      <c r="AB969" s="43">
        <f>INVENTARIO[[#This Row],[Stock Actual]]*INVENTARIO[[#This Row],[Costo total]]</f>
        <v>11.61</v>
      </c>
    </row>
    <row r="970" spans="1:28" ht="55" customHeight="1" x14ac:dyDescent="0.15">
      <c r="A970" s="42" t="s">
        <v>2821</v>
      </c>
      <c r="B970" s="181"/>
      <c r="C970" s="22" t="s">
        <v>12</v>
      </c>
      <c r="D970" s="182" t="s">
        <v>2833</v>
      </c>
      <c r="E970" s="179" t="s">
        <v>2814</v>
      </c>
      <c r="F970" s="180" t="s">
        <v>2823</v>
      </c>
      <c r="G970" s="183" t="s">
        <v>164</v>
      </c>
      <c r="H970" s="175">
        <f>INVENTARIO[[#This Row],[Precio Final]]</f>
        <v>0</v>
      </c>
      <c r="I970" s="184">
        <f>U970</f>
        <v>7.4550000000000001</v>
      </c>
      <c r="J970" s="120">
        <v>2</v>
      </c>
      <c r="K970" s="110">
        <f>SUMIFS(VENTAS[Cantidad],VENTAS[Código del producto Vendido],INVENTARIO[[#This Row],[Code]])</f>
        <v>0</v>
      </c>
      <c r="L970" s="110">
        <f>INVENTARIO[[#This Row],[Entradas]]-INVENTARIO[[#This Row],[Salidas]]</f>
        <v>2</v>
      </c>
      <c r="M970" s="42">
        <f>INVENTARIO[[#This Row],[Pricing 1]]*10%</f>
        <v>0.74550000000000005</v>
      </c>
      <c r="N970" s="42"/>
      <c r="O970" s="42"/>
      <c r="P970" s="42">
        <v>4.97</v>
      </c>
      <c r="Q970" s="110"/>
      <c r="R970" s="42"/>
      <c r="S970" s="178">
        <v>0</v>
      </c>
      <c r="T970" s="42">
        <f>INVENTARIO[[#This Row],[Costo Unitario (USD)]]+INVENTARIO[[#This Row],[Costo Envío (USD)]]</f>
        <v>4.97</v>
      </c>
      <c r="U970" s="168">
        <f>INVENTARIO[[#This Row],[Costo total]]*1.5</f>
        <v>7.4550000000000001</v>
      </c>
      <c r="V970" s="186"/>
      <c r="W970" s="42">
        <f>INVENTARIO[[#This Row],[Precio Final]]-INVENTARIO[[#This Row],[Costo total]]</f>
        <v>-4.97</v>
      </c>
      <c r="X970" s="42">
        <f>INVENTARIO[[#This Row],[Ganancia Unitaria]]*INVENTARIO[[#This Row],[Salidas]]</f>
        <v>0</v>
      </c>
      <c r="Y970" s="42"/>
      <c r="Z970" s="20"/>
      <c r="AA970" s="20">
        <f>INVENTARIO[[#This Row],[Costo total]]*INVENTARIO[[#This Row],[Entradas]]</f>
        <v>9.94</v>
      </c>
      <c r="AB970" s="43">
        <f>INVENTARIO[[#This Row],[Stock Actual]]*INVENTARIO[[#This Row],[Costo total]]</f>
        <v>9.94</v>
      </c>
    </row>
    <row r="971" spans="1:28" ht="55" customHeight="1" x14ac:dyDescent="0.15">
      <c r="A971" s="42" t="s">
        <v>2822</v>
      </c>
      <c r="B971" s="181"/>
      <c r="C971" s="22" t="s">
        <v>12</v>
      </c>
      <c r="D971" s="182" t="s">
        <v>2833</v>
      </c>
      <c r="E971" s="179" t="s">
        <v>2814</v>
      </c>
      <c r="F971" s="180" t="s">
        <v>2824</v>
      </c>
      <c r="G971" s="183" t="s">
        <v>164</v>
      </c>
      <c r="H971" s="175">
        <f>INVENTARIO[[#This Row],[Precio Final]]</f>
        <v>0</v>
      </c>
      <c r="I971" s="184">
        <f>U971</f>
        <v>7.4550000000000001</v>
      </c>
      <c r="J971" s="120">
        <v>2</v>
      </c>
      <c r="K971" s="110">
        <f>SUMIFS(VENTAS[Cantidad],VENTAS[Código del producto Vendido],INVENTARIO[[#This Row],[Code]])</f>
        <v>0</v>
      </c>
      <c r="L971" s="110">
        <f>INVENTARIO[[#This Row],[Entradas]]-INVENTARIO[[#This Row],[Salidas]]</f>
        <v>2</v>
      </c>
      <c r="M971" s="42">
        <f>INVENTARIO[[#This Row],[Pricing 1]]*10%</f>
        <v>0.74550000000000005</v>
      </c>
      <c r="N971" s="42"/>
      <c r="O971" s="42"/>
      <c r="P971" s="42">
        <v>4.97</v>
      </c>
      <c r="Q971" s="110"/>
      <c r="R971" s="42"/>
      <c r="S971" s="178">
        <v>0</v>
      </c>
      <c r="T971" s="42">
        <f>INVENTARIO[[#This Row],[Costo Unitario (USD)]]+INVENTARIO[[#This Row],[Costo Envío (USD)]]</f>
        <v>4.97</v>
      </c>
      <c r="U971" s="168">
        <f>INVENTARIO[[#This Row],[Costo total]]*1.5</f>
        <v>7.4550000000000001</v>
      </c>
      <c r="V971" s="186"/>
      <c r="W971" s="42">
        <f>INVENTARIO[[#This Row],[Precio Final]]-INVENTARIO[[#This Row],[Costo total]]</f>
        <v>-4.97</v>
      </c>
      <c r="X971" s="42">
        <f>INVENTARIO[[#This Row],[Ganancia Unitaria]]*INVENTARIO[[#This Row],[Salidas]]</f>
        <v>0</v>
      </c>
      <c r="Y971" s="42"/>
      <c r="Z971" s="20"/>
      <c r="AA971" s="20">
        <f>INVENTARIO[[#This Row],[Costo total]]*INVENTARIO[[#This Row],[Entradas]]</f>
        <v>9.94</v>
      </c>
      <c r="AB971" s="43">
        <f>INVENTARIO[[#This Row],[Stock Actual]]*INVENTARIO[[#This Row],[Costo total]]</f>
        <v>9.94</v>
      </c>
    </row>
    <row r="972" spans="1:28" ht="55" customHeight="1" x14ac:dyDescent="0.15">
      <c r="A972" s="42" t="s">
        <v>2759</v>
      </c>
      <c r="B972" s="181"/>
      <c r="C972" s="22" t="s">
        <v>12</v>
      </c>
      <c r="D972" s="182" t="s">
        <v>2833</v>
      </c>
      <c r="E972" s="179" t="s">
        <v>2814</v>
      </c>
      <c r="F972" s="180" t="s">
        <v>2825</v>
      </c>
      <c r="G972" s="183" t="s">
        <v>164</v>
      </c>
      <c r="H972" s="175">
        <f>INVENTARIO[[#This Row],[Precio Final]]</f>
        <v>0</v>
      </c>
      <c r="I972" s="184">
        <f t="shared" si="64"/>
        <v>7.4550000000000001</v>
      </c>
      <c r="J972" s="120">
        <v>2</v>
      </c>
      <c r="K972" s="110">
        <f>SUMIFS(VENTAS[Cantidad],VENTAS[Código del producto Vendido],INVENTARIO[[#This Row],[Code]])</f>
        <v>0</v>
      </c>
      <c r="L972" s="110">
        <f>INVENTARIO[[#This Row],[Entradas]]-INVENTARIO[[#This Row],[Salidas]]</f>
        <v>2</v>
      </c>
      <c r="M972" s="42">
        <f>INVENTARIO[[#This Row],[Pricing 1]]*10%</f>
        <v>0.74550000000000005</v>
      </c>
      <c r="N972" s="42"/>
      <c r="O972" s="42"/>
      <c r="P972" s="42">
        <v>4.97</v>
      </c>
      <c r="Q972" s="110"/>
      <c r="R972" s="42"/>
      <c r="S972" s="178">
        <v>0</v>
      </c>
      <c r="T972" s="42">
        <f>INVENTARIO[[#This Row],[Costo Unitario (USD)]]+INVENTARIO[[#This Row],[Costo Envío (USD)]]</f>
        <v>4.97</v>
      </c>
      <c r="U972" s="168">
        <f>INVENTARIO[[#This Row],[Costo total]]*1.5</f>
        <v>7.4550000000000001</v>
      </c>
      <c r="V972" s="186"/>
      <c r="W972" s="42">
        <f>INVENTARIO[[#This Row],[Precio Final]]-INVENTARIO[[#This Row],[Costo total]]</f>
        <v>-4.97</v>
      </c>
      <c r="X972" s="42">
        <f>INVENTARIO[[#This Row],[Ganancia Unitaria]]*INVENTARIO[[#This Row],[Salidas]]</f>
        <v>0</v>
      </c>
      <c r="Y972" s="42" t="s">
        <v>2810</v>
      </c>
      <c r="Z972" s="20"/>
      <c r="AA972" s="20">
        <f>INVENTARIO[[#This Row],[Costo total]]*INVENTARIO[[#This Row],[Entradas]]</f>
        <v>9.94</v>
      </c>
      <c r="AB972" s="43">
        <f>INVENTARIO[[#This Row],[Stock Actual]]*INVENTARIO[[#This Row],[Costo total]]</f>
        <v>9.94</v>
      </c>
    </row>
    <row r="973" spans="1:28" ht="55" customHeight="1" x14ac:dyDescent="0.15">
      <c r="A973" s="42" t="s">
        <v>2760</v>
      </c>
      <c r="B973" s="181"/>
      <c r="C973" s="22" t="s">
        <v>12</v>
      </c>
      <c r="D973" s="182" t="s">
        <v>2833</v>
      </c>
      <c r="E973" s="179" t="s">
        <v>2814</v>
      </c>
      <c r="F973" s="180" t="s">
        <v>2826</v>
      </c>
      <c r="G973" s="183" t="s">
        <v>164</v>
      </c>
      <c r="H973" s="175">
        <f>INVENTARIO[[#This Row],[Precio Final]]</f>
        <v>0</v>
      </c>
      <c r="I973" s="184">
        <f t="shared" si="64"/>
        <v>7.4550000000000001</v>
      </c>
      <c r="J973" s="120">
        <v>2</v>
      </c>
      <c r="K973" s="110">
        <f>SUMIFS(VENTAS[Cantidad],VENTAS[Código del producto Vendido],INVENTARIO[[#This Row],[Code]])</f>
        <v>0</v>
      </c>
      <c r="L973" s="110">
        <f>INVENTARIO[[#This Row],[Entradas]]-INVENTARIO[[#This Row],[Salidas]]</f>
        <v>2</v>
      </c>
      <c r="M973" s="42">
        <f>INVENTARIO[[#This Row],[Pricing 1]]*10%</f>
        <v>0.74550000000000005</v>
      </c>
      <c r="N973" s="42"/>
      <c r="O973" s="42"/>
      <c r="P973" s="42">
        <v>4.97</v>
      </c>
      <c r="Q973" s="110"/>
      <c r="R973" s="42"/>
      <c r="S973" s="178">
        <v>0</v>
      </c>
      <c r="T973" s="42">
        <f>INVENTARIO[[#This Row],[Costo Unitario (USD)]]+INVENTARIO[[#This Row],[Costo Envío (USD)]]</f>
        <v>4.97</v>
      </c>
      <c r="U973" s="168">
        <f>INVENTARIO[[#This Row],[Costo total]]*1.5</f>
        <v>7.4550000000000001</v>
      </c>
      <c r="V973" s="186"/>
      <c r="W973" s="42">
        <f>INVENTARIO[[#This Row],[Precio Final]]-INVENTARIO[[#This Row],[Costo total]]</f>
        <v>-4.97</v>
      </c>
      <c r="X973" s="42">
        <f>INVENTARIO[[#This Row],[Ganancia Unitaria]]*INVENTARIO[[#This Row],[Salidas]]</f>
        <v>0</v>
      </c>
      <c r="Y973" s="42" t="s">
        <v>2810</v>
      </c>
      <c r="Z973" s="20"/>
      <c r="AA973" s="20">
        <f>INVENTARIO[[#This Row],[Costo total]]*INVENTARIO[[#This Row],[Entradas]]</f>
        <v>9.94</v>
      </c>
      <c r="AB973" s="43">
        <f>INVENTARIO[[#This Row],[Stock Actual]]*INVENTARIO[[#This Row],[Costo total]]</f>
        <v>9.94</v>
      </c>
    </row>
    <row r="974" spans="1:28" ht="55" customHeight="1" x14ac:dyDescent="0.15">
      <c r="A974" s="42" t="s">
        <v>2761</v>
      </c>
      <c r="B974" s="181"/>
      <c r="C974" s="22" t="s">
        <v>12</v>
      </c>
      <c r="D974" s="182" t="s">
        <v>2833</v>
      </c>
      <c r="E974" s="179" t="s">
        <v>2819</v>
      </c>
      <c r="F974" s="180" t="s">
        <v>2818</v>
      </c>
      <c r="G974" s="183" t="s">
        <v>164</v>
      </c>
      <c r="H974" s="175">
        <f>INVENTARIO[[#This Row],[Precio Final]]</f>
        <v>0</v>
      </c>
      <c r="I974" s="184">
        <f t="shared" si="64"/>
        <v>5.7750000000000004</v>
      </c>
      <c r="J974" s="120">
        <v>5</v>
      </c>
      <c r="K974" s="110">
        <f>SUMIFS(VENTAS[Cantidad],VENTAS[Código del producto Vendido],INVENTARIO[[#This Row],[Code]])</f>
        <v>0</v>
      </c>
      <c r="L974" s="110">
        <f>INVENTARIO[[#This Row],[Entradas]]-INVENTARIO[[#This Row],[Salidas]]</f>
        <v>5</v>
      </c>
      <c r="M974" s="42">
        <f>INVENTARIO[[#This Row],[Pricing 1]]*10%</f>
        <v>0.57750000000000001</v>
      </c>
      <c r="N974" s="42"/>
      <c r="O974" s="42"/>
      <c r="P974" s="42">
        <v>3.85</v>
      </c>
      <c r="Q974" s="110"/>
      <c r="R974" s="42"/>
      <c r="S974" s="178">
        <v>0</v>
      </c>
      <c r="T974" s="42">
        <f>INVENTARIO[[#This Row],[Costo Unitario (USD)]]+INVENTARIO[[#This Row],[Costo Envío (USD)]]</f>
        <v>3.85</v>
      </c>
      <c r="U974" s="168">
        <f>INVENTARIO[[#This Row],[Costo total]]*1.5</f>
        <v>5.7750000000000004</v>
      </c>
      <c r="V974" s="186"/>
      <c r="W974" s="42">
        <f>INVENTARIO[[#This Row],[Precio Final]]-INVENTARIO[[#This Row],[Costo total]]</f>
        <v>-3.85</v>
      </c>
      <c r="X974" s="42">
        <f>INVENTARIO[[#This Row],[Ganancia Unitaria]]*INVENTARIO[[#This Row],[Salidas]]</f>
        <v>0</v>
      </c>
      <c r="Y974" s="42" t="s">
        <v>2810</v>
      </c>
      <c r="Z974" s="20"/>
      <c r="AA974" s="20">
        <f>INVENTARIO[[#This Row],[Costo total]]*INVENTARIO[[#This Row],[Entradas]]</f>
        <v>19.25</v>
      </c>
      <c r="AB974" s="43">
        <f>INVENTARIO[[#This Row],[Stock Actual]]*INVENTARIO[[#This Row],[Costo total]]</f>
        <v>19.25</v>
      </c>
    </row>
    <row r="975" spans="1:28" ht="55" customHeight="1" x14ac:dyDescent="0.15">
      <c r="A975" s="42" t="s">
        <v>2762</v>
      </c>
      <c r="B975" s="181"/>
      <c r="C975" s="22" t="s">
        <v>12</v>
      </c>
      <c r="D975" s="182" t="s">
        <v>2833</v>
      </c>
      <c r="E975" s="179" t="s">
        <v>2820</v>
      </c>
      <c r="F975" s="180" t="s">
        <v>2367</v>
      </c>
      <c r="G975" s="183" t="s">
        <v>164</v>
      </c>
      <c r="H975" s="175">
        <f>INVENTARIO[[#This Row],[Precio Final]]</f>
        <v>0</v>
      </c>
      <c r="I975" s="184">
        <f t="shared" si="64"/>
        <v>5.7750000000000004</v>
      </c>
      <c r="J975" s="120">
        <v>3</v>
      </c>
      <c r="K975" s="110">
        <f>SUMIFS(VENTAS[Cantidad],VENTAS[Código del producto Vendido],INVENTARIO[[#This Row],[Code]])</f>
        <v>0</v>
      </c>
      <c r="L975" s="110">
        <f>INVENTARIO[[#This Row],[Entradas]]-INVENTARIO[[#This Row],[Salidas]]</f>
        <v>3</v>
      </c>
      <c r="M975" s="42">
        <f>INVENTARIO[[#This Row],[Pricing 1]]*10%</f>
        <v>0.57750000000000001</v>
      </c>
      <c r="N975" s="42"/>
      <c r="O975" s="42"/>
      <c r="P975" s="42">
        <v>3.85</v>
      </c>
      <c r="Q975" s="110"/>
      <c r="R975" s="42"/>
      <c r="S975" s="178">
        <v>0</v>
      </c>
      <c r="T975" s="42">
        <f>INVENTARIO[[#This Row],[Costo Unitario (USD)]]+INVENTARIO[[#This Row],[Costo Envío (USD)]]</f>
        <v>3.85</v>
      </c>
      <c r="U975" s="168">
        <f>INVENTARIO[[#This Row],[Costo total]]*1.5</f>
        <v>5.7750000000000004</v>
      </c>
      <c r="V975" s="186"/>
      <c r="W975" s="42">
        <f>INVENTARIO[[#This Row],[Precio Final]]-INVENTARIO[[#This Row],[Costo total]]</f>
        <v>-3.85</v>
      </c>
      <c r="X975" s="42">
        <f>INVENTARIO[[#This Row],[Ganancia Unitaria]]*INVENTARIO[[#This Row],[Salidas]]</f>
        <v>0</v>
      </c>
      <c r="Y975" s="42" t="s">
        <v>2810</v>
      </c>
      <c r="Z975" s="20"/>
      <c r="AA975" s="20">
        <f>INVENTARIO[[#This Row],[Costo total]]*INVENTARIO[[#This Row],[Entradas]]</f>
        <v>11.55</v>
      </c>
      <c r="AB975" s="43">
        <f>INVENTARIO[[#This Row],[Stock Actual]]*INVENTARIO[[#This Row],[Costo total]]</f>
        <v>11.55</v>
      </c>
    </row>
    <row r="976" spans="1:28" ht="55" customHeight="1" x14ac:dyDescent="0.15">
      <c r="A976" s="42" t="s">
        <v>2763</v>
      </c>
      <c r="B976" s="181"/>
      <c r="C976" s="22" t="s">
        <v>12</v>
      </c>
      <c r="D976" s="182" t="s">
        <v>2833</v>
      </c>
      <c r="E976" s="179" t="s">
        <v>2819</v>
      </c>
      <c r="F976" s="180" t="s">
        <v>2395</v>
      </c>
      <c r="G976" s="183" t="s">
        <v>164</v>
      </c>
      <c r="H976" s="175">
        <f>INVENTARIO[[#This Row],[Precio Final]]</f>
        <v>0</v>
      </c>
      <c r="I976" s="184">
        <f t="shared" si="64"/>
        <v>5.7750000000000004</v>
      </c>
      <c r="J976" s="120">
        <v>3</v>
      </c>
      <c r="K976" s="110">
        <f>SUMIFS(VENTAS[Cantidad],VENTAS[Código del producto Vendido],INVENTARIO[[#This Row],[Code]])</f>
        <v>0</v>
      </c>
      <c r="L976" s="110">
        <f>INVENTARIO[[#This Row],[Entradas]]-INVENTARIO[[#This Row],[Salidas]]</f>
        <v>3</v>
      </c>
      <c r="M976" s="42">
        <f>INVENTARIO[[#This Row],[Pricing 1]]*10%</f>
        <v>0.57750000000000001</v>
      </c>
      <c r="N976" s="42"/>
      <c r="O976" s="42"/>
      <c r="P976" s="42">
        <v>3.85</v>
      </c>
      <c r="Q976" s="110"/>
      <c r="R976" s="42"/>
      <c r="S976" s="178">
        <v>0</v>
      </c>
      <c r="T976" s="42">
        <f>INVENTARIO[[#This Row],[Costo Unitario (USD)]]+INVENTARIO[[#This Row],[Costo Envío (USD)]]</f>
        <v>3.85</v>
      </c>
      <c r="U976" s="168">
        <f>INVENTARIO[[#This Row],[Costo total]]*1.5</f>
        <v>5.7750000000000004</v>
      </c>
      <c r="V976" s="186"/>
      <c r="W976" s="42">
        <f>INVENTARIO[[#This Row],[Precio Final]]-INVENTARIO[[#This Row],[Costo total]]</f>
        <v>-3.85</v>
      </c>
      <c r="X976" s="42">
        <f>INVENTARIO[[#This Row],[Ganancia Unitaria]]*INVENTARIO[[#This Row],[Salidas]]</f>
        <v>0</v>
      </c>
      <c r="Y976" s="42" t="s">
        <v>2810</v>
      </c>
      <c r="Z976" s="20"/>
      <c r="AA976" s="20">
        <f>INVENTARIO[[#This Row],[Costo total]]*INVENTARIO[[#This Row],[Entradas]]</f>
        <v>11.55</v>
      </c>
      <c r="AB976" s="43">
        <f>INVENTARIO[[#This Row],[Stock Actual]]*INVENTARIO[[#This Row],[Costo total]]</f>
        <v>11.55</v>
      </c>
    </row>
    <row r="977" spans="1:28" ht="55" customHeight="1" x14ac:dyDescent="0.15">
      <c r="A977" s="42" t="s">
        <v>2764</v>
      </c>
      <c r="B977" s="181"/>
      <c r="C977" s="22" t="s">
        <v>12</v>
      </c>
      <c r="D977" s="182" t="s">
        <v>215</v>
      </c>
      <c r="E977" s="179" t="s">
        <v>2827</v>
      </c>
      <c r="F977" s="180" t="s">
        <v>2828</v>
      </c>
      <c r="G977" s="183" t="s">
        <v>164</v>
      </c>
      <c r="H977" s="175">
        <f>INVENTARIO[[#This Row],[Precio Final]]</f>
        <v>0</v>
      </c>
      <c r="I977" s="184">
        <f t="shared" si="64"/>
        <v>26.954999999999998</v>
      </c>
      <c r="J977" s="120">
        <v>2</v>
      </c>
      <c r="K977" s="110">
        <f>SUMIFS(VENTAS[Cantidad],VENTAS[Código del producto Vendido],INVENTARIO[[#This Row],[Code]])</f>
        <v>0</v>
      </c>
      <c r="L977" s="110">
        <f>INVENTARIO[[#This Row],[Entradas]]-INVENTARIO[[#This Row],[Salidas]]</f>
        <v>2</v>
      </c>
      <c r="M977" s="42">
        <f>INVENTARIO[[#This Row],[Pricing 1]]*10%</f>
        <v>2.6955</v>
      </c>
      <c r="N977" s="42"/>
      <c r="O977" s="42"/>
      <c r="P977" s="42">
        <v>17.97</v>
      </c>
      <c r="Q977" s="110"/>
      <c r="R977" s="42"/>
      <c r="S977" s="178">
        <v>0</v>
      </c>
      <c r="T977" s="42">
        <f>INVENTARIO[[#This Row],[Costo Unitario (USD)]]+INVENTARIO[[#This Row],[Costo Envío (USD)]]</f>
        <v>17.97</v>
      </c>
      <c r="U977" s="168">
        <f>INVENTARIO[[#This Row],[Costo total]]*1.5</f>
        <v>26.954999999999998</v>
      </c>
      <c r="V977" s="186"/>
      <c r="W977" s="42">
        <f>INVENTARIO[[#This Row],[Precio Final]]-INVENTARIO[[#This Row],[Costo total]]</f>
        <v>-17.97</v>
      </c>
      <c r="X977" s="42">
        <f>INVENTARIO[[#This Row],[Ganancia Unitaria]]*INVENTARIO[[#This Row],[Salidas]]</f>
        <v>0</v>
      </c>
      <c r="Y977" s="42" t="s">
        <v>2810</v>
      </c>
      <c r="Z977" s="20"/>
      <c r="AA977" s="20">
        <f>INVENTARIO[[#This Row],[Costo total]]*INVENTARIO[[#This Row],[Entradas]]</f>
        <v>35.94</v>
      </c>
      <c r="AB977" s="43">
        <f>INVENTARIO[[#This Row],[Stock Actual]]*INVENTARIO[[#This Row],[Costo total]]</f>
        <v>35.94</v>
      </c>
    </row>
    <row r="978" spans="1:28" ht="55" customHeight="1" x14ac:dyDescent="0.15">
      <c r="A978" s="42" t="s">
        <v>2765</v>
      </c>
      <c r="B978" s="181"/>
      <c r="C978" s="22" t="s">
        <v>12</v>
      </c>
      <c r="D978" s="182" t="s">
        <v>2678</v>
      </c>
      <c r="E978" s="179" t="s">
        <v>2831</v>
      </c>
      <c r="F978" s="180" t="s">
        <v>2817</v>
      </c>
      <c r="G978" s="183" t="s">
        <v>164</v>
      </c>
      <c r="H978" s="175">
        <f>INVENTARIO[[#This Row],[Precio Final]]</f>
        <v>0</v>
      </c>
      <c r="I978" s="184">
        <f t="shared" si="64"/>
        <v>22.23</v>
      </c>
      <c r="J978" s="120">
        <v>2</v>
      </c>
      <c r="K978" s="110">
        <f>SUMIFS(VENTAS[Cantidad],VENTAS[Código del producto Vendido],INVENTARIO[[#This Row],[Code]])</f>
        <v>0</v>
      </c>
      <c r="L978" s="110">
        <f>INVENTARIO[[#This Row],[Entradas]]-INVENTARIO[[#This Row],[Salidas]]</f>
        <v>2</v>
      </c>
      <c r="M978" s="42">
        <f>INVENTARIO[[#This Row],[Pricing 1]]*10%</f>
        <v>2.2230000000000003</v>
      </c>
      <c r="N978" s="42"/>
      <c r="O978" s="42"/>
      <c r="P978" s="42">
        <v>14.82</v>
      </c>
      <c r="Q978" s="110"/>
      <c r="R978" s="42"/>
      <c r="S978" s="178">
        <v>0</v>
      </c>
      <c r="T978" s="42">
        <f>INVENTARIO[[#This Row],[Costo Unitario (USD)]]+INVENTARIO[[#This Row],[Costo Envío (USD)]]</f>
        <v>14.82</v>
      </c>
      <c r="U978" s="168">
        <f>INVENTARIO[[#This Row],[Costo total]]*1.5</f>
        <v>22.23</v>
      </c>
      <c r="V978" s="186"/>
      <c r="W978" s="42">
        <f>INVENTARIO[[#This Row],[Precio Final]]-INVENTARIO[[#This Row],[Costo total]]</f>
        <v>-14.82</v>
      </c>
      <c r="X978" s="42">
        <f>INVENTARIO[[#This Row],[Ganancia Unitaria]]*INVENTARIO[[#This Row],[Salidas]]</f>
        <v>0</v>
      </c>
      <c r="Y978" s="42"/>
      <c r="Z978" s="20"/>
      <c r="AA978" s="20">
        <f>INVENTARIO[[#This Row],[Costo total]]*INVENTARIO[[#This Row],[Entradas]]</f>
        <v>29.64</v>
      </c>
      <c r="AB978" s="43">
        <f>INVENTARIO[[#This Row],[Stock Actual]]*INVENTARIO[[#This Row],[Costo total]]</f>
        <v>29.64</v>
      </c>
    </row>
    <row r="979" spans="1:28" ht="55" customHeight="1" x14ac:dyDescent="0.15">
      <c r="A979" s="42" t="s">
        <v>2766</v>
      </c>
      <c r="B979" s="181"/>
      <c r="C979" s="22" t="s">
        <v>12</v>
      </c>
      <c r="D979" s="182" t="s">
        <v>2851</v>
      </c>
      <c r="E979" s="179" t="s">
        <v>2852</v>
      </c>
      <c r="F979" s="180" t="s">
        <v>2853</v>
      </c>
      <c r="G979" s="183" t="s">
        <v>2854</v>
      </c>
      <c r="H979" s="175">
        <f>INVENTARIO[[#This Row],[Precio Final]]</f>
        <v>9</v>
      </c>
      <c r="I979" s="184">
        <f t="shared" si="64"/>
        <v>9</v>
      </c>
      <c r="J979" s="120">
        <v>1</v>
      </c>
      <c r="K979" s="110">
        <f>SUMIFS(VENTAS[Cantidad],VENTAS[Código del producto Vendido],INVENTARIO[[#This Row],[Code]])</f>
        <v>0</v>
      </c>
      <c r="L979" s="110">
        <f>INVENTARIO[[#This Row],[Entradas]]-INVENTARIO[[#This Row],[Salidas]]</f>
        <v>1</v>
      </c>
      <c r="M979" s="42">
        <f>INVENTARIO[[#This Row],[Pricing 1]]*10%</f>
        <v>0.9</v>
      </c>
      <c r="N979" s="42"/>
      <c r="O979" s="42"/>
      <c r="P979" s="42">
        <v>6</v>
      </c>
      <c r="Q979" s="110"/>
      <c r="R979" s="42"/>
      <c r="S979" s="178">
        <v>0</v>
      </c>
      <c r="T979" s="42">
        <f>INVENTARIO[[#This Row],[Costo Unitario (USD)]]+INVENTARIO[[#This Row],[Costo Envío (USD)]]</f>
        <v>6</v>
      </c>
      <c r="U979" s="168">
        <f>INVENTARIO[[#This Row],[Costo total]]*1.5</f>
        <v>9</v>
      </c>
      <c r="V979" s="186">
        <v>9</v>
      </c>
      <c r="W979" s="42">
        <f>INVENTARIO[[#This Row],[Precio Final]]-INVENTARIO[[#This Row],[Costo total]]</f>
        <v>3</v>
      </c>
      <c r="X979" s="42">
        <f>INVENTARIO[[#This Row],[Ganancia Unitaria]]*INVENTARIO[[#This Row],[Salidas]]</f>
        <v>0</v>
      </c>
      <c r="Y979" s="42"/>
      <c r="Z979" s="20"/>
      <c r="AA979" s="20">
        <f>INVENTARIO[[#This Row],[Costo total]]*INVENTARIO[[#This Row],[Entradas]]</f>
        <v>6</v>
      </c>
      <c r="AB979" s="43">
        <f>INVENTARIO[[#This Row],[Stock Actual]]*INVENTARIO[[#This Row],[Costo total]]</f>
        <v>6</v>
      </c>
    </row>
    <row r="980" spans="1:28" ht="55" customHeight="1" x14ac:dyDescent="0.15">
      <c r="A980" s="42" t="s">
        <v>2767</v>
      </c>
      <c r="B980" s="181"/>
      <c r="C980" s="22" t="s">
        <v>12</v>
      </c>
      <c r="D980" s="182" t="s">
        <v>2851</v>
      </c>
      <c r="E980" s="179" t="s">
        <v>2874</v>
      </c>
      <c r="F980" s="180" t="s">
        <v>2367</v>
      </c>
      <c r="G980" s="183" t="s">
        <v>2875</v>
      </c>
      <c r="H980" s="175">
        <f>INVENTARIO[[#This Row],[Precio Final]]</f>
        <v>7.5</v>
      </c>
      <c r="I980" s="184">
        <f t="shared" si="64"/>
        <v>7.5</v>
      </c>
      <c r="J980" s="120">
        <v>1</v>
      </c>
      <c r="K980" s="110">
        <f>SUMIFS(VENTAS[Cantidad],VENTAS[Código del producto Vendido],INVENTARIO[[#This Row],[Code]])</f>
        <v>0</v>
      </c>
      <c r="L980" s="110">
        <f>INVENTARIO[[#This Row],[Entradas]]-INVENTARIO[[#This Row],[Salidas]]</f>
        <v>1</v>
      </c>
      <c r="M980" s="42">
        <f>INVENTARIO[[#This Row],[Pricing 1]]*10%</f>
        <v>0.75</v>
      </c>
      <c r="N980" s="42"/>
      <c r="O980" s="42"/>
      <c r="P980" s="42">
        <v>5</v>
      </c>
      <c r="Q980" s="110"/>
      <c r="R980" s="42"/>
      <c r="S980" s="178">
        <v>0</v>
      </c>
      <c r="T980" s="42">
        <f>INVENTARIO[[#This Row],[Costo Unitario (USD)]]+INVENTARIO[[#This Row],[Costo Envío (USD)]]</f>
        <v>5</v>
      </c>
      <c r="U980" s="168">
        <f>INVENTARIO[[#This Row],[Costo total]]*1.5</f>
        <v>7.5</v>
      </c>
      <c r="V980" s="186">
        <v>7.5</v>
      </c>
      <c r="W980" s="42">
        <f>INVENTARIO[[#This Row],[Precio Final]]-INVENTARIO[[#This Row],[Costo total]]</f>
        <v>2.5</v>
      </c>
      <c r="X980" s="42">
        <f>INVENTARIO[[#This Row],[Ganancia Unitaria]]*INVENTARIO[[#This Row],[Salidas]]</f>
        <v>0</v>
      </c>
      <c r="Y980" s="42"/>
      <c r="Z980" s="20"/>
      <c r="AA980" s="20">
        <f>INVENTARIO[[#This Row],[Costo total]]*INVENTARIO[[#This Row],[Entradas]]</f>
        <v>5</v>
      </c>
      <c r="AB980" s="43">
        <f>INVENTARIO[[#This Row],[Stock Actual]]*INVENTARIO[[#This Row],[Costo total]]</f>
        <v>5</v>
      </c>
    </row>
    <row r="981" spans="1:28" ht="55" customHeight="1" x14ac:dyDescent="0.15">
      <c r="A981" s="42" t="s">
        <v>2768</v>
      </c>
      <c r="B981" s="181"/>
      <c r="C981" s="22" t="s">
        <v>12</v>
      </c>
      <c r="D981" s="182" t="s">
        <v>2851</v>
      </c>
      <c r="E981" s="179" t="s">
        <v>2884</v>
      </c>
      <c r="F981" s="180" t="s">
        <v>2388</v>
      </c>
      <c r="G981" s="183" t="s">
        <v>2875</v>
      </c>
      <c r="H981" s="175">
        <f>INVENTARIO[[#This Row],[Precio Final]]</f>
        <v>7.5</v>
      </c>
      <c r="I981" s="184">
        <f t="shared" si="64"/>
        <v>7.5</v>
      </c>
      <c r="J981" s="120">
        <v>1</v>
      </c>
      <c r="K981" s="110">
        <f>SUMIFS(VENTAS[Cantidad],VENTAS[Código del producto Vendido],INVENTARIO[[#This Row],[Code]])</f>
        <v>0</v>
      </c>
      <c r="L981" s="110">
        <f>INVENTARIO[[#This Row],[Entradas]]-INVENTARIO[[#This Row],[Salidas]]</f>
        <v>1</v>
      </c>
      <c r="M981" s="42">
        <f>INVENTARIO[[#This Row],[Pricing 1]]*10%</f>
        <v>0.75</v>
      </c>
      <c r="N981" s="42"/>
      <c r="O981" s="42"/>
      <c r="P981" s="42">
        <v>5</v>
      </c>
      <c r="Q981" s="110"/>
      <c r="R981" s="42"/>
      <c r="S981" s="178">
        <v>0</v>
      </c>
      <c r="T981" s="42">
        <f>INVENTARIO[[#This Row],[Costo Unitario (USD)]]+INVENTARIO[[#This Row],[Costo Envío (USD)]]</f>
        <v>5</v>
      </c>
      <c r="U981" s="168">
        <f>INVENTARIO[[#This Row],[Costo total]]*1.5</f>
        <v>7.5</v>
      </c>
      <c r="V981" s="186">
        <v>7.5</v>
      </c>
      <c r="W981" s="42">
        <f>INVENTARIO[[#This Row],[Precio Final]]-INVENTARIO[[#This Row],[Costo total]]</f>
        <v>2.5</v>
      </c>
      <c r="X981" s="42">
        <f>INVENTARIO[[#This Row],[Ganancia Unitaria]]*INVENTARIO[[#This Row],[Salidas]]</f>
        <v>0</v>
      </c>
      <c r="Y981" s="42"/>
      <c r="Z981" s="20"/>
      <c r="AA981" s="20">
        <f>INVENTARIO[[#This Row],[Costo total]]*INVENTARIO[[#This Row],[Entradas]]</f>
        <v>5</v>
      </c>
      <c r="AB981" s="43">
        <f>INVENTARIO[[#This Row],[Stock Actual]]*INVENTARIO[[#This Row],[Costo total]]</f>
        <v>5</v>
      </c>
    </row>
    <row r="982" spans="1:28" ht="55" customHeight="1" x14ac:dyDescent="0.15">
      <c r="A982" s="42" t="s">
        <v>2855</v>
      </c>
      <c r="B982" s="181"/>
      <c r="C982" s="22" t="s">
        <v>12</v>
      </c>
      <c r="D982" s="182" t="s">
        <v>2851</v>
      </c>
      <c r="E982" s="179" t="s">
        <v>2876</v>
      </c>
      <c r="F982" s="180" t="s">
        <v>2806</v>
      </c>
      <c r="G982" s="183" t="s">
        <v>2877</v>
      </c>
      <c r="H982" s="175">
        <f>INVENTARIO[[#This Row],[Precio Final]]</f>
        <v>6</v>
      </c>
      <c r="I982" s="184">
        <f t="shared" ref="I982:I992" si="65">U982</f>
        <v>6</v>
      </c>
      <c r="J982" s="120">
        <v>1</v>
      </c>
      <c r="K982" s="110">
        <f>SUMIFS(VENTAS[Cantidad],VENTAS[Código del producto Vendido],INVENTARIO[[#This Row],[Code]])</f>
        <v>0</v>
      </c>
      <c r="L982" s="110">
        <f>INVENTARIO[[#This Row],[Entradas]]-INVENTARIO[[#This Row],[Salidas]]</f>
        <v>1</v>
      </c>
      <c r="M982" s="42">
        <f>INVENTARIO[[#This Row],[Pricing 1]]*10%</f>
        <v>0.60000000000000009</v>
      </c>
      <c r="N982" s="42"/>
      <c r="O982" s="42"/>
      <c r="P982" s="42">
        <v>4</v>
      </c>
      <c r="Q982" s="110"/>
      <c r="R982" s="42"/>
      <c r="S982" s="178">
        <f t="shared" ref="S982:S987" si="66">Q982*R982/1000</f>
        <v>0</v>
      </c>
      <c r="T982" s="42">
        <f>INVENTARIO[[#This Row],[Costo Unitario (USD)]]+INVENTARIO[[#This Row],[Costo Envío (USD)]]</f>
        <v>4</v>
      </c>
      <c r="U982" s="168">
        <f>INVENTARIO[[#This Row],[Costo total]]*1.5</f>
        <v>6</v>
      </c>
      <c r="V982" s="186">
        <v>6</v>
      </c>
      <c r="W982" s="42">
        <f>INVENTARIO[[#This Row],[Precio Final]]-(INVENTARIO[[#This Row],[Comisión 10%]]+INVENTARIO[[#This Row],[Costo total]])</f>
        <v>1.4000000000000004</v>
      </c>
      <c r="X982" s="42">
        <f>INVENTARIO[[#This Row],[Ganancia Unitaria]]*INVENTARIO[[#This Row],[Salidas]]</f>
        <v>0</v>
      </c>
      <c r="Y982" s="42"/>
      <c r="Z982" s="20"/>
      <c r="AA982" s="20">
        <f>INVENTARIO[[#This Row],[Costo total]]*INVENTARIO[[#This Row],[Entradas]]</f>
        <v>4</v>
      </c>
      <c r="AB982" s="43">
        <f>INVENTARIO[[#This Row],[Stock Actual]]*INVENTARIO[[#This Row],[Costo total]]</f>
        <v>4</v>
      </c>
    </row>
    <row r="983" spans="1:28" ht="55" customHeight="1" x14ac:dyDescent="0.15">
      <c r="A983" s="42" t="s">
        <v>2856</v>
      </c>
      <c r="B983" s="181"/>
      <c r="C983" s="22" t="s">
        <v>12</v>
      </c>
      <c r="D983" s="182" t="s">
        <v>2851</v>
      </c>
      <c r="E983" s="179" t="s">
        <v>2878</v>
      </c>
      <c r="F983" s="180" t="s">
        <v>2879</v>
      </c>
      <c r="G983" s="183" t="s">
        <v>1942</v>
      </c>
      <c r="H983" s="175">
        <f>INVENTARIO[[#This Row],[Precio Final]]</f>
        <v>3</v>
      </c>
      <c r="I983" s="184">
        <f t="shared" si="65"/>
        <v>3</v>
      </c>
      <c r="J983" s="120">
        <v>1</v>
      </c>
      <c r="K983" s="110">
        <f>SUMIFS(VENTAS[Cantidad],VENTAS[Código del producto Vendido],INVENTARIO[[#This Row],[Code]])</f>
        <v>0</v>
      </c>
      <c r="L983" s="110">
        <f>INVENTARIO[[#This Row],[Entradas]]-INVENTARIO[[#This Row],[Salidas]]</f>
        <v>1</v>
      </c>
      <c r="M983" s="42">
        <f>INVENTARIO[[#This Row],[Pricing 1]]*10%</f>
        <v>0.30000000000000004</v>
      </c>
      <c r="N983" s="42"/>
      <c r="O983" s="42"/>
      <c r="P983" s="42">
        <v>2</v>
      </c>
      <c r="Q983" s="110"/>
      <c r="R983" s="42"/>
      <c r="S983" s="178">
        <f t="shared" si="66"/>
        <v>0</v>
      </c>
      <c r="T983" s="42">
        <f>INVENTARIO[[#This Row],[Costo Unitario (USD)]]+INVENTARIO[[#This Row],[Costo Envío (USD)]]</f>
        <v>2</v>
      </c>
      <c r="U983" s="168">
        <f>INVENTARIO[[#This Row],[Costo total]]*1.5</f>
        <v>3</v>
      </c>
      <c r="V983" s="186">
        <v>3</v>
      </c>
      <c r="W983" s="42">
        <f>INVENTARIO[[#This Row],[Precio Final]]-(INVENTARIO[[#This Row],[Comisión 10%]]+INVENTARIO[[#This Row],[Costo total]])</f>
        <v>0.70000000000000018</v>
      </c>
      <c r="X983" s="42">
        <f>INVENTARIO[[#This Row],[Ganancia Unitaria]]*INVENTARIO[[#This Row],[Salidas]]</f>
        <v>0</v>
      </c>
      <c r="Y983" s="42"/>
      <c r="Z983" s="20"/>
      <c r="AA983" s="20">
        <f>INVENTARIO[[#This Row],[Costo total]]*INVENTARIO[[#This Row],[Entradas]]</f>
        <v>2</v>
      </c>
      <c r="AB983" s="43">
        <f>INVENTARIO[[#This Row],[Stock Actual]]*INVENTARIO[[#This Row],[Costo total]]</f>
        <v>2</v>
      </c>
    </row>
    <row r="984" spans="1:28" ht="55" customHeight="1" x14ac:dyDescent="0.15">
      <c r="A984" s="42" t="s">
        <v>2857</v>
      </c>
      <c r="B984" s="181"/>
      <c r="C984" s="22" t="s">
        <v>12</v>
      </c>
      <c r="D984" s="182" t="s">
        <v>2851</v>
      </c>
      <c r="E984" s="179" t="s">
        <v>2883</v>
      </c>
      <c r="F984" s="180" t="s">
        <v>2880</v>
      </c>
      <c r="G984" s="183" t="s">
        <v>2875</v>
      </c>
      <c r="H984" s="175">
        <f>INVENTARIO[[#This Row],[Precio Final]]</f>
        <v>7.5</v>
      </c>
      <c r="I984" s="184">
        <f t="shared" si="65"/>
        <v>7.5</v>
      </c>
      <c r="J984" s="120">
        <v>1</v>
      </c>
      <c r="K984" s="110">
        <f>SUMIFS(VENTAS[Cantidad],VENTAS[Código del producto Vendido],INVENTARIO[[#This Row],[Code]])</f>
        <v>0</v>
      </c>
      <c r="L984" s="110">
        <f>INVENTARIO[[#This Row],[Entradas]]-INVENTARIO[[#This Row],[Salidas]]</f>
        <v>1</v>
      </c>
      <c r="M984" s="42">
        <f>INVENTARIO[[#This Row],[Pricing 1]]*10%</f>
        <v>0.75</v>
      </c>
      <c r="N984" s="42"/>
      <c r="O984" s="42"/>
      <c r="P984" s="42">
        <v>5</v>
      </c>
      <c r="Q984" s="110"/>
      <c r="R984" s="42"/>
      <c r="S984" s="178">
        <f t="shared" si="66"/>
        <v>0</v>
      </c>
      <c r="T984" s="42">
        <f>INVENTARIO[[#This Row],[Costo Unitario (USD)]]+INVENTARIO[[#This Row],[Costo Envío (USD)]]</f>
        <v>5</v>
      </c>
      <c r="U984" s="168">
        <f>INVENTARIO[[#This Row],[Costo total]]*1.5</f>
        <v>7.5</v>
      </c>
      <c r="V984" s="186">
        <v>7.5</v>
      </c>
      <c r="W984" s="42">
        <f>INVENTARIO[[#This Row],[Precio Final]]-(INVENTARIO[[#This Row],[Comisión 10%]]+INVENTARIO[[#This Row],[Costo total]])</f>
        <v>1.75</v>
      </c>
      <c r="X984" s="42">
        <f>INVENTARIO[[#This Row],[Ganancia Unitaria]]*INVENTARIO[[#This Row],[Salidas]]</f>
        <v>0</v>
      </c>
      <c r="Y984" s="42"/>
      <c r="Z984" s="20"/>
      <c r="AA984" s="20">
        <f>INVENTARIO[[#This Row],[Costo total]]*INVENTARIO[[#This Row],[Entradas]]</f>
        <v>5</v>
      </c>
      <c r="AB984" s="43">
        <f>INVENTARIO[[#This Row],[Stock Actual]]*INVENTARIO[[#This Row],[Costo total]]</f>
        <v>5</v>
      </c>
    </row>
    <row r="985" spans="1:28" ht="55" customHeight="1" x14ac:dyDescent="0.15">
      <c r="A985" s="42" t="s">
        <v>2858</v>
      </c>
      <c r="B985" s="181"/>
      <c r="C985" s="22" t="s">
        <v>12</v>
      </c>
      <c r="D985" s="182" t="s">
        <v>2851</v>
      </c>
      <c r="E985" s="179" t="s">
        <v>2882</v>
      </c>
      <c r="F985" s="180" t="s">
        <v>2385</v>
      </c>
      <c r="G985" s="183" t="s">
        <v>2875</v>
      </c>
      <c r="H985" s="175">
        <f>INVENTARIO[[#This Row],[Precio Final]]</f>
        <v>4.5</v>
      </c>
      <c r="I985" s="184">
        <f t="shared" si="65"/>
        <v>4.5</v>
      </c>
      <c r="J985" s="120">
        <v>1</v>
      </c>
      <c r="K985" s="110">
        <f>SUMIFS(VENTAS[Cantidad],VENTAS[Código del producto Vendido],INVENTARIO[[#This Row],[Code]])</f>
        <v>0</v>
      </c>
      <c r="L985" s="110">
        <f>INVENTARIO[[#This Row],[Entradas]]-INVENTARIO[[#This Row],[Salidas]]</f>
        <v>1</v>
      </c>
      <c r="M985" s="42">
        <f>INVENTARIO[[#This Row],[Pricing 1]]*10%</f>
        <v>0.45</v>
      </c>
      <c r="N985" s="42"/>
      <c r="O985" s="42"/>
      <c r="P985" s="42">
        <v>3</v>
      </c>
      <c r="Q985" s="110"/>
      <c r="R985" s="42"/>
      <c r="S985" s="178">
        <f t="shared" si="66"/>
        <v>0</v>
      </c>
      <c r="T985" s="42">
        <f>INVENTARIO[[#This Row],[Costo Unitario (USD)]]+INVENTARIO[[#This Row],[Costo Envío (USD)]]</f>
        <v>3</v>
      </c>
      <c r="U985" s="168">
        <f>INVENTARIO[[#This Row],[Costo total]]*1.5</f>
        <v>4.5</v>
      </c>
      <c r="V985" s="186">
        <v>4.5</v>
      </c>
      <c r="W985" s="42">
        <f>INVENTARIO[[#This Row],[Precio Final]]-(INVENTARIO[[#This Row],[Comisión 10%]]+INVENTARIO[[#This Row],[Costo total]])</f>
        <v>1.0499999999999998</v>
      </c>
      <c r="X985" s="42">
        <f>INVENTARIO[[#This Row],[Ganancia Unitaria]]*INVENTARIO[[#This Row],[Salidas]]</f>
        <v>0</v>
      </c>
      <c r="Y985" s="42"/>
      <c r="Z985" s="20"/>
      <c r="AA985" s="20">
        <f>INVENTARIO[[#This Row],[Costo total]]*INVENTARIO[[#This Row],[Entradas]]</f>
        <v>3</v>
      </c>
      <c r="AB985" s="43">
        <f>INVENTARIO[[#This Row],[Stock Actual]]*INVENTARIO[[#This Row],[Costo total]]</f>
        <v>3</v>
      </c>
    </row>
    <row r="986" spans="1:28" ht="55" customHeight="1" x14ac:dyDescent="0.15">
      <c r="A986" s="42" t="s">
        <v>2859</v>
      </c>
      <c r="B986" s="181"/>
      <c r="C986" s="22" t="s">
        <v>12</v>
      </c>
      <c r="D986" s="182" t="s">
        <v>2851</v>
      </c>
      <c r="E986" s="179" t="s">
        <v>2881</v>
      </c>
      <c r="F986" s="180" t="s">
        <v>2385</v>
      </c>
      <c r="G986" s="183" t="s">
        <v>2875</v>
      </c>
      <c r="H986" s="175">
        <f>INVENTARIO[[#This Row],[Precio Final]]</f>
        <v>6</v>
      </c>
      <c r="I986" s="184">
        <f t="shared" si="65"/>
        <v>6</v>
      </c>
      <c r="J986" s="120">
        <v>3</v>
      </c>
      <c r="K986" s="110">
        <f>SUMIFS(VENTAS[Cantidad],VENTAS[Código del producto Vendido],INVENTARIO[[#This Row],[Code]])</f>
        <v>0</v>
      </c>
      <c r="L986" s="110">
        <f>INVENTARIO[[#This Row],[Entradas]]-INVENTARIO[[#This Row],[Salidas]]</f>
        <v>3</v>
      </c>
      <c r="M986" s="42">
        <f>INVENTARIO[[#This Row],[Pricing 1]]*10%</f>
        <v>0.60000000000000009</v>
      </c>
      <c r="N986" s="42"/>
      <c r="O986" s="42"/>
      <c r="P986" s="42">
        <v>4</v>
      </c>
      <c r="Q986" s="110"/>
      <c r="R986" s="42"/>
      <c r="S986" s="178">
        <f t="shared" si="66"/>
        <v>0</v>
      </c>
      <c r="T986" s="42">
        <f>INVENTARIO[[#This Row],[Costo Unitario (USD)]]+INVENTARIO[[#This Row],[Costo Envío (USD)]]</f>
        <v>4</v>
      </c>
      <c r="U986" s="168">
        <f>INVENTARIO[[#This Row],[Costo total]]*1.5</f>
        <v>6</v>
      </c>
      <c r="V986" s="186">
        <v>6</v>
      </c>
      <c r="W986" s="42">
        <f>INVENTARIO[[#This Row],[Precio Final]]-(INVENTARIO[[#This Row],[Comisión 10%]]+INVENTARIO[[#This Row],[Costo total]])</f>
        <v>1.4000000000000004</v>
      </c>
      <c r="X986" s="42">
        <f>INVENTARIO[[#This Row],[Ganancia Unitaria]]*INVENTARIO[[#This Row],[Salidas]]</f>
        <v>0</v>
      </c>
      <c r="Y986" s="42"/>
      <c r="Z986" s="20"/>
      <c r="AA986" s="20">
        <f>INVENTARIO[[#This Row],[Costo total]]*INVENTARIO[[#This Row],[Entradas]]</f>
        <v>12</v>
      </c>
      <c r="AB986" s="43">
        <f>INVENTARIO[[#This Row],[Stock Actual]]*INVENTARIO[[#This Row],[Costo total]]</f>
        <v>12</v>
      </c>
    </row>
    <row r="987" spans="1:28" ht="55" customHeight="1" x14ac:dyDescent="0.15">
      <c r="A987" s="42" t="s">
        <v>2860</v>
      </c>
      <c r="B987" s="181"/>
      <c r="C987" s="22" t="s">
        <v>12</v>
      </c>
      <c r="D987" s="182" t="s">
        <v>2851</v>
      </c>
      <c r="E987" s="179" t="s">
        <v>2894</v>
      </c>
      <c r="F987" s="180" t="s">
        <v>2895</v>
      </c>
      <c r="G987" s="183" t="s">
        <v>2896</v>
      </c>
      <c r="H987" s="175">
        <f>INVENTARIO[[#This Row],[Precio Final]]</f>
        <v>4.5</v>
      </c>
      <c r="I987" s="184">
        <f t="shared" si="65"/>
        <v>4.5</v>
      </c>
      <c r="J987" s="120">
        <v>1</v>
      </c>
      <c r="K987" s="110">
        <f>SUMIFS(VENTAS[Cantidad],VENTAS[Código del producto Vendido],INVENTARIO[[#This Row],[Code]])</f>
        <v>0</v>
      </c>
      <c r="L987" s="110">
        <f>INVENTARIO[[#This Row],[Entradas]]-INVENTARIO[[#This Row],[Salidas]]</f>
        <v>1</v>
      </c>
      <c r="M987" s="42">
        <f>INVENTARIO[[#This Row],[Pricing 1]]*10%</f>
        <v>0.45</v>
      </c>
      <c r="N987" s="42"/>
      <c r="O987" s="42"/>
      <c r="P987" s="42">
        <v>3</v>
      </c>
      <c r="Q987" s="110"/>
      <c r="R987" s="42"/>
      <c r="S987" s="178">
        <f t="shared" si="66"/>
        <v>0</v>
      </c>
      <c r="T987" s="42">
        <f>INVENTARIO[[#This Row],[Costo Unitario (USD)]]+INVENTARIO[[#This Row],[Costo Envío (USD)]]</f>
        <v>3</v>
      </c>
      <c r="U987" s="168">
        <f>INVENTARIO[[#This Row],[Costo total]]*1.5</f>
        <v>4.5</v>
      </c>
      <c r="V987" s="186">
        <v>4.5</v>
      </c>
      <c r="W987" s="42">
        <f>INVENTARIO[[#This Row],[Precio Final]]-(INVENTARIO[[#This Row],[Comisión 10%]]+INVENTARIO[[#This Row],[Costo total]])</f>
        <v>1.0499999999999998</v>
      </c>
      <c r="X987" s="42">
        <f>INVENTARIO[[#This Row],[Ganancia Unitaria]]*INVENTARIO[[#This Row],[Salidas]]</f>
        <v>0</v>
      </c>
      <c r="Y987" s="42"/>
      <c r="Z987" s="20"/>
      <c r="AA987" s="20">
        <f>INVENTARIO[[#This Row],[Costo total]]*INVENTARIO[[#This Row],[Entradas]]</f>
        <v>3</v>
      </c>
      <c r="AB987" s="43">
        <f>INVENTARIO[[#This Row],[Stock Actual]]*INVENTARIO[[#This Row],[Costo total]]</f>
        <v>3</v>
      </c>
    </row>
    <row r="988" spans="1:28" ht="55" customHeight="1" x14ac:dyDescent="0.15">
      <c r="A988" s="42" t="s">
        <v>2885</v>
      </c>
      <c r="B988" s="181"/>
      <c r="C988" s="22" t="s">
        <v>12</v>
      </c>
      <c r="D988" s="182" t="s">
        <v>2851</v>
      </c>
      <c r="E988" s="179" t="s">
        <v>2897</v>
      </c>
      <c r="F988" s="180" t="s">
        <v>2385</v>
      </c>
      <c r="G988" s="183" t="s">
        <v>2875</v>
      </c>
      <c r="H988" s="175">
        <f>INVENTARIO[[#This Row],[Precio Final]]</f>
        <v>4.5</v>
      </c>
      <c r="I988" s="184">
        <f t="shared" ref="I988:I996" si="67">U988</f>
        <v>4.5</v>
      </c>
      <c r="J988" s="120">
        <v>1</v>
      </c>
      <c r="K988" s="110">
        <f>SUMIFS(VENTAS[Cantidad],VENTAS[Código del producto Vendido],INVENTARIO[[#This Row],[Code]])</f>
        <v>0</v>
      </c>
      <c r="L988" s="110">
        <f>INVENTARIO[[#This Row],[Entradas]]-INVENTARIO[[#This Row],[Salidas]]</f>
        <v>1</v>
      </c>
      <c r="M988" s="42">
        <f>INVENTARIO[[#This Row],[Pricing 1]]*10%</f>
        <v>0.45</v>
      </c>
      <c r="N988" s="42"/>
      <c r="O988" s="42"/>
      <c r="P988" s="42">
        <v>3</v>
      </c>
      <c r="Q988" s="110"/>
      <c r="R988" s="42"/>
      <c r="S988" s="178">
        <f t="shared" ref="S988:S996" si="68">Q988*R988/1000</f>
        <v>0</v>
      </c>
      <c r="T988" s="42">
        <f>INVENTARIO[[#This Row],[Costo Unitario (USD)]]+INVENTARIO[[#This Row],[Costo Envío (USD)]]</f>
        <v>3</v>
      </c>
      <c r="U988" s="168">
        <f>INVENTARIO[[#This Row],[Costo total]]*1.5</f>
        <v>4.5</v>
      </c>
      <c r="V988" s="186">
        <v>4.5</v>
      </c>
      <c r="W988" s="42">
        <f>INVENTARIO[[#This Row],[Precio Final]]-(INVENTARIO[[#This Row],[Comisión 10%]]+INVENTARIO[[#This Row],[Costo total]])</f>
        <v>1.0499999999999998</v>
      </c>
      <c r="X988" s="42">
        <f>INVENTARIO[[#This Row],[Ganancia Unitaria]]*INVENTARIO[[#This Row],[Salidas]]</f>
        <v>0</v>
      </c>
      <c r="Y988" s="42"/>
      <c r="Z988" s="20"/>
      <c r="AA988" s="20">
        <f>INVENTARIO[[#This Row],[Costo total]]*INVENTARIO[[#This Row],[Entradas]]</f>
        <v>3</v>
      </c>
      <c r="AB988" s="43">
        <f>INVENTARIO[[#This Row],[Stock Actual]]*INVENTARIO[[#This Row],[Costo total]]</f>
        <v>3</v>
      </c>
    </row>
    <row r="989" spans="1:28" ht="55" customHeight="1" x14ac:dyDescent="0.15">
      <c r="A989" s="42" t="s">
        <v>2886</v>
      </c>
      <c r="B989" s="181"/>
      <c r="C989" s="22" t="s">
        <v>12</v>
      </c>
      <c r="D989" s="182" t="s">
        <v>2851</v>
      </c>
      <c r="E989" s="179" t="s">
        <v>706</v>
      </c>
      <c r="F989" s="180" t="s">
        <v>2395</v>
      </c>
      <c r="G989" s="183" t="s">
        <v>426</v>
      </c>
      <c r="H989" s="175">
        <f>INVENTARIO[[#This Row],[Precio Final]]</f>
        <v>7.5</v>
      </c>
      <c r="I989" s="184">
        <f t="shared" si="67"/>
        <v>7.5</v>
      </c>
      <c r="J989" s="120">
        <v>1</v>
      </c>
      <c r="K989" s="110">
        <f>SUMIFS(VENTAS[Cantidad],VENTAS[Código del producto Vendido],INVENTARIO[[#This Row],[Code]])</f>
        <v>0</v>
      </c>
      <c r="L989" s="110">
        <f>INVENTARIO[[#This Row],[Entradas]]-INVENTARIO[[#This Row],[Salidas]]</f>
        <v>1</v>
      </c>
      <c r="M989" s="42">
        <f>INVENTARIO[[#This Row],[Pricing 1]]*10%</f>
        <v>0.75</v>
      </c>
      <c r="N989" s="42"/>
      <c r="O989" s="42"/>
      <c r="P989" s="42">
        <v>5</v>
      </c>
      <c r="Q989" s="110"/>
      <c r="R989" s="42"/>
      <c r="S989" s="178">
        <f t="shared" si="68"/>
        <v>0</v>
      </c>
      <c r="T989" s="42">
        <f>INVENTARIO[[#This Row],[Costo Unitario (USD)]]+INVENTARIO[[#This Row],[Costo Envío (USD)]]</f>
        <v>5</v>
      </c>
      <c r="U989" s="168">
        <f>INVENTARIO[[#This Row],[Costo total]]*1.5</f>
        <v>7.5</v>
      </c>
      <c r="V989" s="186">
        <v>7.5</v>
      </c>
      <c r="W989" s="42">
        <f>INVENTARIO[[#This Row],[Precio Final]]-(INVENTARIO[[#This Row],[Comisión 10%]]+INVENTARIO[[#This Row],[Costo total]])</f>
        <v>1.75</v>
      </c>
      <c r="X989" s="42">
        <f>INVENTARIO[[#This Row],[Ganancia Unitaria]]*INVENTARIO[[#This Row],[Salidas]]</f>
        <v>0</v>
      </c>
      <c r="Y989" s="42"/>
      <c r="Z989" s="20"/>
      <c r="AA989" s="20">
        <f>INVENTARIO[[#This Row],[Costo total]]*INVENTARIO[[#This Row],[Entradas]]</f>
        <v>5</v>
      </c>
      <c r="AB989" s="43">
        <f>INVENTARIO[[#This Row],[Stock Actual]]*INVENTARIO[[#This Row],[Costo total]]</f>
        <v>5</v>
      </c>
    </row>
    <row r="990" spans="1:28" ht="55" customHeight="1" x14ac:dyDescent="0.15">
      <c r="A990" s="42" t="s">
        <v>2887</v>
      </c>
      <c r="B990" s="181"/>
      <c r="C990" s="22" t="s">
        <v>12</v>
      </c>
      <c r="D990" s="182" t="s">
        <v>2851</v>
      </c>
      <c r="E990" s="179" t="s">
        <v>2898</v>
      </c>
      <c r="F990" s="180" t="s">
        <v>2375</v>
      </c>
      <c r="G990" s="183" t="s">
        <v>2875</v>
      </c>
      <c r="H990" s="175">
        <f>INVENTARIO[[#This Row],[Precio Final]]</f>
        <v>3</v>
      </c>
      <c r="I990" s="184">
        <f t="shared" si="67"/>
        <v>3</v>
      </c>
      <c r="J990" s="120">
        <v>1</v>
      </c>
      <c r="K990" s="110">
        <f>SUMIFS(VENTAS[Cantidad],VENTAS[Código del producto Vendido],INVENTARIO[[#This Row],[Code]])</f>
        <v>0</v>
      </c>
      <c r="L990" s="110">
        <f>INVENTARIO[[#This Row],[Entradas]]-INVENTARIO[[#This Row],[Salidas]]</f>
        <v>1</v>
      </c>
      <c r="M990" s="42">
        <f>INVENTARIO[[#This Row],[Pricing 1]]*10%</f>
        <v>0.30000000000000004</v>
      </c>
      <c r="N990" s="42"/>
      <c r="O990" s="42"/>
      <c r="P990" s="42">
        <v>2</v>
      </c>
      <c r="Q990" s="110"/>
      <c r="R990" s="42"/>
      <c r="S990" s="178">
        <f t="shared" si="68"/>
        <v>0</v>
      </c>
      <c r="T990" s="42">
        <f>INVENTARIO[[#This Row],[Costo Unitario (USD)]]+INVENTARIO[[#This Row],[Costo Envío (USD)]]</f>
        <v>2</v>
      </c>
      <c r="U990" s="168">
        <f>INVENTARIO[[#This Row],[Costo total]]*1.5</f>
        <v>3</v>
      </c>
      <c r="V990" s="186">
        <v>3</v>
      </c>
      <c r="W990" s="42">
        <f>INVENTARIO[[#This Row],[Precio Final]]-(INVENTARIO[[#This Row],[Comisión 10%]]+INVENTARIO[[#This Row],[Costo total]])</f>
        <v>0.70000000000000018</v>
      </c>
      <c r="X990" s="42">
        <f>INVENTARIO[[#This Row],[Ganancia Unitaria]]*INVENTARIO[[#This Row],[Salidas]]</f>
        <v>0</v>
      </c>
      <c r="Y990" s="42"/>
      <c r="Z990" s="20"/>
      <c r="AA990" s="20">
        <f>INVENTARIO[[#This Row],[Costo total]]*INVENTARIO[[#This Row],[Entradas]]</f>
        <v>2</v>
      </c>
      <c r="AB990" s="43">
        <f>INVENTARIO[[#This Row],[Stock Actual]]*INVENTARIO[[#This Row],[Costo total]]</f>
        <v>2</v>
      </c>
    </row>
    <row r="991" spans="1:28" ht="55" customHeight="1" x14ac:dyDescent="0.15">
      <c r="A991" s="42" t="s">
        <v>2888</v>
      </c>
      <c r="B991" s="181"/>
      <c r="C991" s="22" t="s">
        <v>12</v>
      </c>
      <c r="D991" s="182" t="s">
        <v>2851</v>
      </c>
      <c r="E991" s="179" t="s">
        <v>2899</v>
      </c>
      <c r="F991" s="180" t="s">
        <v>2385</v>
      </c>
      <c r="G991" s="183" t="s">
        <v>1942</v>
      </c>
      <c r="H991" s="175">
        <f>INVENTARIO[[#This Row],[Precio Final]]</f>
        <v>7.5</v>
      </c>
      <c r="I991" s="184">
        <f t="shared" si="67"/>
        <v>7.5</v>
      </c>
      <c r="J991" s="120">
        <v>1</v>
      </c>
      <c r="K991" s="110">
        <f>SUMIFS(VENTAS[Cantidad],VENTAS[Código del producto Vendido],INVENTARIO[[#This Row],[Code]])</f>
        <v>0</v>
      </c>
      <c r="L991" s="110">
        <f>INVENTARIO[[#This Row],[Entradas]]-INVENTARIO[[#This Row],[Salidas]]</f>
        <v>1</v>
      </c>
      <c r="M991" s="42">
        <f>INVENTARIO[[#This Row],[Pricing 1]]*10%</f>
        <v>0.75</v>
      </c>
      <c r="N991" s="42"/>
      <c r="O991" s="42"/>
      <c r="P991" s="42">
        <v>5</v>
      </c>
      <c r="Q991" s="110"/>
      <c r="R991" s="42"/>
      <c r="S991" s="178">
        <f t="shared" si="68"/>
        <v>0</v>
      </c>
      <c r="T991" s="42">
        <v>5</v>
      </c>
      <c r="U991" s="168">
        <f>INVENTARIO[[#This Row],[Costo total]]*1.5</f>
        <v>7.5</v>
      </c>
      <c r="V991" s="186">
        <v>7.5</v>
      </c>
      <c r="W991" s="42">
        <f>INVENTARIO[[#This Row],[Precio Final]]-(INVENTARIO[[#This Row],[Comisión 10%]]+INVENTARIO[[#This Row],[Costo total]])</f>
        <v>1.75</v>
      </c>
      <c r="X991" s="42">
        <f>INVENTARIO[[#This Row],[Ganancia Unitaria]]*INVENTARIO[[#This Row],[Salidas]]</f>
        <v>0</v>
      </c>
      <c r="Y991" s="42"/>
      <c r="Z991" s="20"/>
      <c r="AA991" s="20">
        <f>INVENTARIO[[#This Row],[Costo total]]*INVENTARIO[[#This Row],[Entradas]]</f>
        <v>5</v>
      </c>
      <c r="AB991" s="43">
        <f>INVENTARIO[[#This Row],[Stock Actual]]*INVENTARIO[[#This Row],[Costo total]]</f>
        <v>5</v>
      </c>
    </row>
    <row r="992" spans="1:28" ht="55" customHeight="1" x14ac:dyDescent="0.15">
      <c r="A992" s="42" t="s">
        <v>2889</v>
      </c>
      <c r="B992" s="181"/>
      <c r="C992" s="22" t="s">
        <v>12</v>
      </c>
      <c r="D992" s="182" t="s">
        <v>2851</v>
      </c>
      <c r="E992" s="179" t="s">
        <v>2900</v>
      </c>
      <c r="F992" s="180" t="s">
        <v>2853</v>
      </c>
      <c r="G992" s="183" t="s">
        <v>2284</v>
      </c>
      <c r="H992" s="175">
        <f>INVENTARIO[[#This Row],[Precio Final]]</f>
        <v>12</v>
      </c>
      <c r="I992" s="184">
        <f t="shared" si="67"/>
        <v>12</v>
      </c>
      <c r="J992" s="120">
        <v>1</v>
      </c>
      <c r="K992" s="110">
        <f>SUMIFS(VENTAS[Cantidad],VENTAS[Código del producto Vendido],INVENTARIO[[#This Row],[Code]])</f>
        <v>0</v>
      </c>
      <c r="L992" s="110">
        <f>INVENTARIO[[#This Row],[Entradas]]-INVENTARIO[[#This Row],[Salidas]]</f>
        <v>1</v>
      </c>
      <c r="M992" s="42">
        <f>INVENTARIO[[#This Row],[Pricing 1]]*10%</f>
        <v>1.2000000000000002</v>
      </c>
      <c r="N992" s="42"/>
      <c r="O992" s="42"/>
      <c r="P992" s="42">
        <v>8</v>
      </c>
      <c r="Q992" s="110"/>
      <c r="R992" s="42"/>
      <c r="S992" s="178">
        <f t="shared" si="68"/>
        <v>0</v>
      </c>
      <c r="T992" s="42">
        <f>INVENTARIO[[#This Row],[Costo Unitario (USD)]]+INVENTARIO[[#This Row],[Costo Envío (USD)]]</f>
        <v>8</v>
      </c>
      <c r="U992" s="168">
        <f>INVENTARIO[[#This Row],[Costo total]]*1.5</f>
        <v>12</v>
      </c>
      <c r="V992" s="186">
        <v>12</v>
      </c>
      <c r="W992" s="42">
        <f>INVENTARIO[[#This Row],[Precio Final]]-(INVENTARIO[[#This Row],[Comisión 10%]]+INVENTARIO[[#This Row],[Costo total]])</f>
        <v>2.8000000000000007</v>
      </c>
      <c r="X992" s="42">
        <f>INVENTARIO[[#This Row],[Ganancia Unitaria]]*INVENTARIO[[#This Row],[Salidas]]</f>
        <v>0</v>
      </c>
      <c r="Y992" s="42"/>
      <c r="Z992" s="20"/>
      <c r="AA992" s="20">
        <f>INVENTARIO[[#This Row],[Costo total]]*INVENTARIO[[#This Row],[Entradas]]</f>
        <v>8</v>
      </c>
      <c r="AB992" s="43">
        <f>INVENTARIO[[#This Row],[Stock Actual]]*INVENTARIO[[#This Row],[Costo total]]</f>
        <v>8</v>
      </c>
    </row>
    <row r="993" spans="1:28" ht="55" customHeight="1" x14ac:dyDescent="0.15">
      <c r="A993" s="42" t="s">
        <v>2890</v>
      </c>
      <c r="B993" s="181"/>
      <c r="C993" s="22" t="s">
        <v>12</v>
      </c>
      <c r="D993" s="182" t="s">
        <v>2851</v>
      </c>
      <c r="E993" s="179" t="s">
        <v>2901</v>
      </c>
      <c r="F993" s="180" t="s">
        <v>2500</v>
      </c>
      <c r="G993" s="183" t="s">
        <v>2875</v>
      </c>
      <c r="H993" s="175">
        <f>INVENTARIO[[#This Row],[Precio Final]]</f>
        <v>6</v>
      </c>
      <c r="I993" s="184">
        <f t="shared" si="67"/>
        <v>6</v>
      </c>
      <c r="J993" s="120">
        <v>1</v>
      </c>
      <c r="K993" s="110">
        <f>SUMIFS(VENTAS[Cantidad],VENTAS[Código del producto Vendido],INVENTARIO[[#This Row],[Code]])</f>
        <v>0</v>
      </c>
      <c r="L993" s="110">
        <f>INVENTARIO[[#This Row],[Entradas]]-INVENTARIO[[#This Row],[Salidas]]</f>
        <v>1</v>
      </c>
      <c r="M993" s="42">
        <f>INVENTARIO[[#This Row],[Pricing 1]]*10%</f>
        <v>0.60000000000000009</v>
      </c>
      <c r="N993" s="42"/>
      <c r="O993" s="42"/>
      <c r="P993" s="42">
        <v>4</v>
      </c>
      <c r="Q993" s="110"/>
      <c r="R993" s="42"/>
      <c r="S993" s="178">
        <f t="shared" si="68"/>
        <v>0</v>
      </c>
      <c r="T993" s="42">
        <f>INVENTARIO[[#This Row],[Costo Unitario (USD)]]+INVENTARIO[[#This Row],[Costo Envío (USD)]]</f>
        <v>4</v>
      </c>
      <c r="U993" s="168">
        <f>INVENTARIO[[#This Row],[Costo total]]*1.5</f>
        <v>6</v>
      </c>
      <c r="V993" s="186">
        <v>6</v>
      </c>
      <c r="W993" s="42">
        <f>INVENTARIO[[#This Row],[Precio Final]]-(INVENTARIO[[#This Row],[Comisión 10%]]+INVENTARIO[[#This Row],[Costo total]])</f>
        <v>1.4000000000000004</v>
      </c>
      <c r="X993" s="42">
        <f>INVENTARIO[[#This Row],[Ganancia Unitaria]]*INVENTARIO[[#This Row],[Salidas]]</f>
        <v>0</v>
      </c>
      <c r="Y993" s="42"/>
      <c r="Z993" s="20"/>
      <c r="AA993" s="20">
        <f>INVENTARIO[[#This Row],[Costo total]]*INVENTARIO[[#This Row],[Entradas]]</f>
        <v>4</v>
      </c>
      <c r="AB993" s="43">
        <f>INVENTARIO[[#This Row],[Stock Actual]]*INVENTARIO[[#This Row],[Costo total]]</f>
        <v>4</v>
      </c>
    </row>
    <row r="994" spans="1:28" ht="55" customHeight="1" x14ac:dyDescent="0.15">
      <c r="A994" s="42" t="s">
        <v>2891</v>
      </c>
      <c r="B994" s="181"/>
      <c r="C994" s="22" t="s">
        <v>12</v>
      </c>
      <c r="D994" s="182" t="s">
        <v>2851</v>
      </c>
      <c r="E994" s="179" t="s">
        <v>706</v>
      </c>
      <c r="F994" s="180" t="s">
        <v>2902</v>
      </c>
      <c r="G994" s="183" t="s">
        <v>2284</v>
      </c>
      <c r="H994" s="175">
        <f>INVENTARIO[[#This Row],[Precio Final]]</f>
        <v>7.5</v>
      </c>
      <c r="I994" s="184">
        <f t="shared" si="67"/>
        <v>7.5</v>
      </c>
      <c r="J994" s="120">
        <v>1</v>
      </c>
      <c r="K994" s="110">
        <f>SUMIFS(VENTAS[Cantidad],VENTAS[Código del producto Vendido],INVENTARIO[[#This Row],[Code]])</f>
        <v>0</v>
      </c>
      <c r="L994" s="110">
        <f>INVENTARIO[[#This Row],[Entradas]]-INVENTARIO[[#This Row],[Salidas]]</f>
        <v>1</v>
      </c>
      <c r="M994" s="42">
        <f>INVENTARIO[[#This Row],[Pricing 1]]*10%</f>
        <v>0.75</v>
      </c>
      <c r="N994" s="42"/>
      <c r="O994" s="42"/>
      <c r="P994" s="42">
        <v>5</v>
      </c>
      <c r="Q994" s="110"/>
      <c r="R994" s="42"/>
      <c r="S994" s="178">
        <f t="shared" si="68"/>
        <v>0</v>
      </c>
      <c r="T994" s="42">
        <f>INVENTARIO[[#This Row],[Costo Unitario (USD)]]+INVENTARIO[[#This Row],[Costo Envío (USD)]]</f>
        <v>5</v>
      </c>
      <c r="U994" s="168">
        <f>INVENTARIO[[#This Row],[Costo total]]*1.5</f>
        <v>7.5</v>
      </c>
      <c r="V994" s="186">
        <v>7.5</v>
      </c>
      <c r="W994" s="42">
        <f>INVENTARIO[[#This Row],[Precio Final]]-(INVENTARIO[[#This Row],[Comisión 10%]]+INVENTARIO[[#This Row],[Costo total]])</f>
        <v>1.75</v>
      </c>
      <c r="X994" s="42">
        <f>INVENTARIO[[#This Row],[Ganancia Unitaria]]*INVENTARIO[[#This Row],[Salidas]]</f>
        <v>0</v>
      </c>
      <c r="Y994" s="42"/>
      <c r="Z994" s="20"/>
      <c r="AA994" s="20">
        <f>INVENTARIO[[#This Row],[Costo total]]*INVENTARIO[[#This Row],[Entradas]]</f>
        <v>5</v>
      </c>
      <c r="AB994" s="43">
        <f>INVENTARIO[[#This Row],[Stock Actual]]*INVENTARIO[[#This Row],[Costo total]]</f>
        <v>5</v>
      </c>
    </row>
    <row r="995" spans="1:28" ht="55" customHeight="1" x14ac:dyDescent="0.15">
      <c r="A995" s="42" t="s">
        <v>2892</v>
      </c>
      <c r="B995" s="181"/>
      <c r="C995" s="22" t="s">
        <v>12</v>
      </c>
      <c r="D995" s="182" t="s">
        <v>2851</v>
      </c>
      <c r="E995" s="179" t="s">
        <v>706</v>
      </c>
      <c r="F995" s="180" t="s">
        <v>2374</v>
      </c>
      <c r="G995" s="183" t="s">
        <v>426</v>
      </c>
      <c r="H995" s="175">
        <f>INVENTARIO[[#This Row],[Precio Final]]</f>
        <v>12</v>
      </c>
      <c r="I995" s="184">
        <f t="shared" si="67"/>
        <v>12</v>
      </c>
      <c r="J995" s="120">
        <v>0</v>
      </c>
      <c r="K995" s="110">
        <f>SUMIFS(VENTAS[Cantidad],VENTAS[Código del producto Vendido],INVENTARIO[[#This Row],[Code]])</f>
        <v>0</v>
      </c>
      <c r="L995" s="110">
        <f>INVENTARIO[[#This Row],[Entradas]]-INVENTARIO[[#This Row],[Salidas]]</f>
        <v>0</v>
      </c>
      <c r="M995" s="42">
        <f>INVENTARIO[[#This Row],[Pricing 1]]*10%</f>
        <v>1.2000000000000002</v>
      </c>
      <c r="N995" s="42"/>
      <c r="O995" s="42"/>
      <c r="P995" s="42">
        <v>8</v>
      </c>
      <c r="Q995" s="110"/>
      <c r="R995" s="42"/>
      <c r="S995" s="178">
        <f t="shared" si="68"/>
        <v>0</v>
      </c>
      <c r="T995" s="42">
        <f>INVENTARIO[[#This Row],[Costo Unitario (USD)]]+INVENTARIO[[#This Row],[Costo Envío (USD)]]</f>
        <v>8</v>
      </c>
      <c r="U995" s="168">
        <f>INVENTARIO[[#This Row],[Costo total]]*1.5</f>
        <v>12</v>
      </c>
      <c r="V995" s="186">
        <v>12</v>
      </c>
      <c r="W995" s="42">
        <f>INVENTARIO[[#This Row],[Precio Final]]-(INVENTARIO[[#This Row],[Comisión 10%]]+INVENTARIO[[#This Row],[Costo total]])</f>
        <v>2.8000000000000007</v>
      </c>
      <c r="X995" s="42">
        <f>INVENTARIO[[#This Row],[Ganancia Unitaria]]*INVENTARIO[[#This Row],[Salidas]]</f>
        <v>0</v>
      </c>
      <c r="Y995" s="42"/>
      <c r="Z995" s="20"/>
      <c r="AA995" s="20">
        <f>INVENTARIO[[#This Row],[Costo total]]*INVENTARIO[[#This Row],[Entradas]]</f>
        <v>0</v>
      </c>
      <c r="AB995" s="43">
        <f>INVENTARIO[[#This Row],[Stock Actual]]*INVENTARIO[[#This Row],[Costo total]]</f>
        <v>0</v>
      </c>
    </row>
    <row r="996" spans="1:28" ht="55" customHeight="1" x14ac:dyDescent="0.15">
      <c r="A996" s="42" t="s">
        <v>2893</v>
      </c>
      <c r="B996" s="181"/>
      <c r="C996" s="22" t="s">
        <v>12</v>
      </c>
      <c r="D996" s="182" t="s">
        <v>2851</v>
      </c>
      <c r="E996" s="179" t="s">
        <v>2909</v>
      </c>
      <c r="F996" s="180" t="s">
        <v>2380</v>
      </c>
      <c r="G996" s="183" t="s">
        <v>2910</v>
      </c>
      <c r="H996" s="175">
        <f>INVENTARIO[[#This Row],[Precio Final]]</f>
        <v>3</v>
      </c>
      <c r="I996" s="184">
        <f t="shared" si="67"/>
        <v>3</v>
      </c>
      <c r="J996" s="120">
        <v>1</v>
      </c>
      <c r="K996" s="110">
        <f>SUMIFS(VENTAS[Cantidad],VENTAS[Código del producto Vendido],INVENTARIO[[#This Row],[Code]])</f>
        <v>0</v>
      </c>
      <c r="L996" s="110">
        <f>INVENTARIO[[#This Row],[Entradas]]-INVENTARIO[[#This Row],[Salidas]]</f>
        <v>1</v>
      </c>
      <c r="M996" s="42">
        <f>INVENTARIO[[#This Row],[Pricing 1]]*10%</f>
        <v>0.30000000000000004</v>
      </c>
      <c r="N996" s="42"/>
      <c r="O996" s="42"/>
      <c r="P996" s="42">
        <v>2</v>
      </c>
      <c r="Q996" s="110"/>
      <c r="R996" s="42"/>
      <c r="S996" s="178">
        <f t="shared" si="68"/>
        <v>0</v>
      </c>
      <c r="T996" s="42">
        <f>INVENTARIO[[#This Row],[Costo Unitario (USD)]]+INVENTARIO[[#This Row],[Costo Envío (USD)]]</f>
        <v>2</v>
      </c>
      <c r="U996" s="168">
        <f>INVENTARIO[[#This Row],[Costo total]]*1.5</f>
        <v>3</v>
      </c>
      <c r="V996" s="186">
        <v>3</v>
      </c>
      <c r="W996" s="42">
        <f>INVENTARIO[[#This Row],[Precio Final]]-(INVENTARIO[[#This Row],[Comisión 10%]]+INVENTARIO[[#This Row],[Costo total]])</f>
        <v>0.70000000000000018</v>
      </c>
      <c r="X996" s="42">
        <f>INVENTARIO[[#This Row],[Ganancia Unitaria]]*INVENTARIO[[#This Row],[Salidas]]</f>
        <v>0</v>
      </c>
      <c r="Y996" s="42"/>
      <c r="Z996" s="20"/>
      <c r="AA996" s="20">
        <f>INVENTARIO[[#This Row],[Costo total]]*INVENTARIO[[#This Row],[Entradas]]</f>
        <v>2</v>
      </c>
      <c r="AB996" s="43">
        <f>INVENTARIO[[#This Row],[Stock Actual]]*INVENTARIO[[#This Row],[Costo total]]</f>
        <v>2</v>
      </c>
    </row>
    <row r="997" spans="1:28" ht="55" customHeight="1" x14ac:dyDescent="0.15">
      <c r="A997" s="42" t="s">
        <v>2903</v>
      </c>
      <c r="B997" s="181"/>
      <c r="C997" s="22" t="s">
        <v>12</v>
      </c>
      <c r="D997" s="182" t="s">
        <v>2851</v>
      </c>
      <c r="E997" s="179" t="s">
        <v>2912</v>
      </c>
      <c r="F997" s="180" t="s">
        <v>2367</v>
      </c>
      <c r="G997" s="183" t="s">
        <v>2875</v>
      </c>
      <c r="H997" s="175">
        <f>INVENTARIO[[#This Row],[Precio Final]]</f>
        <v>4.5</v>
      </c>
      <c r="I997" s="184">
        <f t="shared" ref="I997:I1002" ca="1" si="69">U997</f>
        <v>0</v>
      </c>
      <c r="J997" s="120">
        <v>1</v>
      </c>
      <c r="K997" s="110">
        <f>SUMIFS(VENTAS[Cantidad],VENTAS[Código del producto Vendido],INVENTARIO[[#This Row],[Code]])</f>
        <v>0</v>
      </c>
      <c r="L997" s="110">
        <f>INVENTARIO[[#This Row],[Entradas]]-INVENTARIO[[#This Row],[Salidas]]</f>
        <v>1</v>
      </c>
      <c r="M997" s="42">
        <f ca="1">INVENTARIO[[#This Row],[Pricing 1]]*10%</f>
        <v>0</v>
      </c>
      <c r="N997" s="42"/>
      <c r="O997" s="42"/>
      <c r="P997" s="42">
        <v>3</v>
      </c>
      <c r="Q997" s="110"/>
      <c r="R997" s="42"/>
      <c r="S997" s="178">
        <f t="shared" ref="S997:S1002" si="70">Q997*R997/1000</f>
        <v>0</v>
      </c>
      <c r="T997" s="185">
        <f ca="1">(P997+S997)-INVENTARIO[[#This Row],[Comisión 10%]]</f>
        <v>0</v>
      </c>
      <c r="U997" s="168">
        <f ca="1">INVENTARIO[[#This Row],[Costo total]]*1.5</f>
        <v>4.5</v>
      </c>
      <c r="V997" s="186">
        <v>4.5</v>
      </c>
      <c r="W997" s="42">
        <f ca="1">INVENTARIO[[#This Row],[Precio Final]]-(INVENTARIO[[#This Row],[Comisión 10%]]+INVENTARIO[[#This Row],[Costo total]])</f>
        <v>0</v>
      </c>
      <c r="X997" s="42">
        <f ca="1">INVENTARIO[[#This Row],[Ganancia Unitaria]]*INVENTARIO[[#This Row],[Salidas]]</f>
        <v>0</v>
      </c>
      <c r="Y997" s="42"/>
      <c r="Z997" s="20"/>
      <c r="AA997" s="20">
        <f ca="1">INVENTARIO[[#This Row],[Costo total]]*INVENTARIO[[#This Row],[Entradas]]</f>
        <v>0</v>
      </c>
      <c r="AB997" s="43">
        <f ca="1">INVENTARIO[[#This Row],[Stock Actual]]*INVENTARIO[[#This Row],[Costo total]]</f>
        <v>0</v>
      </c>
    </row>
    <row r="998" spans="1:28" ht="55" customHeight="1" x14ac:dyDescent="0.15">
      <c r="A998" s="42" t="s">
        <v>2904</v>
      </c>
      <c r="B998" s="181"/>
      <c r="C998" s="22" t="s">
        <v>12</v>
      </c>
      <c r="D998" s="182" t="s">
        <v>2851</v>
      </c>
      <c r="E998" s="179" t="s">
        <v>2917</v>
      </c>
      <c r="F998" s="180" t="s">
        <v>2911</v>
      </c>
      <c r="G998" s="183" t="s">
        <v>2875</v>
      </c>
      <c r="H998" s="175">
        <f>INVENTARIO[[#This Row],[Precio Final]]</f>
        <v>4.5</v>
      </c>
      <c r="I998" s="184">
        <f t="shared" ca="1" si="69"/>
        <v>0</v>
      </c>
      <c r="J998" s="120">
        <v>1</v>
      </c>
      <c r="K998" s="110">
        <f>SUMIFS(VENTAS[Cantidad],VENTAS[Código del producto Vendido],INVENTARIO[[#This Row],[Code]])</f>
        <v>0</v>
      </c>
      <c r="L998" s="110">
        <f>INVENTARIO[[#This Row],[Entradas]]-INVENTARIO[[#This Row],[Salidas]]</f>
        <v>1</v>
      </c>
      <c r="M998" s="42">
        <f ca="1">INVENTARIO[[#This Row],[Pricing 1]]*10%</f>
        <v>0</v>
      </c>
      <c r="N998" s="42"/>
      <c r="O998" s="42"/>
      <c r="P998" s="42">
        <v>2</v>
      </c>
      <c r="Q998" s="110"/>
      <c r="R998" s="42"/>
      <c r="S998" s="178">
        <f t="shared" si="70"/>
        <v>0</v>
      </c>
      <c r="T998" s="185">
        <f ca="1">(P998+S998)-INVENTARIO[[#This Row],[Comisión 10%]]</f>
        <v>0</v>
      </c>
      <c r="U998" s="168">
        <f ca="1">INVENTARIO[[#This Row],[Costo total]]*1.5</f>
        <v>4.5</v>
      </c>
      <c r="V998" s="186">
        <v>4.5</v>
      </c>
      <c r="W998" s="42">
        <f ca="1">INVENTARIO[[#This Row],[Precio Final]]-(INVENTARIO[[#This Row],[Comisión 10%]]+INVENTARIO[[#This Row],[Costo total]])</f>
        <v>0</v>
      </c>
      <c r="X998" s="42">
        <f ca="1">INVENTARIO[[#This Row],[Ganancia Unitaria]]*INVENTARIO[[#This Row],[Salidas]]</f>
        <v>0</v>
      </c>
      <c r="Y998" s="42"/>
      <c r="Z998" s="20"/>
      <c r="AA998" s="20">
        <f ca="1">INVENTARIO[[#This Row],[Costo total]]*INVENTARIO[[#This Row],[Entradas]]</f>
        <v>0</v>
      </c>
      <c r="AB998" s="43">
        <f ca="1">INVENTARIO[[#This Row],[Stock Actual]]*INVENTARIO[[#This Row],[Costo total]]</f>
        <v>0</v>
      </c>
    </row>
    <row r="999" spans="1:28" ht="55" customHeight="1" x14ac:dyDescent="0.15">
      <c r="A999" s="42" t="s">
        <v>2905</v>
      </c>
      <c r="B999" s="181"/>
      <c r="C999" s="22" t="s">
        <v>12</v>
      </c>
      <c r="D999" s="182" t="s">
        <v>2851</v>
      </c>
      <c r="E999" s="179" t="s">
        <v>2913</v>
      </c>
      <c r="F999" s="180" t="s">
        <v>2914</v>
      </c>
      <c r="G999" s="183" t="s">
        <v>2875</v>
      </c>
      <c r="H999" s="175">
        <f>INVENTARIO[[#This Row],[Precio Final]]</f>
        <v>4.5</v>
      </c>
      <c r="I999" s="184">
        <f t="shared" ca="1" si="69"/>
        <v>0</v>
      </c>
      <c r="J999" s="120">
        <v>2</v>
      </c>
      <c r="K999" s="110">
        <f>SUMIFS(VENTAS[Cantidad],VENTAS[Código del producto Vendido],INVENTARIO[[#This Row],[Code]])</f>
        <v>0</v>
      </c>
      <c r="L999" s="110">
        <f>INVENTARIO[[#This Row],[Entradas]]-INVENTARIO[[#This Row],[Salidas]]</f>
        <v>2</v>
      </c>
      <c r="M999" s="42">
        <f ca="1">INVENTARIO[[#This Row],[Pricing 1]]*10%</f>
        <v>0</v>
      </c>
      <c r="N999" s="42"/>
      <c r="O999" s="42"/>
      <c r="P999" s="42">
        <v>10</v>
      </c>
      <c r="Q999" s="110"/>
      <c r="R999" s="42"/>
      <c r="S999" s="178">
        <f t="shared" si="70"/>
        <v>0</v>
      </c>
      <c r="T999" s="185">
        <f ca="1">(P999+S999)-INVENTARIO[[#This Row],[Comisión 10%]]</f>
        <v>0</v>
      </c>
      <c r="U999" s="168">
        <f ca="1">INVENTARIO[[#This Row],[Costo total]]*1.5</f>
        <v>4.5</v>
      </c>
      <c r="V999" s="186">
        <v>4.5</v>
      </c>
      <c r="W999" s="42">
        <f ca="1">INVENTARIO[[#This Row],[Precio Final]]-(INVENTARIO[[#This Row],[Comisión 10%]]+INVENTARIO[[#This Row],[Costo total]])</f>
        <v>0</v>
      </c>
      <c r="X999" s="42">
        <f ca="1">INVENTARIO[[#This Row],[Ganancia Unitaria]]*INVENTARIO[[#This Row],[Salidas]]</f>
        <v>0</v>
      </c>
      <c r="Y999" s="42"/>
      <c r="Z999" s="20"/>
      <c r="AA999" s="20">
        <f ca="1">INVENTARIO[[#This Row],[Costo total]]*INVENTARIO[[#This Row],[Entradas]]</f>
        <v>0</v>
      </c>
      <c r="AB999" s="43">
        <f ca="1">INVENTARIO[[#This Row],[Stock Actual]]*INVENTARIO[[#This Row],[Costo total]]</f>
        <v>0</v>
      </c>
    </row>
    <row r="1000" spans="1:28" ht="55" customHeight="1" x14ac:dyDescent="0.15">
      <c r="A1000" s="42" t="s">
        <v>2906</v>
      </c>
      <c r="B1000" s="181"/>
      <c r="C1000" s="22" t="s">
        <v>12</v>
      </c>
      <c r="D1000" s="182" t="s">
        <v>2851</v>
      </c>
      <c r="E1000" s="179" t="s">
        <v>2915</v>
      </c>
      <c r="F1000" s="180" t="s">
        <v>2916</v>
      </c>
      <c r="G1000" s="183" t="s">
        <v>2875</v>
      </c>
      <c r="H1000" s="175">
        <f>INVENTARIO[[#This Row],[Precio Final]]</f>
        <v>4.5</v>
      </c>
      <c r="I1000" s="184">
        <f t="shared" ca="1" si="69"/>
        <v>0</v>
      </c>
      <c r="J1000" s="120">
        <v>1</v>
      </c>
      <c r="K1000" s="110">
        <f>SUMIFS(VENTAS[Cantidad],VENTAS[Código del producto Vendido],INVENTARIO[[#This Row],[Code]])</f>
        <v>0</v>
      </c>
      <c r="L1000" s="110">
        <f>INVENTARIO[[#This Row],[Entradas]]-INVENTARIO[[#This Row],[Salidas]]</f>
        <v>1</v>
      </c>
      <c r="M1000" s="42">
        <f ca="1">INVENTARIO[[#This Row],[Pricing 1]]*10%</f>
        <v>0</v>
      </c>
      <c r="N1000" s="42"/>
      <c r="O1000" s="42"/>
      <c r="P1000" s="42">
        <v>2</v>
      </c>
      <c r="Q1000" s="110"/>
      <c r="R1000" s="42"/>
      <c r="S1000" s="178">
        <f t="shared" si="70"/>
        <v>0</v>
      </c>
      <c r="T1000" s="185">
        <f ca="1">(P1000+S1000)-INVENTARIO[[#This Row],[Comisión 10%]]</f>
        <v>0</v>
      </c>
      <c r="U1000" s="168">
        <f ca="1">INVENTARIO[[#This Row],[Costo total]]*1.5</f>
        <v>4.5</v>
      </c>
      <c r="V1000" s="186">
        <v>4.5</v>
      </c>
      <c r="W1000" s="42">
        <f ca="1">INVENTARIO[[#This Row],[Precio Final]]-(INVENTARIO[[#This Row],[Comisión 10%]]+INVENTARIO[[#This Row],[Costo total]])</f>
        <v>0</v>
      </c>
      <c r="X1000" s="42">
        <f ca="1">INVENTARIO[[#This Row],[Ganancia Unitaria]]*INVENTARIO[[#This Row],[Salidas]]</f>
        <v>0</v>
      </c>
      <c r="Y1000" s="42"/>
      <c r="Z1000" s="20"/>
      <c r="AA1000" s="20">
        <f ca="1">INVENTARIO[[#This Row],[Costo total]]*INVENTARIO[[#This Row],[Entradas]]</f>
        <v>0</v>
      </c>
      <c r="AB1000" s="43">
        <f ca="1">INVENTARIO[[#This Row],[Stock Actual]]*INVENTARIO[[#This Row],[Costo total]]</f>
        <v>0</v>
      </c>
    </row>
    <row r="1001" spans="1:28" ht="55" customHeight="1" x14ac:dyDescent="0.15">
      <c r="A1001" s="42" t="s">
        <v>2907</v>
      </c>
      <c r="B1001" s="181"/>
      <c r="C1001" s="22" t="s">
        <v>12</v>
      </c>
      <c r="D1001" s="182" t="s">
        <v>2851</v>
      </c>
      <c r="E1001" s="179" t="s">
        <v>2918</v>
      </c>
      <c r="F1001" s="180" t="s">
        <v>2385</v>
      </c>
      <c r="G1001" s="183" t="s">
        <v>2854</v>
      </c>
      <c r="H1001" s="175">
        <f>INVENTARIO[[#This Row],[Precio Final]]</f>
        <v>4.5</v>
      </c>
      <c r="I1001" s="184">
        <f t="shared" ca="1" si="69"/>
        <v>0</v>
      </c>
      <c r="J1001" s="120">
        <v>1</v>
      </c>
      <c r="K1001" s="110">
        <f>SUMIFS(VENTAS[Cantidad],VENTAS[Código del producto Vendido],INVENTARIO[[#This Row],[Code]])</f>
        <v>0</v>
      </c>
      <c r="L1001" s="110">
        <f>INVENTARIO[[#This Row],[Entradas]]-INVENTARIO[[#This Row],[Salidas]]</f>
        <v>1</v>
      </c>
      <c r="M1001" s="42">
        <f ca="1">INVENTARIO[[#This Row],[Pricing 1]]*10%</f>
        <v>0</v>
      </c>
      <c r="N1001" s="42"/>
      <c r="O1001" s="42"/>
      <c r="P1001" s="42">
        <v>2</v>
      </c>
      <c r="Q1001" s="110"/>
      <c r="R1001" s="42"/>
      <c r="S1001" s="178">
        <f t="shared" si="70"/>
        <v>0</v>
      </c>
      <c r="T1001" s="185">
        <f ca="1">(P1001+S1001)-INVENTARIO[[#This Row],[Comisión 10%]]</f>
        <v>0</v>
      </c>
      <c r="U1001" s="168">
        <f ca="1">INVENTARIO[[#This Row],[Costo total]]*1.5</f>
        <v>4.5</v>
      </c>
      <c r="V1001" s="186">
        <v>4.5</v>
      </c>
      <c r="W1001" s="42">
        <f ca="1">INVENTARIO[[#This Row],[Precio Final]]-(INVENTARIO[[#This Row],[Comisión 10%]]+INVENTARIO[[#This Row],[Costo total]])</f>
        <v>0</v>
      </c>
      <c r="X1001" s="42">
        <f ca="1">INVENTARIO[[#This Row],[Ganancia Unitaria]]*INVENTARIO[[#This Row],[Salidas]]</f>
        <v>0</v>
      </c>
      <c r="Y1001" s="42"/>
      <c r="Z1001" s="20"/>
      <c r="AA1001" s="20">
        <f ca="1">INVENTARIO[[#This Row],[Costo total]]*INVENTARIO[[#This Row],[Entradas]]</f>
        <v>0</v>
      </c>
      <c r="AB1001" s="43">
        <f ca="1">INVENTARIO[[#This Row],[Stock Actual]]*INVENTARIO[[#This Row],[Costo total]]</f>
        <v>0</v>
      </c>
    </row>
    <row r="1002" spans="1:28" ht="55" customHeight="1" x14ac:dyDescent="0.15">
      <c r="A1002" s="42" t="s">
        <v>2908</v>
      </c>
      <c r="B1002" s="181"/>
      <c r="C1002" s="22" t="s">
        <v>12</v>
      </c>
      <c r="D1002" s="182" t="s">
        <v>2851</v>
      </c>
      <c r="E1002" s="179"/>
      <c r="F1002" s="180"/>
      <c r="G1002" s="183"/>
      <c r="H1002" s="175">
        <f>INVENTARIO[[#This Row],[Precio Final]]</f>
        <v>0</v>
      </c>
      <c r="I1002" s="184">
        <f t="shared" ca="1" si="69"/>
        <v>0</v>
      </c>
      <c r="J1002" s="120"/>
      <c r="K1002" s="110">
        <f>SUMIFS(VENTAS[Cantidad],VENTAS[Código del producto Vendido],INVENTARIO[[#This Row],[Code]])</f>
        <v>0</v>
      </c>
      <c r="L1002" s="110">
        <f>INVENTARIO[[#This Row],[Entradas]]-INVENTARIO[[#This Row],[Salidas]]</f>
        <v>0</v>
      </c>
      <c r="M1002" s="42">
        <f ca="1">INVENTARIO[[#This Row],[Pricing 1]]*10%</f>
        <v>0</v>
      </c>
      <c r="N1002" s="42"/>
      <c r="O1002" s="42"/>
      <c r="P1002" s="42" t="e">
        <f t="shared" ref="P997:P1002" si="71">N1002/O1002</f>
        <v>#DIV/0!</v>
      </c>
      <c r="Q1002" s="110"/>
      <c r="R1002" s="42"/>
      <c r="S1002" s="178">
        <f t="shared" si="70"/>
        <v>0</v>
      </c>
      <c r="T1002" s="185">
        <f ca="1">(P1002+S1002)-INVENTARIO[[#This Row],[Comisión 10%]]</f>
        <v>0</v>
      </c>
      <c r="U1002" s="168">
        <f ca="1">INVENTARIO[[#This Row],[Costo total]]*1.5</f>
        <v>4.5</v>
      </c>
      <c r="V1002" s="186">
        <v>0</v>
      </c>
      <c r="W1002" s="42">
        <f ca="1">INVENTARIO[[#This Row],[Precio Final]]-(INVENTARIO[[#This Row],[Comisión 10%]]+INVENTARIO[[#This Row],[Costo total]])</f>
        <v>0</v>
      </c>
      <c r="X1002" s="42">
        <f ca="1">INVENTARIO[[#This Row],[Ganancia Unitaria]]*INVENTARIO[[#This Row],[Salidas]]</f>
        <v>0</v>
      </c>
      <c r="Y1002" s="42"/>
      <c r="Z1002" s="20"/>
      <c r="AA1002" s="20">
        <f ca="1">INVENTARIO[[#This Row],[Costo total]]*INVENTARIO[[#This Row],[Entradas]]</f>
        <v>0</v>
      </c>
      <c r="AB1002" s="43">
        <f ca="1">INVENTARIO[[#This Row],[Stock Actual]]*INVENTARIO[[#This Row],[Costo total]]</f>
        <v>0</v>
      </c>
    </row>
  </sheetData>
  <phoneticPr fontId="8" type="noConversion"/>
  <conditionalFormatting sqref="L2:M2 L4:M4 L6:M6 L8:M8 L10:M10 L12:M12 L14:M14 L16:M16 L18:M18 L20:M20 L22:M22 L24:M24 L26:M26 L28:M28 L30:M30 L32:M32 L34:M34 L36:M36 L38:M38 L40:M40 L42:M42 L44:M44 L46:M46 L48:M48 L50:M50 L52:M52 L54:M54 L56:M56 L58:M58 L60:M60 L62:M62 L64:M64 L66:M66 L68:M68 L70:M70 L72:M72 L74:M74 L76:M76 L78:M78 L80:M80 L82:M82 L84:M84 L86:M86 L88:M88 L90:M90 L92:M92 L94:M94 L96:M96 L98:M98 L100:M100 L102:M102 L104:M104 L106:M106 L108:M108 L110:M110 L112:M112 L114:M114 L116:M116 L118:M118 L120:M120 L122:M122 L124:M124 L126:M126 L128:M128 L130:M130 L132:M132 L134:M134 L136:M136 L138:M138 L140:M140 L142:M142 L144:M144 L146:M146 L148:M148 L150:M150 L152:M152 L154:M154 L156:M156 L158:M158 L160:M160 L162:M162 L164:M164 L166:M166 L168:M168 L170:M170 L172:M172 L174:M174 L176:M176 L178:M178 L180:M180 L182:M182 L184:M184 L186:M186 L188:M188 L190:M190 L192:M192 L194:M194 L196:M196 L198:M198 L200:M200 L202:M202 L204:M204 L206:M206 L208:M208 L210:M210 L212:M212 L214:M214 L216:M216 L218:M218 L220:M220 L222:M222 L224:M224 L226:M226 L228:M228 L230:M230 L232:M232 L234:M234 L236:M236 L238:M238 L240:M240 L242:M242 L244:M244 L246:M246 L248:M248 L250:M250 L252:M252 L254:M254 L256:M256 L258:M258 L260:M260 L262:M262 L264:M264 L266:M266 L268:M268 L270:M270 L272:M272 L274:M274 L276:M276 L278:M278 L280:M280 L282:M282 L284:M284 L286:M286 L288:M288 L290:M290 L292:M292 L294:M294 L296:M296 L298:M298 L300:M300 L302:M302 L304:M304 L306:M306 L308:M308 L310:M310 L312:M312 L314:M314 L316:M316 L318:M318 L320:M320 L322:M322 L324:M324 L326:M326 L328:M328 L330:M330 L332:M332 L334:M334 L336:M336 L338:M338 L340:M340 L342:M342 L344:M344 M346 L348:M348 L350:M350 L352:M352 L354:M354 L356:M356 L358:M358 L360:M360 L362:M362 L364:M364 L366:M366 L368:M368 L370:M370 L372:M372 L374:M374 L376:M376 L378:M378 L380:M380 L382:M382 L384:M384 L386:M386 L388:M388 L390:M390 L392:M392 L394:M394 L396:M396 L398:M398 L400:M400 L402:M402 L404:M404 L406:M406 L408:M408 L410:M410 L412:M412 L414:M414 L416:M416 L418:M418 L420:M420 L422:M422 L424:M424 L426:M426 L428:M428 L430:M430 L432:M432 L434:M434 L436:M436 L438:M438 L440:M440 L442:M442 L444:M444 L446:M446 L448:M448 L451:M451 L453:M454 L456:M456 L458:M458 L460:M460 L462:M462 L464:M464 L466:M466 L468:M468 L470:M470 L472:M472 L474:M474 L476:M476 L478:M478 L480:M480 L482:M482 L484:M484 L486:M486 L488:M488 L490:M490 L492:M492 L494:M494 L496:M496 L498:M498 L500:M500 L502:M502 L504:M504 L506:M506 L508:M508 L510:M510 L512:M512 L514:M514 L516:M516 L518:M518 L520:M520 L522:M522 L524:M524 L526:M526 L528:M528 L530:M530 L532:M532 L534:M534 L536:M536 L538:M538 L540:M540 L542:M542 L544:M544 L546:M546 L548:M548 L550:M550 L552:M552 L554:M554 L556:M556 L558:M558 L560:M560 L562:M562 L564:M564 L566:M566 L568:M568 L570:M570 L572:M572 L574:M574 L576:M576 L578:M578 L580:M580 L582:M582 L584:M584 L586:M586 L588:M588 L590:M590 L592:M592 L594:M594 L596:M596 L598:M598 L600:M600 L602:M602 L604:M604 L606:M606 L608:M608 L610:M610 L612:M612 L614:M614 L616:M616 L618:M618 L620:M620 L622:M622 L624:M624 L626:M626 L628:M628 L630:M630 L632:M632 L634:M634 L636:M636 L638:M638 L640:M640 L642:M642 L644:M644 L646:M646 L648:M648 L650:M650 L652:M652 L654:M654 L656:M656 L658:M658 L660:M660 L662:M662 L664:M664 L666:M667 L669:M669 L671:M671 L673:M673 L675:M675 L677:M677 L679:M679 L681:M681 L683:M683 L685:M685 L687:M687 L689:M689 L692:M692 L694:M694 L696:M696 L698:M698 L700:M700 L702:M702 L704:M704 L706:M706 L708:M708 L710:M710 L712:M712 L714:M714 L716:M716 L718:M718 L720:M720 L722:M722 L724:M724 L726:M726 L728:M728 L730:M730 L732:M732 L734:M734 L736:M736 L738:M738 L740:M740 L742:M742 L744:M744 L746:M746 L748:M748 L750:M750 L752:M752 L754:M754 L756:M756 L758:M758 L760:M760 L762:M762 L764:M764 L766:M766 L768:M768 L771:M771 L773:M773 L775:M775 L777:M777 L779:M779 L781:M781 L783:M784 L786:M786 L788:M788 L790:M790 L792:M792 L794:M794 L796:M796 L798:M798 L800:M800 L802:M802 L804:M804 L806:M806 L808:M808 L810:M810 L812:M812 L814:M814 L816:M816 L818:M818 L820:M820 L822:M822 L824:M824 L826:M826 L828:M828 L830:M830 L832:M832 L834:M834 L836:M836 L838:M838 L840:M840 L842:M842 L844:M845 L847:M847 L849:M849 L851:M851 L853:M853 L855:M855 L857:M857 L860:M860 L862:M862 L864:M864 L866:M866 L868:M868 L870:M870 L872:M872 L874:M874 L876:M876 L878:M878 L880:M880 L858 L882:M918 L693 L921:M1002">
    <cfRule type="cellIs" dxfId="74" priority="103" operator="lessThan">
      <formula>0</formula>
    </cfRule>
    <cfRule type="cellIs" dxfId="73" priority="104" operator="lessThan">
      <formula>0</formula>
    </cfRule>
  </conditionalFormatting>
  <conditionalFormatting sqref="S2 V2:X2 S4 S6 S8 S10 S12 S14 S16 S18 S20 S22 S24 S26 S28 S30 S32 S34 S36 S38 S40 S42 S44 S46 S48 S50 S52 S54 S56 S58 S60 S62 S64 S66 S68 S70 S72 S74 S76 S78 S80 S82 S84 S86 S88 S90 S92 S94 S96 S98 S100 S102 S104 S106 S108 S110 S112 S114 S116 S118 S120 S122 S124 S126 S128 S130 S132 S134 S136 S138 S140 S142 S144 S146 S148 S150 S152 S154 S156 S158 S160 S162 S164 S166 S168 S170 S172 S174 S176 S178 S180 S182 S184 S186 S188 S190 S192 S194 S196 S198 S200 S202 S204 S206 S208 S210 S212 S214 S216 S218 S220 S222 S224 S226 S228 S230 S232 S234 S236 S238 S240 S242 S244 S246 S248 S250 S252 S254 S256 S258 S260 S262 S264 S266 S268 S270 S272 S274 S276 S278 S280 S282 S284 S286 S288 S290 S292 S294 S296 S298 S300 S302 S304 S306 S308 S310 S312 S314 S316 S318 S320 S322 S324 S326 S328 S330 S332 S334 S336 S338 S340 S342 S344 S346 S348 S350 S352 S354 S356 S358 S360 S362 S364 S366 S368 S370 S372 S374 S376 S378 S380 S382 S384 S386 S388 S390 S392 S394 S396 S398 S400 S402 S404 S406 S408 S410 S412 S414 S416 S418 S420 S422 S424 S426 S428 S430 S432 S434 S436 S438 S440 S442 S444 S446 S448 S451 S453:S454 S456 S458 S460 S462 S464 S466 S468 S470 S472 S474 S476 S478 S480 S482 S484 S486 S488 S490 S492 S494 S496 S498 S500 S502 S504 S506 S508 S510 S512 S514 S516 S518 S520 S522 S524 S526 S528 S530 S532 S534 S536 S538 S540 S542 S544 S546 S548 S550 S552 S554 S556 S558 S560 S562 S564 S566 S568 S570 S572 S574 S576 S578 S580 S582 S584 S586 S588 S590 S592 S594 S596 S598 S600 S602 S604 S606 S608 S610 S612 S614 S616 S618 S620 S622 S624 S626 S628 S630 S632 S634 S636 S638 S640 S642 S644 S646 S648 S650 S652 S654 S656 S658 S660 S662 S664 S666:S667 S669 S671 S673 S675 S677 S679 S681 S683 S685 S687 S689 S692 S694 S696 S698 S700 S702 S704 S706 S708 S710 S712 S714 S716 S718 S720 S722 S724 S726 S728 S730 S732 S734 S736 S738 S740 S742 S764 S766 S768 S792 S794 S796 S798 S800 S802 S804 S806 S808 S810 S812 S814 S816 S818 S820 S822 S824 S826 S828 S830 S832 S834 S836 S838 S840 S842 S844:S845 S847 S849 S851 S853 S855 S857 S860 S862 S864 S866 S868 S874 S876 S878 S880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8 V330:X330 V332:X332 V334:X334 V336:X336 V338:X338 V340:X340 V342:X342 V344:X344 V346:X346 V348:X348 V350:X350 V352:X352 V354:X354 V356:X356 V358:X358 V360:X360 V362:X362 V364:X364 V366:X366 V368:X368 V370:X370 V372:X372 V374:X374 V376:X376 V378:X378 V380:X380 V382:X382 V384:X384 V386:X386 V388:X388 V390:X390 V392:X392 V394:X394 V396:X396 V398:X398 V400:X400 V402:X402 V404:X404 V406:X406 V408:X408 V410:X410 V412:X412 V414:X414 V416:X416 V418:X418 V420:X420 V422:X422 V424:X424 V426:X426 V428:X428 V430:X430 V432:X432 V434:X434 V436:X436 V438:X438 V440:X440 V442:X442 V444:X444 V446:X446 V448:X448 V451:X451 V453:X454 V456:X456 V458:X458 V460:X460 V462:X462 V464:X464 V466:X466 V468:X468 V470:X470 V472:X472 V474:X474 V476:X476 V478:X478 V480:X480 V482:X482 V484:X484 V486:X486 V488:X488 V490:X490 V492:X492 V494:X494 V496:X496 V498:X498 V500:X500 V502:X502 V504:X504 V506:X506 V508:X508 V510:X510 V512:X512 V514:X514 V516:X516 V518:X518 V520:X520 V522:X522 V524:X524 V526:X526 V528:X528 V530:X530 V532:X532 V534:X534 V536:X536 V538:X538 V540: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7 V669:X669 V671:X671 V673:X673 V675:X675 V677:X677 V679:X679 V681:X681 V683:X683 V685:X685 V687:X687 V689:X689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1:X771 V773:X773 V775:X775 V777:X777 V779:X779 V781:X781 V783:X784 V786:X786 V788:X788 V790:X790 V792:X792 V794 V796:X796 V798:X798 V800:X800 V802:X802 V804:X804 V806:X806 V808:X808 V810:X810 V812:X812 V814:X814 V816:X816 V818:X818 V820:X820 V822:X822 V824:X824 V826:X826 V828:X828 V830:X830 V832:X832 V834:X834 V836:X836 V838:X838 V840:X840 V842:X842 V844:X845 V847:X847 V849:X849 V851:X851 V853:X853 V855:X855 V857:X857 V860:X860 V862:X862 V864:X864 V866:X866 V868 V870:X870 V872:X872 V874:X874 V876:X876 V878:X878 V880:X880 X868 W867:W869 W881 V882:X918 N882:S918 X794 S771:S775 S777:S790 S758:S762 S744:S756 N921:S996 V921:X1002 N997:T1002">
    <cfRule type="containsBlanks" dxfId="72" priority="102">
      <formula>LEN(TRIM(N2))=0</formula>
    </cfRule>
  </conditionalFormatting>
  <conditionalFormatting sqref="H2 H4 I880:T880 U914:X914 A882:G918 A921:G950 C4 T4:U4 T6:U6 T866:U866 I2:M6 N6:R6 I866:S869 I870:R879 S2:S6 V2:X6 T867:T871 S872:T879 I881:M881 A951:C954 F951:G954 G967:G971 A967:E971 A955:G966 U867:U981 V866:X981 I7:X865 I997:T1002 A972:G1002 I882:S996 U982:X1002 H881:H1002 A6:H880">
    <cfRule type="expression" dxfId="71" priority="101">
      <formula>$L2=0</formula>
    </cfRule>
  </conditionalFormatting>
  <conditionalFormatting sqref="A2:B2">
    <cfRule type="expression" dxfId="70" priority="100">
      <formula>$L2=0</formula>
    </cfRule>
  </conditionalFormatting>
  <conditionalFormatting sqref="N2:R2">
    <cfRule type="expression" dxfId="69" priority="98">
      <formula>$L2=0</formula>
    </cfRule>
  </conditionalFormatting>
  <conditionalFormatting sqref="N2:R2">
    <cfRule type="containsBlanks" dxfId="68" priority="99">
      <formula>LEN(TRIM(N2))=0</formula>
    </cfRule>
  </conditionalFormatting>
  <conditionalFormatting sqref="D2:G2">
    <cfRule type="expression" dxfId="67" priority="97">
      <formula>$L2=0</formula>
    </cfRule>
  </conditionalFormatting>
  <conditionalFormatting sqref="A2:B2">
    <cfRule type="duplicateValues" dxfId="66" priority="105"/>
  </conditionalFormatting>
  <conditionalFormatting sqref="C2">
    <cfRule type="expression" dxfId="65" priority="96">
      <formula>$L2=0</formula>
    </cfRule>
  </conditionalFormatting>
  <conditionalFormatting sqref="T2:U2">
    <cfRule type="expression" dxfId="64" priority="95">
      <formula>$L2=0</formula>
    </cfRule>
  </conditionalFormatting>
  <conditionalFormatting sqref="L3:M3">
    <cfRule type="cellIs" dxfId="63" priority="50" operator="lessThan">
      <formula>0</formula>
    </cfRule>
    <cfRule type="cellIs" dxfId="62" priority="51" operator="lessThan">
      <formula>0</formula>
    </cfRule>
  </conditionalFormatting>
  <conditionalFormatting sqref="S3 V3:X3">
    <cfRule type="containsBlanks" dxfId="61" priority="49">
      <formula>LEN(TRIM(S3))=0</formula>
    </cfRule>
  </conditionalFormatting>
  <conditionalFormatting sqref="H3">
    <cfRule type="expression" dxfId="60" priority="48">
      <formula>$L3=0</formula>
    </cfRule>
  </conditionalFormatting>
  <conditionalFormatting sqref="A3:B3">
    <cfRule type="expression" dxfId="59" priority="47">
      <formula>$L3=0</formula>
    </cfRule>
  </conditionalFormatting>
  <conditionalFormatting sqref="N3:R3">
    <cfRule type="expression" dxfId="58" priority="45">
      <formula>$L3=0</formula>
    </cfRule>
  </conditionalFormatting>
  <conditionalFormatting sqref="N3:R3">
    <cfRule type="containsBlanks" dxfId="57" priority="46">
      <formula>LEN(TRIM(N3))=0</formula>
    </cfRule>
  </conditionalFormatting>
  <conditionalFormatting sqref="D3:G3">
    <cfRule type="expression" dxfId="56" priority="44">
      <formula>$L3=0</formula>
    </cfRule>
  </conditionalFormatting>
  <conditionalFormatting sqref="A3:B3">
    <cfRule type="duplicateValues" dxfId="55" priority="52"/>
  </conditionalFormatting>
  <conditionalFormatting sqref="C3">
    <cfRule type="expression" dxfId="54" priority="43">
      <formula>$L3=0</formula>
    </cfRule>
  </conditionalFormatting>
  <conditionalFormatting sqref="T3:U3">
    <cfRule type="containsBlanks" dxfId="53" priority="42">
      <formula>LEN(TRIM(T3))=0</formula>
    </cfRule>
  </conditionalFormatting>
  <conditionalFormatting sqref="T3:U3">
    <cfRule type="expression" dxfId="52" priority="41">
      <formula>$L3=0</formula>
    </cfRule>
  </conditionalFormatting>
  <conditionalFormatting sqref="A4:B4">
    <cfRule type="expression" dxfId="51" priority="34">
      <formula>$L4=0</formula>
    </cfRule>
  </conditionalFormatting>
  <conditionalFormatting sqref="N4:R4">
    <cfRule type="expression" dxfId="50" priority="32">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1:R451 N453: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0: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7 N669:R669 N671:R671 N673:R673 N675:R675 N677:R677 N679:R679 N681:R681 N683:R683 N685:R685 N687:R687 N689:R689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1:R771 N773:R773 N775:R775 N777:R777 N779:R779 N781:R781 N783:R784 N786:R786 N788:R788 N790:R790 N792:R792 N794:R794 N796:R796 N798:R798 N800:R800 N802:R802 N804:R804 N806:R806 N808:R808 N810:R810 N812:R812 N814:R814 N816:R816 N818:R818 N820:R820 N822:R822 N824:R824 N826:R826 N828:R828 N830:R830 N832:R832 N834:R834 N836:R836 N838:R838 N840:R840 N842:R842 N844:R845 N847:R847 N849:R849 N851:R851 N853:R853 N855:R855 N857:R857 N860:R860 N862:R862 N864:R864 N866:R866 N868:R868 N870:R870 N872:R872 N874:R874 N876:R876 N878:R878 N880:R880">
    <cfRule type="containsBlanks" dxfId="49" priority="33">
      <formula>LEN(TRIM(N4))=0</formula>
    </cfRule>
  </conditionalFormatting>
  <conditionalFormatting sqref="D4:G4">
    <cfRule type="expression" dxfId="48" priority="31">
      <formula>$L4=0</formula>
    </cfRule>
  </conditionalFormatting>
  <conditionalFormatting sqref="L5:M5 L7:M7 L9:M9 L11:M11 L13:M13 L15:M15 L17:M17 L19:M19 L21:M21 L23:M23 L25:M25 L27:M27 L29:M29 L31:M31 L33:M33 L35:M35 L37:M37 L39:M39 L41:M41 L43:M43 L45:M45 L47:M47 L49:M49 L51:M51 L53:M53 L55:M55 L57:M57 L59:M59 L61:M61 L63:M63 L65:M65 L67:M67 L69:M69 L71:M71 L73:M73 L75:M75 L77:M77 L79:M79 L81:M81 L83:M83 L85:M85 L87:M87 L89:M89 L91:M91 L93:M93 L95:M95 L97:M97 L99:M99 L101:M101 L103:M103 L105:M105 L107:M107 L109:M109 L111:M111 L113:M113 L115:M115 L117:M117 L119:M119 L121:M121 L123:M123 L125:M125 L127:M127 L129:M129 L131:M131 L133:M133 L135:M135 L137:M137 L139:M139 L141:M141 L143:M143 L145:M145 L147:M147 L149:M149 L151:M151 L153:M153 L155:M155 L157:M157 L159:M159 L161:M161 L163:M163 L165:M165 L167:M167 L169:M169 L171:M171 L173:M173 L175:M175 L177:M177 L179:M179 L181:M181 L183:M183 L185:M185 L187:M187 L189:M189 L191:M191 L193:M193 L195:M195 L197:M197 L199:M199 L201:M201 L203:M203 L205:M205 L207:M207 L209:M209 L211:M211 L213:M213 L215:M215 L217:M217 L219:M219 L221:M221 L223:M223 L225:M225 L227:M227 L229:M229 L231:M231 L233:M233 L235:M235 L237:M237 L239:M239 L241:M241 L243:M243 L245:M245 L247:M247 L249:M249 L251:M251 L253:M253 L255:M255 L257:M257 L259:M259 L261:M261 L263:M263 L265:M265 L267:M267 L269:M269 L271:M271 L273:M273 L275:M275 L277:M277 L279:M279 L281:M281 L283:M283 L285:M285 L287:M287 L289:M289 L291:M291 L293:M293 L295:M295 L297:M297 L299:M299 L301:M301 L303:M303 L305:M305 L307:M307 L309:M309 L311:M311 L313:M313 L315:M315 L317:M317 L319:M319 L321:M321 L323:M323 L325:M325 L327:M327 L329:M329 L331:M331 L333:M333 L335:M335 L337:M337 L339:M339 L341:M341 L343:M343 L345:M345 L347:M347 L349:M349 L351:M351 L353:M353 L355:M355 L357:M357 L359:M359 L361:M361 L363:M363 L365:M365 L367:M367 L369:M369 L371:M371 L373:M373 L375:M375 L377:M377 L379:M379 L381:M381 L383:M383 L385:M385 L387:M387 L389:M389 L391:M391 L393:M393 L395:M395 L397:M397 L399:M399 L401:M401 L403:M403 L405:M405 L407:M407 L409:M409 L411:M411 L413:M413 L415:M415 L417:M417 L419:M419 L421:M421 L423:M423 L425:M425 L427:M427 L429:M429 L431:M431 L433:M433 L435:M435 L437:M437 L439:M439 L441:M441 L443:M443 L445:M445 L447:M447 L449:M450 L452:M452 L455:M455 L457:M457 L459:M459 L461:M461 L463:M463 L465:M465 L467:M467 L469:M469 L471:M471 L473:M473 L475:M475 L477:M477 L479:M479 L481:M481 L483:M483 L485:M485 L487:M487 L489:M489 L491:M491 L493:M493 L495:M495 L497:M497 L499:M499 L501:M501 L503:M503 L505:M505 L507:M507 L509:M509 L511:M511 L513:M513 L515:M515 L517:M517 L519:M519 L521:M521 L523:M523 L525:M525 L527:M527 L529:M529 L531:M531 L533:M533 L535:M535 L537:M537 L539:M539 L541:M541 L543:M543 L545:M545 L547:M547 L549:M549 L551:M551 L553:M553 L555:M555 L557:M557 L559:M559 L561:M561 L563:M563 L565:M565 L567:M567 L569:M569 L571:M571 L573:M573 L575:M575 L577:M577 L579:M579 L581:M581 L583:M583 L585:M585 L587:M587 L589:M589 L591:M591 L593:M593 L595:M595 L597:M597 L599:M599 L601:M601 L603:M603 L605:M605 L607:M607 L609:M609 L611:M611 L613:M613 L615:M615 L617:M617 L619:M619 L621:M621 L623:M623 L625:M625 L627:M627 L629:M629 L631:M631 L633:M633 L635:M635 L637:M637 L639:M639 L641:M641 L643:M643 L645:M645 L647:M647 L649:M649 L651:M651 L653:M653 L655:M655 L657:M657 L659:M659 L661:M661 L663:M663 L665:M665 L668:M668 L670:M670 L672:M672 L674:M674 L676:M676 L678:M678 L680:M680 L682:M682 L684:M684 L686:M686 L688:M688 L690:M691 M693 L695:M695 L697:M697 L699:M699 L701:M701 L703:M703 L705:M705 L707:M707 L709:M709 L711:M711 L713:M713 L715:M715 L717:M717 L719:M719 L721:M721 L723:M723 L725:M725 L727:M727 L729:M729 L731:M731 L733:M733 L735:M735 L737:M737 L739:M739 L741:M741 L743:M743 L745:M745 L747:M747 L749:M749 L751:M751 L753:M753 L755:M755 L757:M757 L759:M759 L761:M761 L763:M763 L765:M765 L767:M767 L769:M770 L772:M772 L774:M774 L776:M776 L778:M778 L780:M780 L782:M782 L785:M785 L787:M787 L789:M789 L791:M791 L793:M793 L795:M795 L797:M797 L799:M799 L801:M801 L803:M803 L805:M805 L807:M807 L809:M809 L811:M811 L813:M813 L815:M815 L817:M817 L819:M819 L821:M821 L823:M823 L825:M825 L827:M827 L829:M829 L831:M831 L833:M833 L835:M835 L837:M837 L839:M839 L841:M841 L843:M843 L846:M846 L848:M848 L850:M850 L852:M852 L854:M854 L856:M856 M858 L859:M859 L861:M861 L863:M863 L865:M865 L867:M867 L869:M869 L871:M871 L873:M873 L875:M875 L877:M877 L879:M879 L346">
    <cfRule type="cellIs" dxfId="47" priority="28" operator="lessThan">
      <formula>0</formula>
    </cfRule>
    <cfRule type="cellIs" dxfId="46" priority="29" operator="lessThan">
      <formula>0</formula>
    </cfRule>
  </conditionalFormatting>
  <conditionalFormatting sqref="S5 S7 S9 S11 S13 S15 S17 S19 S21 S23 S25 S27 S29 S31 S33 S35 S37 S39 S41 S43 S45 S47 S49 S51 S53 S55 S57 S59 S61 S63 S65 S67 S69 S71 S73 S75 S77 S79 S81 S83 S85 S87 S89 S91 S93 S95 S97 S99 S101 S103 S105 S107 S109 S111 S113 S115 S117 S119 S121 S123 S125 S127 S129 S131 S133 S135 S137 S139 S141 S143 S145 S147 S149 S151 S153 S155 S157 S159 S161 S163 S165 S167 S169 S171 S173 S175 S177 S179 S181 S183 S185 S187 S189 S191 S193 S195 S197 S199 S201 S203 S205 S207 S209 S211 S213 S215 S217 S219 S221 S223 S225 S227 S229 S231 S233 S235 S237 S239 S241 S243 S245 S247 S249 S251 S253 S255 S257 S259 S261 S263 S265 S267 S269 S271 S273 S275 S277 S279 S281 S283 S285 S287 S289 S291 S293 S295 S297 S299 S301 S303 S305 S307 S309 S311 S313 S315 S317 S319 S321 S323 S325 S327 S329 S331 S333 S335 S337 S339 S341 S343 S345 S347 S349 S351 S353 S355 S357 S359 S361 S363 S365 S367 S369 S371 S373 S375 S377 S379 S381 S383 S385 S387 S389 S391 S393 S395 S397 S399 S401 S403 S405 S407 S409 S411 S413 S415 S417 S419 S421 S423 S425 S427 S429 S431 S433 S435 S437 S439 S441 S443 S445 S447 S449:S450 S452 S455 S457 S459 S461 S463 S465 S467 S469 S471 S473 S475 S477 S479 S481 S483 S485 S487 S489 S491 S493 S495 S497 S499 S501 S503 S505 S507 S509 S511 S513 S515 S517 S519 S521 S523 S525 S527 S529 S531 S533 S535 S537 S539 S541 S543 S545 S547 S549 S551 S553 S555 S557 S559 S561 S563 S565 S567 S569 S571 S573 S575 S577 S579 S581 S583 S585 S587 S589 S591 S593 S595 S597 S599 S601 S603 S605 S607 S609 S611 S613 S615 S617 S619 S621 S623 S625 S627 S629 S631 S633 S635 S637 S639 S641 S643 S645 S647 S649 S651 S653 S655 S657 S659 S661 S663 S665 S668 S670 S672 S674 S676 S678 S680 S682 S684 S686 S688 S690:S691 S693 S695 S697 S699 S701 S703 S705 S707 S709 S711 S713 S715 S717 S719 S721 S723 S725 S727 S729 S731 S733 S735 S737 S739 S741 S743 S757 S763 S765 S767 S769:S770 S776 S791 S793 S795 S797 S799 S801 S803 S805 S807 S809 S811 S813 S815 S817 S819 S821 S823 S825 S827 S829 S831 S833 S835 S837 S839 S841 S843 S846 S848 S850 S852 S854 S856 S858:S859 S861 S863 S865 S867 S875 S877 S879 V5:X5 V7:X7 V9:X9 V11:X11 V13:X13 V15:X15 V17:X17 V19:X19 V21:X21 V23:X23 V25:X25 V27:X27 V29:X29 V31:X31 V33:X33 V35:X35 V37:X37 V39:X39 V41:X41 V43:X43 V45:X45 V47:X47 V49:X49 V51:X51 V53:X53 V55:X55 V57:X57 V59:X59 V61:X61 V63:X63 V65:X65 V67:X67 V69:X69 V71:X71 V73:X73 V75:X75 V77:X77 V79:X79 V81:X81 V83:X83 V85:X85 V87:X87 V89:X89 V91:X91 V93:X93 V95:X95 V97:X97 V99:X99 V101:X101 V103:X103 V105:X105 V107:X107 V109:X109 V111:X111 V113:X113 V115:X115 V117:X117 V119:X119 V121:X121 V123:X123 V125:X125 V127:X127 V129:X129 V131:X131 V133:X133 V135:X135 V137:X137 V139:X139 V141:X141 V143:X143 V145:X145 V147:X147 V149:X149 V151:X151 V153:X153 V155:X155 V157:X157 V159:X159 V161:X161 V163:X163 V165:X165 V167:X167 V169:X169 V171:X171 V173:X173 V175:X175 V177:X177 V179:X179 V181:X181 V183:X183 V185:X185 V187:X187 V189:X189 V191:X191 V193:X193 V195:X195 V197:X197 V199:X199 V201:X201 V203:X203 V205:X205 V207:X207 V209:X209 V211:X211 V213:X213 V215:X215 V217:X217 V219:X219 V221:X221 V223:X223 V225:X225 V227:X227 V229:X229 V231:X231 V233:X233 V235:X235 V237:X237 V239:X239 V241:X241 V243:X243 V245:X245 V247:X247 V249:X249 V251:X251 V253:X253 V255:X255 V257:X257 V259:X259 V261:X261 V263:X263 V265:X265 V267:X267 V269:X269 V271:X271 V273:X273 V275:X275 V277:X277 V279:X279 V281:X281 V283:X283 V285:X285 V287:X287 V289:X289 V291:X291 V293:X293 V295:X295 V297:X297 V299:X299 V301:X301 V303:X303 V305:X305 V307:X307 V309:X309 V311:X311 V313:X313 V315:X315 V317:X317 V319:X319 V321:X321 V323:X323 V325:X325 V327:X327 V329:X329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50 V452:X452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39 V541:X541 V543:X543 V545:X545 V547:X547 V549:X549 V551:X551 V553:X553 V555:X555 V557:X557 V559:X559 V561:X561 V563:X563 V565:X565 V567:X567 V569:X569 V571:X571 V573:X573 V575:X575 V577:X577 V579:X579 V581:X581 V583:X583 V585:X585 V587:X587 V589:X589 V591:X591 V593:X593 V595:X595 V597:X597 V599:X599 V601:X601 V603:X603 V605:X605 V607:X607 V609:X609 V611:X611 V613:X613 V615:X615 V617:X617 V619:X619 V621:X621 V623:X623 V625:X625 V627:X627 V629:X629 V631:X631 V633:X633 V635:X635 V637:X637 V639:X639 V641:X641 V643:X643 V645:X645 V647:X647 V649:X649 V651:X651 V653:X653 V655:X655 V657:X657 V659:X659 V661:X661 V663:X663 V665:X665 V668:X668 V670:X670 V672:X672 V674:X674 V676:X676 V678:X678 V680:X680 V682:X682 V684:X684 V686:X686 V688:X688 V690:X691 V693:X693 V695:X695 V697:X697 V699:X699 V701:X701 V703:X703 V705:X705 V707:X707 V709:X709 V711:X711 V713:X713 V715:X715 V717:X717 V719:X719 V721:X721 V723:X723 V725:X725 V727:X727 V729:X729 V731:X731 V733:X733 V735:X735 V737:X737 V739:X739 V741:X741 V743:X743 V745:X745 V747:X747 V749:X749 V751:X751 V753:X753 V755:X755 V757:X757 V759:X759 V761:X761 V763:X763 V765:X765 V767:X767 V769:X770 V772:X772 V774:X774 V776:X776 V778:X778 V780:X780 V782:X782 V785:X785 V787:X787 V789:X789 V791:X791 V793:X793 V795:X795 V797:X797 V799:X799 V801:X801 V803:X803 V805:X805 V807:X807 V809:X809 V811:X811 V813:X813 V815:X815 V817:X817 V819:X819 V821:X821 V823:X823 V825:X825 V827:X827 V829:X829 V831:X831 V833:X833 V835:X835 V837:X837 V839:X839 V841:X841 V843:X843 V846:X846 V848:X848 V850:X850 V852:X852 V854:X854 V856:X856 V858:X859 V861:X861 V863:X863 V865:X865 V867 V869 V871:X871 V873:X873 V875:X875 V877:X877 V879:X879 S869 S873 X869 X867 W794">
    <cfRule type="containsBlanks" dxfId="45" priority="27">
      <formula>LEN(TRIM(S5))=0</formula>
    </cfRule>
  </conditionalFormatting>
  <conditionalFormatting sqref="H5">
    <cfRule type="expression" dxfId="44" priority="26">
      <formula>$L5=0</formula>
    </cfRule>
  </conditionalFormatting>
  <conditionalFormatting sqref="A5:B5">
    <cfRule type="expression" dxfId="43" priority="25">
      <formula>$L5=0</formula>
    </cfRule>
  </conditionalFormatting>
  <conditionalFormatting sqref="N5:R5">
    <cfRule type="expression" dxfId="42" priority="23">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50 N452:R452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39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8:R668 N670:R670 N672:R672 N674:R674 N676:R676 N678:R678 N680:R680 N682:R682 N684:R684 N686:R686 N688:R688 N690: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70 N772:R772 N774:R774 N776:R776 N778:R778 N780:R780 N782:R782 N785:R785 N787:R787 N789:R789 N791:R791 N793:R793 N795:R795 N797:R797 N799:R799 N801:R801 N803:R803 N805:R805 N807:R807 N809:R809 N811:R811 N813:R813 N815:R815 N817:R817 N819:R819 N821:R821 N823:R823 N825:R825 N827:R827 N829:R829 N831:R831 N833:R833 N835:R835 N837:R837 N839:R839 N841:R841 N843:R843 N846:R846 N848:R848 N850:R850 N852:R852 N854:R854 N856:R856 N858:R859 N861:R861 N863:R863 N865:R865 N867:R867 N869:R869 N871:R871 N873:R873 N875:R875 N877:R877 N879:R879">
    <cfRule type="containsBlanks" dxfId="41" priority="24">
      <formula>LEN(TRIM(N5))=0</formula>
    </cfRule>
  </conditionalFormatting>
  <conditionalFormatting sqref="D5:G5">
    <cfRule type="expression" dxfId="40" priority="22">
      <formula>$L5=0</formula>
    </cfRule>
  </conditionalFormatting>
  <conditionalFormatting sqref="A859:B859 A846:B846 A668:B668 A455:B45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29:B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50 A452:B452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39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70:B670 A672:B672 A674:B674 A676:B676 A678:B678 A680:B680 A682:B682 A684:B684 A686:B686 A688:B688 A690: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70 A772:B772 A774:B774 A776:B776 A778:B778 A780:B780 A782:B782 A785:B785 A787:B787 A789:B789 A791:B791 A793:B793 A795:B795 A797:B797 A799:B799 A801:B801 A803:B803 A805:B805 A807:B807 A809:B809 A811:B811 A813:B813 A815:B815 A817:B817 A819:B819 A821:B821 A823:B823 A825:B825 A827:B827 A829:B829 A831:B831 A833:B833 A835:B835 A837:B837 A839:B839 A841:B841 A843:B843 A848:B848 A850:B850 A852:B852 A854:B854 A856:B856 B858 A861:B861 A863:B863 A865:B865 A867:B867 A869:B869 A871:B871 A873:B873 A875:B875 A877:B877 A879:B879 A56 A654">
    <cfRule type="duplicateValues" dxfId="39" priority="30"/>
  </conditionalFormatting>
  <conditionalFormatting sqref="C5">
    <cfRule type="expression" dxfId="38" priority="21">
      <formula>$L5=0</formula>
    </cfRule>
  </conditionalFormatting>
  <conditionalFormatting sqref="T5:U5 T7:U7 T9:U9 T11:U11 T13:U13 T15:U15 T17:U17 T19:U19 T21:U21 T23:U23 T25:U25 T27:U27 T29:U29 T31:U31 T33:U33 T35:U35 T37:U37 T39:U39 T41:U41 T43:U43 T45:U45 T47:U47 T49:U49 T51:U51 T53:U53 T55:U55 T57:U57 T59:U59 T61:U61 T63:U63 T65:U65 T67:U67 T69:U69 T71:U71 T73:U73 T75:U75 T77:U77 T79:U79 T81:U81 T83:U83 T85:U85 T87:U87 T89:U89 T91:U91 T93:U93 T95:U95 T97:U97 T99:U99 T101:U101 T103:U103 T105:U105 T107:U107 T109:U109 T111:U111 T113:U113 T115:U115 T117:U117 T119:U119 T121:U121 T123:U123 T125:U125 T127:U127 T129:U129 T131:U131 T133:U133 T135:U135 T137:U137 T139:U139 T141:U141 T143:U143 T145:U145 T147:U147 T149:U149 T151:U151 T153:U153 T155:U155 T157:U157 T159:U159 T161:U161 T163:U163 T165:U165 T167:U167 T169:U169 T171:U171 T173:U173 T175:U175 T177:U177 T179:U179 T181:U181 T183:U183 T185:U185 T187:U187 T189:U189 T191:U191 T193:U193 T195:U195 T197:U197 T199:U199 T201:U201 T203:U203 T205:U205 T207:U207 T209:U209 T211:U211 T213:U213 T215:U215 T217:U217 T219:U219 T221:U221 T223:U223 T225:U225 T227:U227 T229:U229 T231:U231 T233:U233 T235:U235 T237:U237 T239:U239 T241:U241 T243:U243 T245:U245 T247:U247 T249:U249 T251:U251 T253:U253 T255:U255 T257:U257 T259:U259 T261:U261 T263:U263 T265:U265 T267:U267 T269:U269 T271:U271 T273:U273 T275:U275 T277:U277 T279:U279 T281:U281 T283:U283 T285:U285 T287:U287 T289:U289 T291:U291 T293:U293 T295:U295 T297:U297 T299:U299 T301:U301 T303:U303 T305:U305 T307:U307 T309:U309 T311:U311 T313:U313 T315:U315 T317:U317 T319:U319 T321:U321 T323:U323 T325:U325 T327:U327 T329:U329 T331:U331 T333:U333 T335:U335 T337:U337 T339:U339 T341:U341 T343:U343 T345:U345 T347:U347 T349:U349 T351:U351 T353:U353 T355:U355 T357:U357 T359:U359 T361:U361 T363:U363 T365:U365 T367:U367 T369:U369 T371:U371 T373:U373 T375:U375 T377:U377 T379:U379 T381:U381 T383:U383 T385:U385 T387:U387 T389:U389 T391:U391 T393:U393 T395:U395 T397:U397 T399:U399 T401:U401 T403:U403 T405:U405 T407:U407 T409:U409 T411:U411 T413:U413 T415:U415 T417:U417 T419:U419 T421:U421 T423:U423 T425:U425 T427:U427 T429:U429 T431:U431 T433:U433 T435:U435 T437:U437 T439:U439 T441:U441 T443:U443 T445:U445 T447:U447 T449:U450 T452:U452 T455:U455 T457:U457 T459:U459 T461:U461 T463:U463 T465:U465 T467:U467 T469:U469 T471:U471 T473:U473 T475:U475 T477:U477 T479:U479 T481:U481 T483:U483 T485:U485 T487:U487 T489:U489 T491:U491 T493:U493 T495:U495 T497:U497 T499:U499 T501:U501 T503:U503 T505:U505 T507:U507 T509:U509 T511:U511 T513:U513 T515:U515 T517:U517 T519:U519 T521:U521 T523:U523 T525:U525 T527:U527 T529:U529 T531:U531 T533:U533 T535:U535 T537:U537 T539:U539 T541:U541 T543:U543 T545:U545 T547:U547 T549:U549 T551:U551 T553:U553 T555:U555 T557:U557 T559:U559 T561:U561 T563:U563 T565:U565 T567:U567 T569:U569 T571:U571 T573:U573 T575:U575 T577:U577 T579:U579 T581:U581 T583:U583 T585:U585 T587:U587 T589:U589 T591:U591 T593:U593 T595:U595 T597:U597 T599:U599 T601:U601 T603:U603 T605:U605 T607:U607 T609:U609 T611:U611 T613:U613 T615:U615 T617:U617 T619:U619 T621:U621 T623:U623 T625:U625 T627:U627 T629:U629 T631:U631 T633:U633 T635:U635 T637:U637 T639:U639 T641:U641 T643:U643 T645:U645 T647:U647 T649:U649 T651:U651 T653:U653 T655:U655 T657:U657 T659:U659 T661:U661 T663:U663 T665:U665 T668:U668 T670:U670 T672:U672 T674:U674 T676:U676 T678:U678 T680:U680 T682:U682 T684:U684 T686:U686 T688:U688 T690:U691 T693:U693 T695:U695 T697:U697 T699:U699 T701:U701 T703:U703 T705:U705 T707:U707 T709:U709 T711:U711 T713:U713 T715:U715 T717:U717 T719:U719 T721:U721 T723:U723 T725:U725 T727:U727 T729:U729 T731:U731 T733:U733 T735:U735 T737:U737 T739:U739 T741:U741 T743:U743 T745:U745 T747:U747 T749:U749 T751:U751 T753:U753 T755:U755 T757:U757 T759:U759 T761:U761 T763:U763 T765:U765 T767:U767 T769:U770 T772:U772 T774:U774 T776:U776 T778:U778 T780:U780 T782:U782 T785:U785 T787:U787 T789:U789 T791:U791 T793:U793 T795:U795 T797:U797 T799:U799 T801:U801 T803:U803 T805:U805 T807:U807 T809:U809 T811:U811 T813:U813 T815:U815 T817:U817 T819:U819 T821:U821 T823:U823 T825:U825 T827:U827 T829:U829 T831:U831 T833:U833 T835:U835 T837:U837 T839:U839 T841:U841 T843:U843 T846:U846 T848:U848 T850:U850 T852:U852 T854:U854 T856:U856 T858:U859 T861:U861 T863:U863 T865:U865 T867 T869 T871 T873 T875 T877 T879">
    <cfRule type="containsBlanks" dxfId="37" priority="20">
      <formula>LEN(TRIM(T5))=0</formula>
    </cfRule>
  </conditionalFormatting>
  <conditionalFormatting sqref="T5:U5">
    <cfRule type="expression" dxfId="36" priority="19">
      <formula>$L5=0</formula>
    </cfRule>
  </conditionalFormatting>
  <conditionalFormatting sqref="L881:M881">
    <cfRule type="cellIs" dxfId="35" priority="16" operator="lessThan">
      <formula>0</formula>
    </cfRule>
    <cfRule type="cellIs" dxfId="34" priority="17" operator="lessThan">
      <formula>0</formula>
    </cfRule>
  </conditionalFormatting>
  <conditionalFormatting sqref="S881 V881 X881">
    <cfRule type="containsBlanks" dxfId="33" priority="15">
      <formula>LEN(TRIM(S881))=0</formula>
    </cfRule>
  </conditionalFormatting>
  <conditionalFormatting sqref="S881">
    <cfRule type="expression" dxfId="32" priority="14">
      <formula>$L881=0</formula>
    </cfRule>
  </conditionalFormatting>
  <conditionalFormatting sqref="A881:B881">
    <cfRule type="expression" dxfId="31" priority="13">
      <formula>$L881=0</formula>
    </cfRule>
  </conditionalFormatting>
  <conditionalFormatting sqref="N881:R881">
    <cfRule type="expression" dxfId="30" priority="11">
      <formula>$L881=0</formula>
    </cfRule>
  </conditionalFormatting>
  <conditionalFormatting sqref="N881:R881">
    <cfRule type="containsBlanks" dxfId="29" priority="12">
      <formula>LEN(TRIM(N881))=0</formula>
    </cfRule>
  </conditionalFormatting>
  <conditionalFormatting sqref="D881:G881">
    <cfRule type="expression" dxfId="28" priority="10">
      <formula>$L881=0</formula>
    </cfRule>
  </conditionalFormatting>
  <conditionalFormatting sqref="C881">
    <cfRule type="expression" dxfId="27" priority="9">
      <formula>$L881=0</formula>
    </cfRule>
  </conditionalFormatting>
  <conditionalFormatting sqref="T881:T996">
    <cfRule type="containsBlanks" dxfId="26" priority="8">
      <formula>LEN(TRIM(T881))=0</formula>
    </cfRule>
  </conditionalFormatting>
  <conditionalFormatting sqref="T881:T996">
    <cfRule type="expression" dxfId="25" priority="7">
      <formula>$L881=0</formula>
    </cfRule>
  </conditionalFormatting>
  <conditionalFormatting sqref="A860:B860 A771:B771 A451:B451 A4:B4 A6:B6 A8:B8 A10:B10 A12:B12 A14:B14 A16:B16 A18:B18 A20:B20 A22:B22 A24:B24 A26:B26 A28:B28 A30:B30 A32:B32 A34:B34 A36:B36 A38:B38 A40:B40 A42:B42 A44:B44 A46:B46 A48:B48 A50:B50 A52:B52 A54:B54 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3: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0: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B654 A656:B656 A658:B658 A660:B660 A662:B662 A664:B664 A666:B667 A669:B669 A671:B671 A673:B673 A675:B675 A677:B677 A679:B679 A681:B681 A683:B683 A685:B685 A687:B687 A689:B689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3:B773 A775:B775 A777:B777 A779:B779 A781:B781 A783:B784 A786:B786 A788:B788 A790:B790 A792:B792 A794:B794 A796:B796 A798:B798 A800:B800 A802:B802 A804:B804 A806:B806 A808:B808 A810:B810 A812:B812 A814:B814 A816:B816 A818:B818 A820:B820 A822:B822 A824:B824 A826:B826 A828:B828 A830:B830 A832:B832 A834:B834 A836:B836 A838:B838 A840:B840 A842:B842 A844:B845 A847:B847 A849:B849 A851:B851 A853:B853 A855:B855 A857:B857 A862:B862 A864:B864 A866:B866 A868:B868 A870:B870 A872:B872 A874:B874 A876:B876 A878:B878 A880:B880 A858">
    <cfRule type="duplicateValues" dxfId="24" priority="2454"/>
  </conditionalFormatting>
  <conditionalFormatting sqref="S870 S872">
    <cfRule type="containsBlanks" dxfId="23" priority="6">
      <formula>LEN(TRIM(S870))=0</formula>
    </cfRule>
  </conditionalFormatting>
  <conditionalFormatting sqref="S870">
    <cfRule type="expression" dxfId="22" priority="5">
      <formula>$L870=0</formula>
    </cfRule>
  </conditionalFormatting>
  <conditionalFormatting sqref="S871">
    <cfRule type="containsBlanks" dxfId="21" priority="4">
      <formula>LEN(TRIM(S871))=0</formula>
    </cfRule>
  </conditionalFormatting>
  <conditionalFormatting sqref="S871">
    <cfRule type="expression" dxfId="20" priority="3">
      <formula>$L871=0</formula>
    </cfRule>
  </conditionalFormatting>
  <conditionalFormatting sqref="A881:B918 A921:B1002">
    <cfRule type="duplicateValues" dxfId="19" priority="2479"/>
  </conditionalFormatting>
  <conditionalFormatting sqref="A919:G920">
    <cfRule type="expression" dxfId="18" priority="1">
      <formula>$L919=0</formula>
    </cfRule>
  </conditionalFormatting>
  <conditionalFormatting sqref="V919:X920 A919:G920 I919:S920">
    <cfRule type="duplicateValues" dxfId="17" priority="2"/>
  </conditionalFormatting>
  <conditionalFormatting sqref="D951:E954">
    <cfRule type="expression" dxfId="16" priority="2481">
      <formula>$L951=0</formula>
    </cfRule>
  </conditionalFormatting>
  <conditionalFormatting sqref="F968:F969">
    <cfRule type="expression" dxfId="15" priority="2483">
      <formula>$L967=0</formula>
    </cfRule>
  </conditionalFormatting>
  <conditionalFormatting sqref="F971">
    <cfRule type="expression" dxfId="14" priority="2486">
      <formula>$L968=0</formula>
    </cfRule>
  </conditionalFormatting>
  <conditionalFormatting sqref="F970">
    <cfRule type="expression" dxfId="13" priority="2489">
      <formula>$L968=0</formula>
    </cfRule>
  </conditionalFormatting>
  <pageMargins left="1" right="1" top="1" bottom="1" header="0.25" footer="0.25"/>
  <pageSetup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D3FADA-4DDC-0348-B59F-50C97DE97C28}">
  <sheetPr codeName="Sheet3"/>
  <dimension ref="A1:N780"/>
  <sheetViews>
    <sheetView tabSelected="1" topLeftCell="A751" zoomScale="109" zoomScaleNormal="150" workbookViewId="0">
      <selection activeCell="B791" sqref="B791"/>
    </sheetView>
  </sheetViews>
  <sheetFormatPr baseColWidth="10" defaultRowHeight="13" x14ac:dyDescent="0.15"/>
  <cols>
    <col min="1" max="1" width="11.1640625" style="123" customWidth="1"/>
    <col min="2" max="2" width="25" customWidth="1"/>
    <col min="3" max="3" width="21.6640625" customWidth="1"/>
    <col min="4" max="4" width="18.83203125" customWidth="1"/>
    <col min="5" max="5" width="11.33203125" customWidth="1"/>
    <col min="6" max="6" width="52.1640625" customWidth="1"/>
    <col min="7" max="7" width="10" style="4" customWidth="1"/>
    <col min="8" max="8" width="9.6640625" style="13" customWidth="1"/>
    <col min="9" max="9" width="12.5" style="13" customWidth="1"/>
    <col min="10" max="10" width="13.83203125" style="13" customWidth="1"/>
    <col min="11" max="11" width="16.6640625" style="13" customWidth="1"/>
    <col min="12" max="12" width="10" style="13" customWidth="1"/>
  </cols>
  <sheetData>
    <row r="1" spans="1:14" ht="19" customHeight="1" x14ac:dyDescent="0.15">
      <c r="A1" s="193" t="s">
        <v>2185</v>
      </c>
      <c r="B1" s="193"/>
      <c r="C1" s="193"/>
      <c r="D1" s="193"/>
      <c r="E1" s="193"/>
      <c r="G1" s="194" t="s">
        <v>2186</v>
      </c>
      <c r="H1" s="194"/>
      <c r="I1" s="155"/>
      <c r="J1" s="153"/>
      <c r="K1" s="154"/>
    </row>
    <row r="2" spans="1:14" s="160" customFormat="1" ht="42" x14ac:dyDescent="0.15">
      <c r="A2" s="156" t="s">
        <v>27</v>
      </c>
      <c r="B2" s="157" t="s">
        <v>2295</v>
      </c>
      <c r="C2" s="157" t="s">
        <v>2183</v>
      </c>
      <c r="D2" s="157" t="s">
        <v>2184</v>
      </c>
      <c r="E2" s="157" t="s">
        <v>2182</v>
      </c>
      <c r="F2" s="157" t="s">
        <v>43</v>
      </c>
      <c r="G2" s="158" t="s">
        <v>28</v>
      </c>
      <c r="H2" s="159" t="s">
        <v>44</v>
      </c>
      <c r="I2" s="159" t="s">
        <v>2188</v>
      </c>
      <c r="J2" s="159" t="s">
        <v>2178</v>
      </c>
      <c r="K2" s="159" t="s">
        <v>45</v>
      </c>
      <c r="L2" s="159" t="s">
        <v>23</v>
      </c>
    </row>
    <row r="3" spans="1:14" ht="14" hidden="1" x14ac:dyDescent="0.15">
      <c r="A3" s="124">
        <v>45017</v>
      </c>
      <c r="B3" s="6"/>
      <c r="D3" s="6"/>
      <c r="E3" s="6" t="s">
        <v>49</v>
      </c>
      <c r="F3" t="str">
        <f>IFERROR(VLOOKUP(VENTAS[[#This Row],[Código del producto Vendido]],INVENTARIO[],5,FALSE),"-")</f>
        <v>Bañador de una pieza con degradado</v>
      </c>
      <c r="G3" s="4">
        <v>1</v>
      </c>
      <c r="H3" s="13">
        <v>25</v>
      </c>
      <c r="I3" s="13">
        <f>VENTAS[[#This Row],[Cantidad]]*VENTAS[[#This Row],[Precio Venta]]</f>
        <v>25</v>
      </c>
      <c r="J3" s="13">
        <f>IF(VENTAS[[#This Row],[Nombre del Gestor]]&gt;1,  VENTAS[[#This Row],[Total]]*10%, 0)</f>
        <v>0</v>
      </c>
      <c r="K3" s="13">
        <f>IFERROR(VLOOKUP(VENTAS[[#This Row],[Código del producto Vendido]],INVENTARIO[],20,FALSE),"-")*VENTAS[[#This Row],[Cantidad]]</f>
        <v>15.684444444444445</v>
      </c>
      <c r="L3" s="13">
        <f>VENTAS[[#This Row],[Total]]-VENTAS[[#This Row],[Comisión 10%]]-VENTAS[[#This Row],[Costo]]</f>
        <v>9.3155555555555551</v>
      </c>
      <c r="M3" s="6"/>
      <c r="N3" s="6"/>
    </row>
    <row r="4" spans="1:14" ht="14" hidden="1" x14ac:dyDescent="0.15">
      <c r="A4" s="125">
        <v>45017</v>
      </c>
      <c r="B4" s="6"/>
      <c r="E4" s="6" t="s">
        <v>92</v>
      </c>
      <c r="F4" t="str">
        <f>IFERROR(VLOOKUP(VENTAS[[#This Row],[Código del producto Vendido]],INVENTARIO[],5,FALSE),"-")</f>
        <v>Jeans de pierna recta desgarro</v>
      </c>
      <c r="G4" s="4">
        <v>1</v>
      </c>
      <c r="H4" s="13">
        <v>30</v>
      </c>
      <c r="I4" s="13">
        <f>VENTAS[[#This Row],[Cantidad]]*VENTAS[[#This Row],[Precio Venta]]</f>
        <v>30</v>
      </c>
      <c r="J4" s="13">
        <f>IF(VENTAS[[#This Row],[Nombre del Gestor]]&gt;1,  VENTAS[[#This Row],[Total]]*10%, 0)</f>
        <v>0</v>
      </c>
      <c r="K4" s="13">
        <f>IFERROR(VLOOKUP(VENTAS[[#This Row],[Código del producto Vendido]],INVENTARIO[],20,FALSE),"-")*VENTAS[[#This Row],[Cantidad]]</f>
        <v>18.686666666666667</v>
      </c>
      <c r="L4" s="13">
        <f>VENTAS[[#This Row],[Total]]-VENTAS[[#This Row],[Comisión 10%]]-VENTAS[[#This Row],[Costo]]</f>
        <v>11.313333333333333</v>
      </c>
      <c r="N4" s="6"/>
    </row>
    <row r="5" spans="1:14" ht="14" hidden="1" x14ac:dyDescent="0.15">
      <c r="A5" s="124">
        <v>45017</v>
      </c>
      <c r="E5" s="6" t="s">
        <v>92</v>
      </c>
      <c r="F5" t="str">
        <f>IFERROR(VLOOKUP(VENTAS[[#This Row],[Código del producto Vendido]],INVENTARIO[],5,FALSE),"-")</f>
        <v>Jeans de pierna recta desgarro</v>
      </c>
      <c r="G5" s="4">
        <v>1</v>
      </c>
      <c r="H5" s="13">
        <v>30</v>
      </c>
      <c r="I5" s="13">
        <f>VENTAS[[#This Row],[Cantidad]]*VENTAS[[#This Row],[Precio Venta]]</f>
        <v>30</v>
      </c>
      <c r="J5" s="13">
        <f>IF(VENTAS[[#This Row],[Nombre del Gestor]]&gt;1,  VENTAS[[#This Row],[Total]]*10%, 0)</f>
        <v>0</v>
      </c>
      <c r="K5" s="13">
        <f>IFERROR(VLOOKUP(VENTAS[[#This Row],[Código del producto Vendido]],INVENTARIO[],20,FALSE),"-")*VENTAS[[#This Row],[Cantidad]]</f>
        <v>18.686666666666667</v>
      </c>
      <c r="L5" s="13">
        <f>VENTAS[[#This Row],[Total]]-VENTAS[[#This Row],[Comisión 10%]]-VENTAS[[#This Row],[Costo]]</f>
        <v>11.313333333333333</v>
      </c>
      <c r="M5" s="6"/>
      <c r="N5" s="119"/>
    </row>
    <row r="6" spans="1:14" ht="14" hidden="1" x14ac:dyDescent="0.15">
      <c r="A6" s="125">
        <v>45017</v>
      </c>
      <c r="D6" s="6"/>
      <c r="E6" s="6" t="s">
        <v>92</v>
      </c>
      <c r="F6" t="str">
        <f>IFERROR(VLOOKUP(VENTAS[[#This Row],[Código del producto Vendido]],INVENTARIO[],5,FALSE),"-")</f>
        <v>Jeans de pierna recta desgarro</v>
      </c>
      <c r="G6" s="4">
        <v>1</v>
      </c>
      <c r="H6" s="13">
        <v>30</v>
      </c>
      <c r="I6" s="13">
        <f>VENTAS[[#This Row],[Cantidad]]*VENTAS[[#This Row],[Precio Venta]]</f>
        <v>30</v>
      </c>
      <c r="J6" s="13">
        <f>IF(VENTAS[[#This Row],[Nombre del Gestor]]&gt;1,  VENTAS[[#This Row],[Total]]*10%, 0)</f>
        <v>0</v>
      </c>
      <c r="K6" s="13">
        <f>IFERROR(VLOOKUP(VENTAS[[#This Row],[Código del producto Vendido]],INVENTARIO[],20,FALSE),"-")*VENTAS[[#This Row],[Cantidad]]</f>
        <v>18.686666666666667</v>
      </c>
      <c r="L6" s="13">
        <f>VENTAS[[#This Row],[Total]]-VENTAS[[#This Row],[Comisión 10%]]-VENTAS[[#This Row],[Costo]]</f>
        <v>11.313333333333333</v>
      </c>
    </row>
    <row r="7" spans="1:14" ht="14" hidden="1" x14ac:dyDescent="0.15">
      <c r="A7" s="124">
        <v>45017</v>
      </c>
      <c r="E7" s="6" t="s">
        <v>57</v>
      </c>
      <c r="F7" t="str">
        <f>IFERROR(VLOOKUP(VENTAS[[#This Row],[Código del producto Vendido]],INVENTARIO[],5,FALSE),"-")</f>
        <v>Bañador con cremallera</v>
      </c>
      <c r="G7" s="4">
        <v>2</v>
      </c>
      <c r="H7" s="13">
        <v>25</v>
      </c>
      <c r="I7" s="13">
        <f>VENTAS[[#This Row],[Cantidad]]*VENTAS[[#This Row],[Precio Venta]]</f>
        <v>50</v>
      </c>
      <c r="J7" s="13">
        <f>IF(VENTAS[[#This Row],[Nombre del Gestor]]&gt;1,  VENTAS[[#This Row],[Total]]*10%, 0)</f>
        <v>0</v>
      </c>
      <c r="K7" s="13">
        <f>IFERROR(VLOOKUP(VENTAS[[#This Row],[Código del producto Vendido]],INVENTARIO[],20,FALSE),"-")*VENTAS[[#This Row],[Cantidad]]</f>
        <v>28.126666666666669</v>
      </c>
      <c r="L7" s="13">
        <f>VENTAS[[#This Row],[Total]]-VENTAS[[#This Row],[Comisión 10%]]-VENTAS[[#This Row],[Costo]]</f>
        <v>21.873333333333331</v>
      </c>
    </row>
    <row r="8" spans="1:14" ht="14" hidden="1" x14ac:dyDescent="0.15">
      <c r="A8" s="125">
        <v>45017</v>
      </c>
      <c r="E8" s="6" t="s">
        <v>59</v>
      </c>
      <c r="F8" t="str">
        <f>IFERROR(VLOOKUP(VENTAS[[#This Row],[Código del producto Vendido]],INVENTARIO[],5,FALSE),"-")</f>
        <v>Bañador una pieza de malla en contraste</v>
      </c>
      <c r="G8" s="4">
        <v>1</v>
      </c>
      <c r="H8" s="13">
        <v>25</v>
      </c>
      <c r="I8" s="13">
        <f>VENTAS[[#This Row],[Cantidad]]*VENTAS[[#This Row],[Precio Venta]]</f>
        <v>25</v>
      </c>
      <c r="J8" s="13">
        <f>IF(VENTAS[[#This Row],[Nombre del Gestor]]&gt;1,  VENTAS[[#This Row],[Total]]*10%, 0)</f>
        <v>0</v>
      </c>
      <c r="K8" s="13">
        <f>IFERROR(VLOOKUP(VENTAS[[#This Row],[Código del producto Vendido]],INVENTARIO[],20,FALSE),"-")*VENTAS[[#This Row],[Cantidad]]</f>
        <v>14.063333333333334</v>
      </c>
      <c r="L8" s="13">
        <f>VENTAS[[#This Row],[Total]]-VENTAS[[#This Row],[Comisión 10%]]-VENTAS[[#This Row],[Costo]]</f>
        <v>10.936666666666666</v>
      </c>
    </row>
    <row r="9" spans="1:14" ht="14" hidden="1" x14ac:dyDescent="0.15">
      <c r="A9" s="124">
        <v>45017</v>
      </c>
      <c r="E9" s="6" t="s">
        <v>60</v>
      </c>
      <c r="F9" t="str">
        <f>IFERROR(VLOOKUP(VENTAS[[#This Row],[Código del producto Vendido]],INVENTARIO[],5,FALSE),"-")</f>
        <v xml:space="preserve">Bañador estampado de planta </v>
      </c>
      <c r="G9" s="4">
        <v>1</v>
      </c>
      <c r="H9" s="13">
        <v>25</v>
      </c>
      <c r="I9" s="13">
        <f>VENTAS[[#This Row],[Cantidad]]*VENTAS[[#This Row],[Precio Venta]]</f>
        <v>25</v>
      </c>
      <c r="J9" s="13">
        <f>IF(VENTAS[[#This Row],[Nombre del Gestor]]&gt;1,  VENTAS[[#This Row],[Total]]*10%, 0)</f>
        <v>0</v>
      </c>
      <c r="K9" s="13">
        <f>IFERROR(VLOOKUP(VENTAS[[#This Row],[Código del producto Vendido]],INVENTARIO[],20,FALSE),"-")*VENTAS[[#This Row],[Cantidad]]</f>
        <v>15.128888888888889</v>
      </c>
      <c r="L9" s="13">
        <f>VENTAS[[#This Row],[Total]]-VENTAS[[#This Row],[Comisión 10%]]-VENTAS[[#This Row],[Costo]]</f>
        <v>9.8711111111111105</v>
      </c>
    </row>
    <row r="10" spans="1:14" ht="14" hidden="1" x14ac:dyDescent="0.15">
      <c r="A10" s="125">
        <v>45017</v>
      </c>
      <c r="E10" s="6" t="s">
        <v>61</v>
      </c>
      <c r="F10" t="str">
        <f>IFERROR(VLOOKUP(VENTAS[[#This Row],[Código del producto Vendido]],INVENTARIO[],5,FALSE),"-")</f>
        <v>Bañador estampado de planta</v>
      </c>
      <c r="G10" s="4">
        <v>2</v>
      </c>
      <c r="H10" s="13">
        <v>25</v>
      </c>
      <c r="I10" s="13">
        <f>VENTAS[[#This Row],[Cantidad]]*VENTAS[[#This Row],[Precio Venta]]</f>
        <v>50</v>
      </c>
      <c r="J10" s="13">
        <f>IF(VENTAS[[#This Row],[Nombre del Gestor]]&gt;1,  VENTAS[[#This Row],[Total]]*10%, 0)</f>
        <v>0</v>
      </c>
      <c r="K10" s="13">
        <f>IFERROR(VLOOKUP(VENTAS[[#This Row],[Código del producto Vendido]],INVENTARIO[],20,FALSE),"-")*VENTAS[[#This Row],[Cantidad]]</f>
        <v>31.957777777777778</v>
      </c>
      <c r="L10" s="13">
        <f>VENTAS[[#This Row],[Total]]-VENTAS[[#This Row],[Comisión 10%]]-VENTAS[[#This Row],[Costo]]</f>
        <v>18.042222222222222</v>
      </c>
    </row>
    <row r="11" spans="1:14" ht="14" hidden="1" x14ac:dyDescent="0.15">
      <c r="A11" s="124">
        <v>45017</v>
      </c>
      <c r="E11" s="6" t="s">
        <v>47</v>
      </c>
      <c r="F11" t="str">
        <f>IFERROR(VLOOKUP(VENTAS[[#This Row],[Código del producto Vendido]],INVENTARIO[],5,FALSE),"-")</f>
        <v xml:space="preserve">Bañador con cremallera </v>
      </c>
      <c r="G11" s="4">
        <v>1</v>
      </c>
      <c r="H11" s="13">
        <v>25</v>
      </c>
      <c r="I11" s="13">
        <f>VENTAS[[#This Row],[Cantidad]]*VENTAS[[#This Row],[Precio Venta]]</f>
        <v>25</v>
      </c>
      <c r="J11" s="13">
        <f>IF(VENTAS[[#This Row],[Nombre del Gestor]]&gt;1,  VENTAS[[#This Row],[Total]]*10%, 0)</f>
        <v>0</v>
      </c>
      <c r="K11" s="13">
        <f>IFERROR(VLOOKUP(VENTAS[[#This Row],[Código del producto Vendido]],INVENTARIO[],20,FALSE),"-")*VENTAS[[#This Row],[Cantidad]]</f>
        <v>15.916666666666666</v>
      </c>
      <c r="L11" s="13">
        <f>VENTAS[[#This Row],[Total]]-VENTAS[[#This Row],[Comisión 10%]]-VENTAS[[#This Row],[Costo]]</f>
        <v>9.0833333333333339</v>
      </c>
    </row>
    <row r="12" spans="1:14" ht="14" hidden="1" x14ac:dyDescent="0.15">
      <c r="A12" s="125">
        <v>45017</v>
      </c>
      <c r="E12" s="6" t="s">
        <v>1347</v>
      </c>
      <c r="F12" t="str">
        <f>IFERROR(VLOOKUP(VENTAS[[#This Row],[Código del producto Vendido]],INVENTARIO[],5,FALSE),"-")</f>
        <v xml:space="preserve">Pareo falda </v>
      </c>
      <c r="G12" s="4">
        <v>1</v>
      </c>
      <c r="H12" s="13">
        <v>8</v>
      </c>
      <c r="I12" s="13">
        <f>VENTAS[[#This Row],[Cantidad]]*VENTAS[[#This Row],[Precio Venta]]</f>
        <v>8</v>
      </c>
      <c r="J12" s="13">
        <f>IF(VENTAS[[#This Row],[Nombre del Gestor]]&gt;1,  VENTAS[[#This Row],[Total]]*10%, 0)</f>
        <v>0</v>
      </c>
      <c r="K12" s="13">
        <f>IFERROR(VLOOKUP(VENTAS[[#This Row],[Código del producto Vendido]],INVENTARIO[],20,FALSE),"-")*VENTAS[[#This Row],[Cantidad]]</f>
        <v>4.3372222222222225</v>
      </c>
      <c r="L12" s="13">
        <f>VENTAS[[#This Row],[Total]]-VENTAS[[#This Row],[Comisión 10%]]-VENTAS[[#This Row],[Costo]]</f>
        <v>3.6627777777777775</v>
      </c>
    </row>
    <row r="13" spans="1:14" ht="14" hidden="1" x14ac:dyDescent="0.15">
      <c r="A13" s="124">
        <v>45017</v>
      </c>
      <c r="E13" s="6" t="s">
        <v>1349</v>
      </c>
      <c r="F13" t="str">
        <f>IFERROR(VLOOKUP(VENTAS[[#This Row],[Código del producto Vendido]],INVENTARIO[],5,FALSE),"-")</f>
        <v>Bikini Floral</v>
      </c>
      <c r="G13" s="4">
        <v>1</v>
      </c>
      <c r="H13" s="13">
        <v>25</v>
      </c>
      <c r="I13" s="13">
        <f>VENTAS[[#This Row],[Cantidad]]*VENTAS[[#This Row],[Precio Venta]]</f>
        <v>25</v>
      </c>
      <c r="J13" s="13">
        <f>IF(VENTAS[[#This Row],[Nombre del Gestor]]&gt;1,  VENTAS[[#This Row],[Total]]*10%, 0)</f>
        <v>0</v>
      </c>
      <c r="K13" s="13">
        <f>IFERROR(VLOOKUP(VENTAS[[#This Row],[Código del producto Vendido]],INVENTARIO[],20,FALSE),"-")*VENTAS[[#This Row],[Cantidad]]</f>
        <v>19.56111111111111</v>
      </c>
      <c r="L13" s="13">
        <f>VENTAS[[#This Row],[Total]]-VENTAS[[#This Row],[Comisión 10%]]-VENTAS[[#This Row],[Costo]]</f>
        <v>5.43888888888889</v>
      </c>
    </row>
    <row r="14" spans="1:14" ht="14" hidden="1" x14ac:dyDescent="0.15">
      <c r="A14" s="125">
        <v>45017</v>
      </c>
      <c r="E14" s="6" t="s">
        <v>391</v>
      </c>
      <c r="F14" t="str">
        <f>IFERROR(VLOOKUP(VENTAS[[#This Row],[Código del producto Vendido]],INVENTARIO[],5,FALSE),"-")</f>
        <v>Pareo Pantalón</v>
      </c>
      <c r="G14" s="4">
        <v>1</v>
      </c>
      <c r="H14" s="13">
        <v>15</v>
      </c>
      <c r="I14" s="13">
        <f>VENTAS[[#This Row],[Cantidad]]*VENTAS[[#This Row],[Precio Venta]]</f>
        <v>15</v>
      </c>
      <c r="J14" s="13">
        <f>IF(VENTAS[[#This Row],[Nombre del Gestor]]&gt;1,  VENTAS[[#This Row],[Total]]*10%, 0)</f>
        <v>0</v>
      </c>
      <c r="K14" s="13">
        <f>IFERROR(VLOOKUP(VENTAS[[#This Row],[Código del producto Vendido]],INVENTARIO[],20,FALSE),"-")*VENTAS[[#This Row],[Cantidad]]</f>
        <v>10.063333333333333</v>
      </c>
      <c r="L14" s="13">
        <f>VENTAS[[#This Row],[Total]]-VENTAS[[#This Row],[Comisión 10%]]-VENTAS[[#This Row],[Costo]]</f>
        <v>4.9366666666666674</v>
      </c>
    </row>
    <row r="15" spans="1:14" ht="14" hidden="1" x14ac:dyDescent="0.15">
      <c r="A15" s="124">
        <v>45017</v>
      </c>
      <c r="E15" s="6" t="s">
        <v>393</v>
      </c>
      <c r="F15" t="str">
        <f>IFERROR(VLOOKUP(VENTAS[[#This Row],[Código del producto Vendido]],INVENTARIO[],5,FALSE),"-")</f>
        <v>Pareo pantalón en malla</v>
      </c>
      <c r="G15" s="4">
        <v>1</v>
      </c>
      <c r="H15" s="13">
        <v>15</v>
      </c>
      <c r="I15" s="13">
        <f>VENTAS[[#This Row],[Cantidad]]*VENTAS[[#This Row],[Precio Venta]]</f>
        <v>15</v>
      </c>
      <c r="J15" s="13">
        <f>IF(VENTAS[[#This Row],[Nombre del Gestor]]&gt;1,  VENTAS[[#This Row],[Total]]*10%, 0)</f>
        <v>0</v>
      </c>
      <c r="K15" s="13">
        <f>IFERROR(VLOOKUP(VENTAS[[#This Row],[Código del producto Vendido]],INVENTARIO[],20,FALSE),"-")*VENTAS[[#This Row],[Cantidad]]</f>
        <v>10.063333333333333</v>
      </c>
      <c r="L15" s="13">
        <f>VENTAS[[#This Row],[Total]]-VENTAS[[#This Row],[Comisión 10%]]-VENTAS[[#This Row],[Costo]]</f>
        <v>4.9366666666666674</v>
      </c>
    </row>
    <row r="16" spans="1:14" ht="14" hidden="1" x14ac:dyDescent="0.15">
      <c r="A16" s="125">
        <v>45017</v>
      </c>
      <c r="E16" s="6" t="s">
        <v>1488</v>
      </c>
      <c r="F16" t="str">
        <f>IFERROR(VLOOKUP(VENTAS[[#This Row],[Código del producto Vendido]],INVENTARIO[],5,FALSE),"-")</f>
        <v>Bañador bikini de manga raglán con cordón floral</v>
      </c>
      <c r="G16" s="4">
        <v>1</v>
      </c>
      <c r="H16" s="13">
        <v>25</v>
      </c>
      <c r="I16" s="13">
        <f>VENTAS[[#This Row],[Cantidad]]*VENTAS[[#This Row],[Precio Venta]]</f>
        <v>25</v>
      </c>
      <c r="J16" s="13">
        <f>IF(VENTAS[[#This Row],[Nombre del Gestor]]&gt;1,  VENTAS[[#This Row],[Total]]*10%, 0)</f>
        <v>0</v>
      </c>
      <c r="K16" s="13">
        <f>IFERROR(VLOOKUP(VENTAS[[#This Row],[Código del producto Vendido]],INVENTARIO[],20,FALSE),"-")*VENTAS[[#This Row],[Cantidad]]</f>
        <v>19.794444444444444</v>
      </c>
      <c r="L16" s="13">
        <f>VENTAS[[#This Row],[Total]]-VENTAS[[#This Row],[Comisión 10%]]-VENTAS[[#This Row],[Costo]]</f>
        <v>5.2055555555555557</v>
      </c>
    </row>
    <row r="17" spans="1:12" ht="14" hidden="1" x14ac:dyDescent="0.15">
      <c r="A17" s="124">
        <v>45017</v>
      </c>
      <c r="E17" s="6" t="s">
        <v>62</v>
      </c>
      <c r="F17" t="str">
        <f>IFERROR(VLOOKUP(VENTAS[[#This Row],[Código del producto Vendido]],INVENTARIO[],5,FALSE),"-")</f>
        <v>Bañador estampado de planta</v>
      </c>
      <c r="G17" s="4">
        <v>1</v>
      </c>
      <c r="H17" s="13">
        <v>25</v>
      </c>
      <c r="I17" s="13">
        <f>VENTAS[[#This Row],[Cantidad]]*VENTAS[[#This Row],[Precio Venta]]</f>
        <v>25</v>
      </c>
      <c r="J17" s="13">
        <f>IF(VENTAS[[#This Row],[Nombre del Gestor]]&gt;1,  VENTAS[[#This Row],[Total]]*10%, 0)</f>
        <v>0</v>
      </c>
      <c r="K17" s="13">
        <f>IFERROR(VLOOKUP(VENTAS[[#This Row],[Código del producto Vendido]],INVENTARIO[],20,FALSE),"-")*VENTAS[[#This Row],[Cantidad]]</f>
        <v>15.978888888888889</v>
      </c>
      <c r="L17" s="13">
        <f>VENTAS[[#This Row],[Total]]-VENTAS[[#This Row],[Comisión 10%]]-VENTAS[[#This Row],[Costo]]</f>
        <v>9.0211111111111109</v>
      </c>
    </row>
    <row r="18" spans="1:12" ht="14" hidden="1" x14ac:dyDescent="0.15">
      <c r="A18" s="125">
        <v>45017</v>
      </c>
      <c r="E18" s="6" t="s">
        <v>1488</v>
      </c>
      <c r="F18" t="str">
        <f>IFERROR(VLOOKUP(VENTAS[[#This Row],[Código del producto Vendido]],INVENTARIO[],5,FALSE),"-")</f>
        <v>Bañador bikini de manga raglán con cordón floral</v>
      </c>
      <c r="G18" s="4">
        <v>1</v>
      </c>
      <c r="H18" s="13">
        <v>25</v>
      </c>
      <c r="I18" s="13">
        <f>VENTAS[[#This Row],[Cantidad]]*VENTAS[[#This Row],[Precio Venta]]</f>
        <v>25</v>
      </c>
      <c r="J18" s="13">
        <f>IF(VENTAS[[#This Row],[Nombre del Gestor]]&gt;1,  VENTAS[[#This Row],[Total]]*10%, 0)</f>
        <v>0</v>
      </c>
      <c r="K18" s="13">
        <f>IFERROR(VLOOKUP(VENTAS[[#This Row],[Código del producto Vendido]],INVENTARIO[],20,FALSE),"-")*VENTAS[[#This Row],[Cantidad]]</f>
        <v>19.794444444444444</v>
      </c>
      <c r="L18" s="13">
        <f>VENTAS[[#This Row],[Total]]-VENTAS[[#This Row],[Comisión 10%]]-VENTAS[[#This Row],[Costo]]</f>
        <v>5.2055555555555557</v>
      </c>
    </row>
    <row r="19" spans="1:12" ht="14" hidden="1" x14ac:dyDescent="0.15">
      <c r="A19" s="124">
        <v>45017</v>
      </c>
      <c r="E19" s="6" t="s">
        <v>67</v>
      </c>
      <c r="F19" t="str">
        <f>IFERROR(VLOOKUP(VENTAS[[#This Row],[Código del producto Vendido]],INVENTARIO[],5,FALSE),"-")</f>
        <v>Bañador con estampado floral</v>
      </c>
      <c r="G19" s="4">
        <v>1</v>
      </c>
      <c r="H19" s="13">
        <v>25</v>
      </c>
      <c r="I19" s="13">
        <f>VENTAS[[#This Row],[Cantidad]]*VENTAS[[#This Row],[Precio Venta]]</f>
        <v>25</v>
      </c>
      <c r="J19" s="13">
        <f>IF(VENTAS[[#This Row],[Nombre del Gestor]]&gt;1,  VENTAS[[#This Row],[Total]]*10%, 0)</f>
        <v>0</v>
      </c>
      <c r="K19" s="13">
        <f>IFERROR(VLOOKUP(VENTAS[[#This Row],[Código del producto Vendido]],INVENTARIO[],20,FALSE),"-")*VENTAS[[#This Row],[Cantidad]]</f>
        <v>18.031111111111109</v>
      </c>
      <c r="L19" s="13">
        <f>VENTAS[[#This Row],[Total]]-VENTAS[[#This Row],[Comisión 10%]]-VENTAS[[#This Row],[Costo]]</f>
        <v>6.9688888888888911</v>
      </c>
    </row>
    <row r="20" spans="1:12" ht="14" hidden="1" x14ac:dyDescent="0.15">
      <c r="A20" s="125">
        <v>45017</v>
      </c>
      <c r="E20" s="6" t="s">
        <v>68</v>
      </c>
      <c r="F20" t="str">
        <f>IFERROR(VLOOKUP(VENTAS[[#This Row],[Código del producto Vendido]],INVENTARIO[],5,FALSE),"-")</f>
        <v>Bañador en contraste con cremallera</v>
      </c>
      <c r="G20" s="4">
        <v>1</v>
      </c>
      <c r="H20" s="13">
        <v>25</v>
      </c>
      <c r="I20" s="13">
        <f>VENTAS[[#This Row],[Cantidad]]*VENTAS[[#This Row],[Precio Venta]]</f>
        <v>25</v>
      </c>
      <c r="J20" s="13">
        <f>IF(VENTAS[[#This Row],[Nombre del Gestor]]&gt;1,  VENTAS[[#This Row],[Total]]*10%, 0)</f>
        <v>0</v>
      </c>
      <c r="K20" s="13">
        <f>IFERROR(VLOOKUP(VENTAS[[#This Row],[Código del producto Vendido]],INVENTARIO[],20,FALSE),"-")*VENTAS[[#This Row],[Cantidad]]</f>
        <v>16.687777777777779</v>
      </c>
      <c r="L20" s="13">
        <f>VENTAS[[#This Row],[Total]]-VENTAS[[#This Row],[Comisión 10%]]-VENTAS[[#This Row],[Costo]]</f>
        <v>8.3122222222222213</v>
      </c>
    </row>
    <row r="21" spans="1:12" ht="14" hidden="1" x14ac:dyDescent="0.15">
      <c r="A21" s="125">
        <v>45017</v>
      </c>
      <c r="E21" s="6" t="s">
        <v>69</v>
      </c>
      <c r="F21" t="str">
        <f>IFERROR(VLOOKUP(VENTAS[[#This Row],[Código del producto Vendido]],INVENTARIO[],5,FALSE),"-")</f>
        <v>Bañador color combinado con cremallera_S</v>
      </c>
      <c r="G21" s="4">
        <v>1</v>
      </c>
      <c r="H21" s="13">
        <v>25</v>
      </c>
      <c r="I21" s="13">
        <f>VENTAS[[#This Row],[Cantidad]]*VENTAS[[#This Row],[Precio Venta]]</f>
        <v>25</v>
      </c>
      <c r="J21" s="13">
        <f>IF(VENTAS[[#This Row],[Nombre del Gestor]]&gt;1,  VENTAS[[#This Row],[Total]]*10%, 0)</f>
        <v>0</v>
      </c>
      <c r="K21" s="13">
        <f>IFERROR(VLOOKUP(VENTAS[[#This Row],[Código del producto Vendido]],INVENTARIO[],20,FALSE),"-")*VENTAS[[#This Row],[Cantidad]]</f>
        <v>16.77277777777778</v>
      </c>
      <c r="L21" s="13">
        <f>VENTAS[[#This Row],[Total]]-VENTAS[[#This Row],[Comisión 10%]]-VENTAS[[#This Row],[Costo]]</f>
        <v>8.2272222222222204</v>
      </c>
    </row>
    <row r="22" spans="1:12" ht="14" hidden="1" x14ac:dyDescent="0.15">
      <c r="A22" s="124">
        <v>45017</v>
      </c>
      <c r="E22" s="6" t="s">
        <v>365</v>
      </c>
      <c r="F22" t="str">
        <f>IFERROR(VLOOKUP(VENTAS[[#This Row],[Código del producto Vendido]],INVENTARIO[],5,FALSE),"-")</f>
        <v>Bikini con cordón lateral</v>
      </c>
      <c r="G22" s="4">
        <v>1</v>
      </c>
      <c r="H22" s="13">
        <v>22</v>
      </c>
      <c r="I22" s="13">
        <f>VENTAS[[#This Row],[Cantidad]]*VENTAS[[#This Row],[Precio Venta]]</f>
        <v>22</v>
      </c>
      <c r="J22" s="13">
        <f>IF(VENTAS[[#This Row],[Nombre del Gestor]]&gt;1,  VENTAS[[#This Row],[Total]]*10%, 0)</f>
        <v>0</v>
      </c>
      <c r="K22" s="13">
        <f>IFERROR(VLOOKUP(VENTAS[[#This Row],[Código del producto Vendido]],INVENTARIO[],20,FALSE),"-")*VENTAS[[#This Row],[Cantidad]]</f>
        <v>14.550555555555555</v>
      </c>
      <c r="L22" s="13">
        <f>VENTAS[[#This Row],[Total]]-VENTAS[[#This Row],[Comisión 10%]]-VENTAS[[#This Row],[Costo]]</f>
        <v>7.4494444444444454</v>
      </c>
    </row>
    <row r="23" spans="1:12" ht="14" hidden="1" x14ac:dyDescent="0.15">
      <c r="A23" s="125">
        <v>45017</v>
      </c>
      <c r="E23" s="6" t="s">
        <v>1379</v>
      </c>
      <c r="F23" t="str">
        <f>IFERROR(VLOOKUP(VENTAS[[#This Row],[Código del producto Vendido]],INVENTARIO[],5,FALSE),"-")</f>
        <v>Jeans de pierna recta desgarro</v>
      </c>
      <c r="G23" s="4">
        <v>1</v>
      </c>
      <c r="H23" s="13">
        <v>30</v>
      </c>
      <c r="I23" s="13">
        <f>VENTAS[[#This Row],[Cantidad]]*VENTAS[[#This Row],[Precio Venta]]</f>
        <v>30</v>
      </c>
      <c r="J23" s="13">
        <f>IF(VENTAS[[#This Row],[Nombre del Gestor]]&gt;1,  VENTAS[[#This Row],[Total]]*10%, 0)</f>
        <v>0</v>
      </c>
      <c r="K23" s="13">
        <f>IFERROR(VLOOKUP(VENTAS[[#This Row],[Código del producto Vendido]],INVENTARIO[],20,FALSE),"-")*VENTAS[[#This Row],[Cantidad]]</f>
        <v>18.686666666666667</v>
      </c>
      <c r="L23" s="13">
        <f>VENTAS[[#This Row],[Total]]-VENTAS[[#This Row],[Comisión 10%]]-VENTAS[[#This Row],[Costo]]</f>
        <v>11.313333333333333</v>
      </c>
    </row>
    <row r="24" spans="1:12" ht="14" hidden="1" x14ac:dyDescent="0.15">
      <c r="A24" s="125">
        <v>45017</v>
      </c>
      <c r="E24" s="6" t="s">
        <v>1379</v>
      </c>
      <c r="F24" t="str">
        <f>IFERROR(VLOOKUP(VENTAS[[#This Row],[Código del producto Vendido]],INVENTARIO[],5,FALSE),"-")</f>
        <v>Jeans de pierna recta desgarro</v>
      </c>
      <c r="G24" s="4">
        <v>1</v>
      </c>
      <c r="H24" s="13">
        <v>22</v>
      </c>
      <c r="I24" s="13">
        <f>VENTAS[[#This Row],[Cantidad]]*VENTAS[[#This Row],[Precio Venta]]</f>
        <v>22</v>
      </c>
      <c r="J24" s="13">
        <f>IF(VENTAS[[#This Row],[Nombre del Gestor]]&gt;1,  VENTAS[[#This Row],[Total]]*10%, 0)</f>
        <v>0</v>
      </c>
      <c r="K24" s="13">
        <f>IFERROR(VLOOKUP(VENTAS[[#This Row],[Código del producto Vendido]],INVENTARIO[],20,FALSE),"-")*VENTAS[[#This Row],[Cantidad]]</f>
        <v>18.686666666666667</v>
      </c>
      <c r="L24" s="13">
        <f>VENTAS[[#This Row],[Total]]-VENTAS[[#This Row],[Comisión 10%]]-VENTAS[[#This Row],[Costo]]</f>
        <v>3.3133333333333326</v>
      </c>
    </row>
    <row r="25" spans="1:12" ht="14" hidden="1" x14ac:dyDescent="0.15">
      <c r="A25" s="124">
        <v>45017</v>
      </c>
      <c r="E25" s="6" t="s">
        <v>369</v>
      </c>
      <c r="F25" t="str">
        <f>IFERROR(VLOOKUP(VENTAS[[#This Row],[Código del producto Vendido]],INVENTARIO[],5,FALSE),"-")</f>
        <v>Bañador bikini tropical con estampado de hoja de talle alto_L</v>
      </c>
      <c r="G25" s="4">
        <v>2</v>
      </c>
      <c r="H25" s="13">
        <v>22</v>
      </c>
      <c r="I25" s="13">
        <f>VENTAS[[#This Row],[Cantidad]]*VENTAS[[#This Row],[Precio Venta]]</f>
        <v>44</v>
      </c>
      <c r="J25" s="13">
        <f>IF(VENTAS[[#This Row],[Nombre del Gestor]]&gt;1,  VENTAS[[#This Row],[Total]]*10%, 0)</f>
        <v>0</v>
      </c>
      <c r="K25" s="13">
        <f>IFERROR(VLOOKUP(VENTAS[[#This Row],[Código del producto Vendido]],INVENTARIO[],20,FALSE),"-")*VENTAS[[#This Row],[Cantidad]]</f>
        <v>26.777777777777779</v>
      </c>
      <c r="L25" s="13">
        <f>VENTAS[[#This Row],[Total]]-VENTAS[[#This Row],[Comisión 10%]]-VENTAS[[#This Row],[Costo]]</f>
        <v>17.222222222222221</v>
      </c>
    </row>
    <row r="26" spans="1:12" ht="14" hidden="1" x14ac:dyDescent="0.15">
      <c r="A26" s="125">
        <v>45017</v>
      </c>
      <c r="E26" s="6" t="s">
        <v>370</v>
      </c>
      <c r="F26" t="str">
        <f>IFERROR(VLOOKUP(VENTAS[[#This Row],[Código del producto Vendido]],INVENTARIO[],5,FALSE),"-")</f>
        <v>Bañador bikini tropical con estampado de hoja de talle alto_M</v>
      </c>
      <c r="G26" s="4">
        <v>2</v>
      </c>
      <c r="H26" s="13">
        <v>22</v>
      </c>
      <c r="I26" s="13">
        <f>VENTAS[[#This Row],[Cantidad]]*VENTAS[[#This Row],[Precio Venta]]</f>
        <v>44</v>
      </c>
      <c r="J26" s="13">
        <f>IF(VENTAS[[#This Row],[Nombre del Gestor]]&gt;1,  VENTAS[[#This Row],[Total]]*10%, 0)</f>
        <v>0</v>
      </c>
      <c r="K26" s="13">
        <f>IFERROR(VLOOKUP(VENTAS[[#This Row],[Código del producto Vendido]],INVENTARIO[],20,FALSE),"-")*VENTAS[[#This Row],[Cantidad]]</f>
        <v>26.777777777777779</v>
      </c>
      <c r="L26" s="13">
        <f>VENTAS[[#This Row],[Total]]-VENTAS[[#This Row],[Comisión 10%]]-VENTAS[[#This Row],[Costo]]</f>
        <v>17.222222222222221</v>
      </c>
    </row>
    <row r="27" spans="1:12" ht="14" hidden="1" x14ac:dyDescent="0.15">
      <c r="A27" s="125">
        <v>45017</v>
      </c>
      <c r="E27" s="6" t="s">
        <v>76</v>
      </c>
      <c r="F27" t="str">
        <f>IFERROR(VLOOKUP(VENTAS[[#This Row],[Código del producto Vendido]],INVENTARIO[],5,FALSE),"-")</f>
        <v>Bañador una pieza tropical_XL</v>
      </c>
      <c r="G27" s="4">
        <v>2</v>
      </c>
      <c r="H27" s="13">
        <v>25</v>
      </c>
      <c r="I27" s="13">
        <f>VENTAS[[#This Row],[Cantidad]]*VENTAS[[#This Row],[Precio Venta]]</f>
        <v>50</v>
      </c>
      <c r="J27" s="13">
        <f>IF(VENTAS[[#This Row],[Nombre del Gestor]]&gt;1,  VENTAS[[#This Row],[Total]]*10%, 0)</f>
        <v>0</v>
      </c>
      <c r="K27" s="13">
        <f>IFERROR(VLOOKUP(VENTAS[[#This Row],[Código del producto Vendido]],INVENTARIO[],20,FALSE),"-")*VENTAS[[#This Row],[Cantidad]]</f>
        <v>27.666666666666668</v>
      </c>
      <c r="L27" s="13">
        <f>VENTAS[[#This Row],[Total]]-VENTAS[[#This Row],[Comisión 10%]]-VENTAS[[#This Row],[Costo]]</f>
        <v>22.333333333333332</v>
      </c>
    </row>
    <row r="28" spans="1:12" ht="14" hidden="1" x14ac:dyDescent="0.15">
      <c r="A28" s="124">
        <v>45017</v>
      </c>
      <c r="E28" s="6" t="s">
        <v>77</v>
      </c>
      <c r="F28" t="str">
        <f>IFERROR(VLOOKUP(VENTAS[[#This Row],[Código del producto Vendido]],INVENTARIO[],5,FALSE),"-")</f>
        <v>Bañador una pieza tropical_M</v>
      </c>
      <c r="G28" s="4">
        <v>3</v>
      </c>
      <c r="H28" s="13">
        <v>25</v>
      </c>
      <c r="I28" s="13">
        <f>VENTAS[[#This Row],[Cantidad]]*VENTAS[[#This Row],[Precio Venta]]</f>
        <v>75</v>
      </c>
      <c r="J28" s="13">
        <f>IF(VENTAS[[#This Row],[Nombre del Gestor]]&gt;1,  VENTAS[[#This Row],[Total]]*10%, 0)</f>
        <v>0</v>
      </c>
      <c r="K28" s="13">
        <f>IFERROR(VLOOKUP(VENTAS[[#This Row],[Código del producto Vendido]],INVENTARIO[],20,FALSE),"-")*VENTAS[[#This Row],[Cantidad]]</f>
        <v>41.5</v>
      </c>
      <c r="L28" s="13">
        <f>VENTAS[[#This Row],[Total]]-VENTAS[[#This Row],[Comisión 10%]]-VENTAS[[#This Row],[Costo]]</f>
        <v>33.5</v>
      </c>
    </row>
    <row r="29" spans="1:12" ht="14" hidden="1" x14ac:dyDescent="0.15">
      <c r="A29" s="125">
        <v>45017</v>
      </c>
      <c r="E29" s="6" t="s">
        <v>78</v>
      </c>
      <c r="F29" t="str">
        <f>IFERROR(VLOOKUP(VENTAS[[#This Row],[Código del producto Vendido]],INVENTARIO[],5,FALSE),"-")</f>
        <v>Bañador una pieza tropical_L</v>
      </c>
      <c r="G29" s="4">
        <v>3</v>
      </c>
      <c r="H29" s="13">
        <v>25</v>
      </c>
      <c r="I29" s="13">
        <f>VENTAS[[#This Row],[Cantidad]]*VENTAS[[#This Row],[Precio Venta]]</f>
        <v>75</v>
      </c>
      <c r="J29" s="13">
        <f>IF(VENTAS[[#This Row],[Nombre del Gestor]]&gt;1,  VENTAS[[#This Row],[Total]]*10%, 0)</f>
        <v>0</v>
      </c>
      <c r="K29" s="13">
        <f>IFERROR(VLOOKUP(VENTAS[[#This Row],[Código del producto Vendido]],INVENTARIO[],20,FALSE),"-")*VENTAS[[#This Row],[Cantidad]]</f>
        <v>41.5</v>
      </c>
      <c r="L29" s="13">
        <f>VENTAS[[#This Row],[Total]]-VENTAS[[#This Row],[Comisión 10%]]-VENTAS[[#This Row],[Costo]]</f>
        <v>33.5</v>
      </c>
    </row>
    <row r="30" spans="1:12" ht="14" hidden="1" x14ac:dyDescent="0.15">
      <c r="A30" s="125">
        <v>45017</v>
      </c>
      <c r="E30" s="6" t="s">
        <v>80</v>
      </c>
      <c r="F30" t="str">
        <f>IFERROR(VLOOKUP(VENTAS[[#This Row],[Código del producto Vendido]],INVENTARIO[],5,FALSE),"-")</f>
        <v>Bañador estampado de planta</v>
      </c>
      <c r="G30" s="4">
        <v>2</v>
      </c>
      <c r="H30" s="13">
        <v>25</v>
      </c>
      <c r="I30" s="13">
        <f>VENTAS[[#This Row],[Cantidad]]*VENTAS[[#This Row],[Precio Venta]]</f>
        <v>50</v>
      </c>
      <c r="J30" s="13">
        <f>IF(VENTAS[[#This Row],[Nombre del Gestor]]&gt;1,  VENTAS[[#This Row],[Total]]*10%, 0)</f>
        <v>0</v>
      </c>
      <c r="K30" s="13">
        <f>IFERROR(VLOOKUP(VENTAS[[#This Row],[Código del producto Vendido]],INVENTARIO[],20,FALSE),"-")*VENTAS[[#This Row],[Cantidad]]</f>
        <v>26.833333333333332</v>
      </c>
      <c r="L30" s="13">
        <f>VENTAS[[#This Row],[Total]]-VENTAS[[#This Row],[Comisión 10%]]-VENTAS[[#This Row],[Costo]]</f>
        <v>23.166666666666668</v>
      </c>
    </row>
    <row r="31" spans="1:12" ht="14" hidden="1" x14ac:dyDescent="0.15">
      <c r="A31" s="124">
        <v>45017</v>
      </c>
      <c r="E31" s="6" t="s">
        <v>1488</v>
      </c>
      <c r="F31" t="str">
        <f>IFERROR(VLOOKUP(VENTAS[[#This Row],[Código del producto Vendido]],INVENTARIO[],5,FALSE),"-")</f>
        <v>Bañador bikini de manga raglán con cordón floral</v>
      </c>
      <c r="G31" s="4">
        <v>1</v>
      </c>
      <c r="H31" s="13">
        <v>25</v>
      </c>
      <c r="I31" s="13">
        <f>VENTAS[[#This Row],[Cantidad]]*VENTAS[[#This Row],[Precio Venta]]</f>
        <v>25</v>
      </c>
      <c r="J31" s="13">
        <f>IF(VENTAS[[#This Row],[Nombre del Gestor]]&gt;1,  VENTAS[[#This Row],[Total]]*10%, 0)</f>
        <v>0</v>
      </c>
      <c r="K31" s="13">
        <f>IFERROR(VLOOKUP(VENTAS[[#This Row],[Código del producto Vendido]],INVENTARIO[],20,FALSE),"-")*VENTAS[[#This Row],[Cantidad]]</f>
        <v>19.794444444444444</v>
      </c>
      <c r="L31" s="13">
        <f>VENTAS[[#This Row],[Total]]-VENTAS[[#This Row],[Comisión 10%]]-VENTAS[[#This Row],[Costo]]</f>
        <v>5.2055555555555557</v>
      </c>
    </row>
    <row r="32" spans="1:12" ht="14" hidden="1" x14ac:dyDescent="0.15">
      <c r="A32" s="125">
        <v>45017</v>
      </c>
      <c r="E32" s="6" t="s">
        <v>82</v>
      </c>
      <c r="F32" t="str">
        <f>IFERROR(VLOOKUP(VENTAS[[#This Row],[Código del producto Vendido]],INVENTARIO[],5,FALSE),"-")</f>
        <v>Bañador estampado de planta</v>
      </c>
      <c r="G32" s="4">
        <v>2</v>
      </c>
      <c r="H32" s="13">
        <v>25</v>
      </c>
      <c r="I32" s="13">
        <f>VENTAS[[#This Row],[Cantidad]]*VENTAS[[#This Row],[Precio Venta]]</f>
        <v>50</v>
      </c>
      <c r="J32" s="13">
        <f>IF(VENTAS[[#This Row],[Nombre del Gestor]]&gt;1,  VENTAS[[#This Row],[Total]]*10%, 0)</f>
        <v>0</v>
      </c>
      <c r="K32" s="13">
        <f>IFERROR(VLOOKUP(VENTAS[[#This Row],[Código del producto Vendido]],INVENTARIO[],20,FALSE),"-")*VENTAS[[#This Row],[Cantidad]]</f>
        <v>26.833333333333332</v>
      </c>
      <c r="L32" s="13">
        <f>VENTAS[[#This Row],[Total]]-VENTAS[[#This Row],[Comisión 10%]]-VENTAS[[#This Row],[Costo]]</f>
        <v>23.166666666666668</v>
      </c>
    </row>
    <row r="33" spans="1:12" ht="14" hidden="1" x14ac:dyDescent="0.15">
      <c r="A33" s="125">
        <v>45017</v>
      </c>
      <c r="E33" s="6" t="s">
        <v>1476</v>
      </c>
      <c r="F33" t="str">
        <f>IFERROR(VLOOKUP(VENTAS[[#This Row],[Código del producto Vendido]],INVENTARIO[],5,FALSE),"-")</f>
        <v>Bikini tropical con estampado de hoja</v>
      </c>
      <c r="G33" s="4">
        <v>1</v>
      </c>
      <c r="H33" s="13">
        <v>25</v>
      </c>
      <c r="I33" s="13">
        <f>VENTAS[[#This Row],[Cantidad]]*VENTAS[[#This Row],[Precio Venta]]</f>
        <v>25</v>
      </c>
      <c r="J33" s="13">
        <f>IF(VENTAS[[#This Row],[Nombre del Gestor]]&gt;1,  VENTAS[[#This Row],[Total]]*10%, 0)</f>
        <v>0</v>
      </c>
      <c r="K33" s="13">
        <f>IFERROR(VLOOKUP(VENTAS[[#This Row],[Código del producto Vendido]],INVENTARIO[],20,FALSE),"-")*VENTAS[[#This Row],[Cantidad]]</f>
        <v>13.388888888888889</v>
      </c>
      <c r="L33" s="13">
        <f>VENTAS[[#This Row],[Total]]-VENTAS[[#This Row],[Comisión 10%]]-VENTAS[[#This Row],[Costo]]</f>
        <v>11.611111111111111</v>
      </c>
    </row>
    <row r="34" spans="1:12" ht="14" hidden="1" x14ac:dyDescent="0.15">
      <c r="A34" s="125">
        <v>45017</v>
      </c>
      <c r="E34" s="6" t="s">
        <v>1475</v>
      </c>
      <c r="F34" t="str">
        <f>IFERROR(VLOOKUP(VENTAS[[#This Row],[Código del producto Vendido]],INVENTARIO[],5,FALSE),"-")</f>
        <v>Bikini Floral</v>
      </c>
      <c r="G34" s="4">
        <v>1</v>
      </c>
      <c r="H34" s="13">
        <v>25</v>
      </c>
      <c r="I34" s="13">
        <f>VENTAS[[#This Row],[Cantidad]]*VENTAS[[#This Row],[Precio Venta]]</f>
        <v>25</v>
      </c>
      <c r="J34" s="13">
        <f>IF(VENTAS[[#This Row],[Nombre del Gestor]]&gt;1,  VENTAS[[#This Row],[Total]]*10%, 0)</f>
        <v>0</v>
      </c>
      <c r="K34" s="13">
        <f>IFERROR(VLOOKUP(VENTAS[[#This Row],[Código del producto Vendido]],INVENTARIO[],20,FALSE),"-")*VENTAS[[#This Row],[Cantidad]]</f>
        <v>13.944444444444445</v>
      </c>
      <c r="L34" s="13">
        <f>VENTAS[[#This Row],[Total]]-VENTAS[[#This Row],[Comisión 10%]]-VENTAS[[#This Row],[Costo]]</f>
        <v>11.055555555555555</v>
      </c>
    </row>
    <row r="35" spans="1:12" ht="14" hidden="1" x14ac:dyDescent="0.15">
      <c r="A35" s="125">
        <v>45017</v>
      </c>
      <c r="E35" s="6" t="s">
        <v>373</v>
      </c>
      <c r="F35" t="str">
        <f>IFERROR(VLOOKUP(VENTAS[[#This Row],[Código del producto Vendido]],INVENTARIO[],5,FALSE),"-")</f>
        <v>Bañador bikini con estampado tropical_M</v>
      </c>
      <c r="G35" s="4">
        <v>1</v>
      </c>
      <c r="H35" s="13">
        <v>22</v>
      </c>
      <c r="I35" s="13">
        <f>VENTAS[[#This Row],[Cantidad]]*VENTAS[[#This Row],[Precio Venta]]</f>
        <v>22</v>
      </c>
      <c r="J35" s="13">
        <f>IF(VENTAS[[#This Row],[Nombre del Gestor]]&gt;1,  VENTAS[[#This Row],[Total]]*10%, 0)</f>
        <v>0</v>
      </c>
      <c r="K35" s="13">
        <f>IFERROR(VLOOKUP(VENTAS[[#This Row],[Código del producto Vendido]],INVENTARIO[],20,FALSE),"-")*VENTAS[[#This Row],[Cantidad]]</f>
        <v>11.202222222222222</v>
      </c>
      <c r="L35" s="13">
        <f>VENTAS[[#This Row],[Total]]-VENTAS[[#This Row],[Comisión 10%]]-VENTAS[[#This Row],[Costo]]</f>
        <v>10.797777777777778</v>
      </c>
    </row>
    <row r="36" spans="1:12" ht="14" hidden="1" x14ac:dyDescent="0.15">
      <c r="A36" s="125">
        <v>45017</v>
      </c>
      <c r="E36" s="6" t="s">
        <v>374</v>
      </c>
      <c r="F36" t="str">
        <f>IFERROR(VLOOKUP(VENTAS[[#This Row],[Código del producto Vendido]],INVENTARIO[],5,FALSE),"-")</f>
        <v>Bañador bikini con estampado tropical con nudo de talle alto_M</v>
      </c>
      <c r="G36" s="4">
        <v>1</v>
      </c>
      <c r="H36" s="13">
        <v>22</v>
      </c>
      <c r="I36" s="13">
        <f>VENTAS[[#This Row],[Cantidad]]*VENTAS[[#This Row],[Precio Venta]]</f>
        <v>22</v>
      </c>
      <c r="J36" s="13">
        <f>IF(VENTAS[[#This Row],[Nombre del Gestor]]&gt;1,  VENTAS[[#This Row],[Total]]*10%, 0)</f>
        <v>0</v>
      </c>
      <c r="K36" s="13">
        <f>IFERROR(VLOOKUP(VENTAS[[#This Row],[Código del producto Vendido]],INVENTARIO[],20,FALSE),"-")*VENTAS[[#This Row],[Cantidad]]</f>
        <v>11.402777777777779</v>
      </c>
      <c r="L36" s="13">
        <f>VENTAS[[#This Row],[Total]]-VENTAS[[#This Row],[Comisión 10%]]-VENTAS[[#This Row],[Costo]]</f>
        <v>10.597222222222221</v>
      </c>
    </row>
    <row r="37" spans="1:12" ht="28" hidden="1" x14ac:dyDescent="0.15">
      <c r="A37" s="125">
        <v>45017</v>
      </c>
      <c r="E37" s="6" t="s">
        <v>261</v>
      </c>
      <c r="F37" t="str">
        <f>IFERROR(VLOOKUP(VENTAS[[#This Row],[Código del producto Vendido]],INVENTARIO[],5,FALSE),"-")</f>
        <v>SHEIN Vestido de hombros descubiertos con botón falso de cintura fruncido de manga farol_S</v>
      </c>
      <c r="G37" s="4">
        <v>1</v>
      </c>
      <c r="H37" s="13">
        <v>25</v>
      </c>
      <c r="I37" s="13">
        <f>VENTAS[[#This Row],[Cantidad]]*VENTAS[[#This Row],[Precio Venta]]</f>
        <v>25</v>
      </c>
      <c r="J37" s="13">
        <f>IF(VENTAS[[#This Row],[Nombre del Gestor]]&gt;1,  VENTAS[[#This Row],[Total]]*10%, 0)</f>
        <v>0</v>
      </c>
      <c r="K37" s="13">
        <f>IFERROR(VLOOKUP(VENTAS[[#This Row],[Código del producto Vendido]],INVENTARIO[],20,FALSE),"-")*VENTAS[[#This Row],[Cantidad]]</f>
        <v>17.260555555555555</v>
      </c>
      <c r="L37" s="13">
        <f>VENTAS[[#This Row],[Total]]-VENTAS[[#This Row],[Comisión 10%]]-VENTAS[[#This Row],[Costo]]</f>
        <v>7.7394444444444446</v>
      </c>
    </row>
    <row r="38" spans="1:12" ht="14" hidden="1" x14ac:dyDescent="0.15">
      <c r="A38" s="125">
        <v>45017</v>
      </c>
      <c r="E38" s="6" t="s">
        <v>375</v>
      </c>
      <c r="F38" t="str">
        <f>IFERROR(VLOOKUP(VENTAS[[#This Row],[Código del producto Vendido]],INVENTARIO[],5,FALSE),"-")</f>
        <v>Bañador bikini push up de cuadros girante_M</v>
      </c>
      <c r="G38" s="4">
        <v>1</v>
      </c>
      <c r="H38" s="13">
        <v>22</v>
      </c>
      <c r="I38" s="13">
        <f>VENTAS[[#This Row],[Cantidad]]*VENTAS[[#This Row],[Precio Venta]]</f>
        <v>22</v>
      </c>
      <c r="J38" s="13">
        <f>IF(VENTAS[[#This Row],[Nombre del Gestor]]&gt;1,  VENTAS[[#This Row],[Total]]*10%, 0)</f>
        <v>0</v>
      </c>
      <c r="K38" s="13">
        <f>IFERROR(VLOOKUP(VENTAS[[#This Row],[Código del producto Vendido]],INVENTARIO[],20,FALSE),"-")*VENTAS[[#This Row],[Cantidad]]</f>
        <v>11.001111111111111</v>
      </c>
      <c r="L38" s="13">
        <f>VENTAS[[#This Row],[Total]]-VENTAS[[#This Row],[Comisión 10%]]-VENTAS[[#This Row],[Costo]]</f>
        <v>10.998888888888889</v>
      </c>
    </row>
    <row r="39" spans="1:12" ht="14" hidden="1" x14ac:dyDescent="0.15">
      <c r="A39" s="125">
        <v>45017</v>
      </c>
      <c r="E39" s="6" t="s">
        <v>1501</v>
      </c>
      <c r="F39" t="str">
        <f>IFERROR(VLOOKUP(VENTAS[[#This Row],[Código del producto Vendido]],INVENTARIO[],5,FALSE),"-")</f>
        <v>Bolsa bandolera</v>
      </c>
      <c r="G39" s="4">
        <v>1</v>
      </c>
      <c r="H39" s="13">
        <v>15</v>
      </c>
      <c r="I39" s="13">
        <f>VENTAS[[#This Row],[Cantidad]]*VENTAS[[#This Row],[Precio Venta]]</f>
        <v>15</v>
      </c>
      <c r="J39" s="13">
        <f>IF(VENTAS[[#This Row],[Nombre del Gestor]]&gt;1,  VENTAS[[#This Row],[Total]]*10%, 0)</f>
        <v>0</v>
      </c>
      <c r="K39" s="13">
        <f>IFERROR(VLOOKUP(VENTAS[[#This Row],[Código del producto Vendido]],INVENTARIO[],20,FALSE),"-")*VENTAS[[#This Row],[Cantidad]]</f>
        <v>8.9444444444444446</v>
      </c>
      <c r="L39" s="13">
        <f>VENTAS[[#This Row],[Total]]-VENTAS[[#This Row],[Comisión 10%]]-VENTAS[[#This Row],[Costo]]</f>
        <v>6.0555555555555554</v>
      </c>
    </row>
    <row r="40" spans="1:12" ht="14" hidden="1" x14ac:dyDescent="0.15">
      <c r="A40" s="125">
        <v>45017</v>
      </c>
      <c r="E40" s="6" t="s">
        <v>307</v>
      </c>
      <c r="F40" t="str">
        <f>IFERROR(VLOOKUP(VENTAS[[#This Row],[Código del producto Vendido]],INVENTARIO[],5,FALSE),"-")</f>
        <v>Bolso cartera con solapa transparente</v>
      </c>
      <c r="G40" s="4">
        <v>1</v>
      </c>
      <c r="H40" s="13">
        <v>10</v>
      </c>
      <c r="I40" s="13">
        <f>VENTAS[[#This Row],[Cantidad]]*VENTAS[[#This Row],[Precio Venta]]</f>
        <v>10</v>
      </c>
      <c r="J40" s="13">
        <f>IF(VENTAS[[#This Row],[Nombre del Gestor]]&gt;1,  VENTAS[[#This Row],[Total]]*10%, 0)</f>
        <v>0</v>
      </c>
      <c r="K40" s="13">
        <f>IFERROR(VLOOKUP(VENTAS[[#This Row],[Código del producto Vendido]],INVENTARIO[],20,FALSE),"-")*VENTAS[[#This Row],[Cantidad]]</f>
        <v>5.1305555555555555</v>
      </c>
      <c r="L40" s="13">
        <f>VENTAS[[#This Row],[Total]]-VENTAS[[#This Row],[Comisión 10%]]-VENTAS[[#This Row],[Costo]]</f>
        <v>4.8694444444444445</v>
      </c>
    </row>
    <row r="41" spans="1:12" ht="14" hidden="1" x14ac:dyDescent="0.15">
      <c r="A41" s="125">
        <v>45017</v>
      </c>
      <c r="B41" s="6"/>
      <c r="E41" s="6" t="s">
        <v>307</v>
      </c>
      <c r="F41" t="str">
        <f>IFERROR(VLOOKUP(VENTAS[[#This Row],[Código del producto Vendido]],INVENTARIO[],5,FALSE),"-")</f>
        <v>Bolso cartera con solapa transparente</v>
      </c>
      <c r="G41" s="4">
        <v>1</v>
      </c>
      <c r="H41" s="13">
        <v>10</v>
      </c>
      <c r="I41" s="13">
        <f>VENTAS[[#This Row],[Cantidad]]*VENTAS[[#This Row],[Precio Venta]]</f>
        <v>10</v>
      </c>
      <c r="J41" s="13">
        <f>IF(VENTAS[[#This Row],[Nombre del Gestor]]&gt;1,  VENTAS[[#This Row],[Total]]*10%, 0)</f>
        <v>0</v>
      </c>
      <c r="K41" s="13">
        <f>IFERROR(VLOOKUP(VENTAS[[#This Row],[Código del producto Vendido]],INVENTARIO[],20,FALSE),"-")*VENTAS[[#This Row],[Cantidad]]</f>
        <v>5.1305555555555555</v>
      </c>
      <c r="L41" s="13">
        <f>VENTAS[[#This Row],[Total]]-VENTAS[[#This Row],[Comisión 10%]]-VENTAS[[#This Row],[Costo]]</f>
        <v>4.8694444444444445</v>
      </c>
    </row>
    <row r="42" spans="1:12" ht="14" hidden="1" x14ac:dyDescent="0.15">
      <c r="A42" s="125">
        <v>45017</v>
      </c>
      <c r="E42" s="6" t="s">
        <v>379</v>
      </c>
      <c r="F42" t="str">
        <f>IFERROR(VLOOKUP(VENTAS[[#This Row],[Código del producto Vendido]],INVENTARIO[],5,FALSE),"-")</f>
        <v>Bañador bikini con nudo delantero bajo fruncido tropical_S</v>
      </c>
      <c r="G42" s="4">
        <v>1</v>
      </c>
      <c r="H42" s="13">
        <v>22</v>
      </c>
      <c r="I42" s="13">
        <f>VENTAS[[#This Row],[Cantidad]]*VENTAS[[#This Row],[Precio Venta]]</f>
        <v>22</v>
      </c>
      <c r="J42" s="13">
        <f>IF(VENTAS[[#This Row],[Nombre del Gestor]]&gt;1,  VENTAS[[#This Row],[Total]]*10%, 0)</f>
        <v>0</v>
      </c>
      <c r="K42" s="13">
        <f>IFERROR(VLOOKUP(VENTAS[[#This Row],[Código del producto Vendido]],INVENTARIO[],20,FALSE),"-")*VENTAS[[#This Row],[Cantidad]]</f>
        <v>12.480555555555554</v>
      </c>
      <c r="L42" s="13">
        <f>VENTAS[[#This Row],[Total]]-VENTAS[[#This Row],[Comisión 10%]]-VENTAS[[#This Row],[Costo]]</f>
        <v>9.5194444444444457</v>
      </c>
    </row>
    <row r="43" spans="1:12" ht="15" hidden="1" customHeight="1" x14ac:dyDescent="0.15">
      <c r="A43" s="125">
        <v>45017</v>
      </c>
      <c r="E43" s="6" t="s">
        <v>403</v>
      </c>
      <c r="F43" t="str">
        <f>IFERROR(VLOOKUP(VENTAS[[#This Row],[Código del producto Vendido]],INVENTARIO[],5,FALSE),"-")</f>
        <v>3 piezas Bañador bikini push up con estampado tropical con falda de playa</v>
      </c>
      <c r="G43" s="4">
        <v>2</v>
      </c>
      <c r="H43" s="13">
        <v>25</v>
      </c>
      <c r="I43" s="13">
        <f>VENTAS[[#This Row],[Cantidad]]*VENTAS[[#This Row],[Precio Venta]]</f>
        <v>50</v>
      </c>
      <c r="J43" s="13">
        <f>IF(VENTAS[[#This Row],[Nombre del Gestor]]&gt;1,  VENTAS[[#This Row],[Total]]*10%, 0)</f>
        <v>0</v>
      </c>
      <c r="K43" s="13">
        <f>IFERROR(VLOOKUP(VENTAS[[#This Row],[Código del producto Vendido]],INVENTARIO[],20,FALSE),"-")*VENTAS[[#This Row],[Cantidad]]</f>
        <v>33.111111111111114</v>
      </c>
      <c r="L43" s="13">
        <f>VENTAS[[#This Row],[Total]]-VENTAS[[#This Row],[Comisión 10%]]-VENTAS[[#This Row],[Costo]]</f>
        <v>16.888888888888886</v>
      </c>
    </row>
    <row r="44" spans="1:12" ht="14" hidden="1" x14ac:dyDescent="0.15">
      <c r="A44" s="125">
        <v>45017</v>
      </c>
      <c r="E44" s="6" t="s">
        <v>1505</v>
      </c>
      <c r="F44" t="str">
        <f>IFERROR(VLOOKUP(VENTAS[[#This Row],[Código del producto Vendido]],INVENTARIO[],5,FALSE),"-")</f>
        <v xml:space="preserve">Bikini push up tropical </v>
      </c>
      <c r="G44" s="4">
        <v>1</v>
      </c>
      <c r="H44" s="13">
        <v>25</v>
      </c>
      <c r="I44" s="13">
        <f>VENTAS[[#This Row],[Cantidad]]*VENTAS[[#This Row],[Precio Venta]]</f>
        <v>25</v>
      </c>
      <c r="J44" s="13">
        <f>IF(VENTAS[[#This Row],[Nombre del Gestor]]&gt;1,  VENTAS[[#This Row],[Total]]*10%, 0)</f>
        <v>0</v>
      </c>
      <c r="K44" s="13">
        <f>IFERROR(VLOOKUP(VENTAS[[#This Row],[Código del producto Vendido]],INVENTARIO[],20,FALSE),"-")*VENTAS[[#This Row],[Cantidad]]</f>
        <v>16.555555555555557</v>
      </c>
      <c r="L44" s="13">
        <f>VENTAS[[#This Row],[Total]]-VENTAS[[#This Row],[Comisión 10%]]-VENTAS[[#This Row],[Costo]]</f>
        <v>8.4444444444444429</v>
      </c>
    </row>
    <row r="45" spans="1:12" ht="28" hidden="1" x14ac:dyDescent="0.15">
      <c r="A45" s="125">
        <v>45017</v>
      </c>
      <c r="E45" s="6" t="s">
        <v>405</v>
      </c>
      <c r="F45" t="str">
        <f>IFERROR(VLOOKUP(VENTAS[[#This Row],[Código del producto Vendido]],INVENTARIO[],5,FALSE),"-")</f>
        <v>3 piezas Bañador bikini triángulo halter con estampado geométrico con pantalones cover up</v>
      </c>
      <c r="G45" s="4">
        <v>2</v>
      </c>
      <c r="H45" s="13">
        <v>25</v>
      </c>
      <c r="I45" s="13">
        <f>VENTAS[[#This Row],[Cantidad]]*VENTAS[[#This Row],[Precio Venta]]</f>
        <v>50</v>
      </c>
      <c r="J45" s="13">
        <f>IF(VENTAS[[#This Row],[Nombre del Gestor]]&gt;1,  VENTAS[[#This Row],[Total]]*10%, 0)</f>
        <v>0</v>
      </c>
      <c r="K45" s="13">
        <f>IFERROR(VLOOKUP(VENTAS[[#This Row],[Código del producto Vendido]],INVENTARIO[],20,FALSE),"-")*VENTAS[[#This Row],[Cantidad]]</f>
        <v>32.088888888888889</v>
      </c>
      <c r="L45" s="13">
        <f>VENTAS[[#This Row],[Total]]-VENTAS[[#This Row],[Comisión 10%]]-VENTAS[[#This Row],[Costo]]</f>
        <v>17.911111111111111</v>
      </c>
    </row>
    <row r="46" spans="1:12" ht="14" hidden="1" x14ac:dyDescent="0.15">
      <c r="A46" s="125">
        <v>45017</v>
      </c>
      <c r="E46" s="6" t="s">
        <v>1517</v>
      </c>
      <c r="F46" t="str">
        <f>IFERROR(VLOOKUP(VENTAS[[#This Row],[Código del producto Vendido]],INVENTARIO[],5,FALSE),"-")</f>
        <v xml:space="preserve">Gafas minimalista de moda </v>
      </c>
      <c r="G46" s="4">
        <v>1</v>
      </c>
      <c r="H46" s="13">
        <v>10</v>
      </c>
      <c r="I46" s="13">
        <f>VENTAS[[#This Row],[Cantidad]]*VENTAS[[#This Row],[Precio Venta]]</f>
        <v>10</v>
      </c>
      <c r="J46" s="13">
        <f>IF(VENTAS[[#This Row],[Nombre del Gestor]]&gt;1,  VENTAS[[#This Row],[Total]]*10%, 0)</f>
        <v>0</v>
      </c>
      <c r="K46" s="13">
        <f>IFERROR(VLOOKUP(VENTAS[[#This Row],[Código del producto Vendido]],INVENTARIO[],20,FALSE),"-")*VENTAS[[#This Row],[Cantidad]]</f>
        <v>5.8305555555555557</v>
      </c>
      <c r="L46" s="13">
        <f>VENTAS[[#This Row],[Total]]-VENTAS[[#This Row],[Comisión 10%]]-VENTAS[[#This Row],[Costo]]</f>
        <v>4.1694444444444443</v>
      </c>
    </row>
    <row r="47" spans="1:12" ht="17" hidden="1" customHeight="1" x14ac:dyDescent="0.15">
      <c r="A47" s="125">
        <v>45017</v>
      </c>
      <c r="E47" s="6" t="s">
        <v>341</v>
      </c>
      <c r="F47" t="str">
        <f>IFERROR(VLOOKUP(VENTAS[[#This Row],[Código del producto Vendido]],INVENTARIO[],5,FALSE),"-")</f>
        <v>Sandalias de tiras con diseño de diamante de imitación con tacón grueso Plateado_MX24</v>
      </c>
      <c r="G47" s="4">
        <v>1</v>
      </c>
      <c r="H47" s="13">
        <v>40</v>
      </c>
      <c r="I47" s="13">
        <f>VENTAS[[#This Row],[Cantidad]]*VENTAS[[#This Row],[Precio Venta]]</f>
        <v>40</v>
      </c>
      <c r="J47" s="13">
        <f>IF(VENTAS[[#This Row],[Nombre del Gestor]]&gt;1,  VENTAS[[#This Row],[Total]]*10%, 0)</f>
        <v>0</v>
      </c>
      <c r="K47" s="13">
        <f>IFERROR(VLOOKUP(VENTAS[[#This Row],[Código del producto Vendido]],INVENTARIO[],20,FALSE),"-")*VENTAS[[#This Row],[Cantidad]]</f>
        <v>27.922222222222221</v>
      </c>
      <c r="L47" s="13">
        <f>VENTAS[[#This Row],[Total]]-VENTAS[[#This Row],[Comisión 10%]]-VENTAS[[#This Row],[Costo]]</f>
        <v>12.077777777777779</v>
      </c>
    </row>
    <row r="48" spans="1:12" ht="18" hidden="1" customHeight="1" x14ac:dyDescent="0.15">
      <c r="A48" s="125">
        <v>45017</v>
      </c>
      <c r="E48" s="6" t="s">
        <v>383</v>
      </c>
      <c r="F48" t="str">
        <f>IFERROR(VLOOKUP(VENTAS[[#This Row],[Código del producto Vendido]],INVENTARIO[],5,FALSE),"-")</f>
        <v>SHEIN Felegant Shorts PU de cintura con volante con cordón Negro_5</v>
      </c>
      <c r="G48" s="4">
        <v>1</v>
      </c>
      <c r="H48" s="13">
        <v>19</v>
      </c>
      <c r="I48" s="13">
        <f>VENTAS[[#This Row],[Cantidad]]*VENTAS[[#This Row],[Precio Venta]]</f>
        <v>19</v>
      </c>
      <c r="J48" s="13">
        <f>IF(VENTAS[[#This Row],[Nombre del Gestor]]&gt;1,  VENTAS[[#This Row],[Total]]*10%, 0)</f>
        <v>0</v>
      </c>
      <c r="K48" s="13">
        <f>IFERROR(VLOOKUP(VENTAS[[#This Row],[Código del producto Vendido]],INVENTARIO[],20,FALSE),"-")*VENTAS[[#This Row],[Cantidad]]</f>
        <v>12.522222222222222</v>
      </c>
      <c r="L48" s="13">
        <f>VENTAS[[#This Row],[Total]]-VENTAS[[#This Row],[Comisión 10%]]-VENTAS[[#This Row],[Costo]]</f>
        <v>6.4777777777777779</v>
      </c>
    </row>
    <row r="49" spans="1:12" ht="14" hidden="1" x14ac:dyDescent="0.15">
      <c r="A49" s="125">
        <v>45017</v>
      </c>
      <c r="B49" s="6" t="s">
        <v>345</v>
      </c>
      <c r="E49" s="6" t="s">
        <v>342</v>
      </c>
      <c r="F49" t="str">
        <f>IFERROR(VLOOKUP(VENTAS[[#This Row],[Código del producto Vendido]],INVENTARIO[],5,FALSE),"-")</f>
        <v>Botines con tacón con cordón</v>
      </c>
      <c r="G49" s="4">
        <v>1</v>
      </c>
      <c r="H49" s="12">
        <v>40</v>
      </c>
      <c r="I49" s="12">
        <f>VENTAS[[#This Row],[Cantidad]]*VENTAS[[#This Row],[Precio Venta]]</f>
        <v>40</v>
      </c>
      <c r="J49" s="12">
        <f>IF(VENTAS[[#This Row],[Nombre del Gestor]]&gt;1,  VENTAS[[#This Row],[Total]]*10%, 0)</f>
        <v>0</v>
      </c>
      <c r="K49" s="13">
        <f>IFERROR(VLOOKUP(VENTAS[[#This Row],[Código del producto Vendido]],INVENTARIO[],20,FALSE),"-")*VENTAS[[#This Row],[Cantidad]]</f>
        <v>27.786111111111111</v>
      </c>
      <c r="L49" s="13">
        <f>VENTAS[[#This Row],[Total]]-VENTAS[[#This Row],[Comisión 10%]]-VENTAS[[#This Row],[Costo]]</f>
        <v>12.213888888888889</v>
      </c>
    </row>
    <row r="50" spans="1:12" ht="14" hidden="1" x14ac:dyDescent="0.15">
      <c r="A50" s="125">
        <v>45017</v>
      </c>
      <c r="E50" s="6" t="s">
        <v>385</v>
      </c>
      <c r="F50" t="str">
        <f>IFERROR(VLOOKUP(VENTAS[[#This Row],[Código del producto Vendido]],INVENTARIO[],5,FALSE),"-")</f>
        <v>Falda con abertura alta_XS</v>
      </c>
      <c r="G50" s="4">
        <v>1</v>
      </c>
      <c r="H50" s="13">
        <v>17</v>
      </c>
      <c r="I50" s="13">
        <f>VENTAS[[#This Row],[Cantidad]]*VENTAS[[#This Row],[Precio Venta]]</f>
        <v>17</v>
      </c>
      <c r="J50" s="13">
        <f>IF(VENTAS[[#This Row],[Nombre del Gestor]]&gt;1,  VENTAS[[#This Row],[Total]]*10%, 0)</f>
        <v>0</v>
      </c>
      <c r="K50" s="13">
        <f>IFERROR(VLOOKUP(VENTAS[[#This Row],[Código del producto Vendido]],INVENTARIO[],20,FALSE),"-")*VENTAS[[#This Row],[Cantidad]]</f>
        <v>9.8894444444444467</v>
      </c>
      <c r="L50" s="13">
        <f>VENTAS[[#This Row],[Total]]-VENTAS[[#This Row],[Comisión 10%]]-VENTAS[[#This Row],[Costo]]</f>
        <v>7.1105555555555533</v>
      </c>
    </row>
    <row r="51" spans="1:12" ht="14" hidden="1" x14ac:dyDescent="0.15">
      <c r="A51" s="125">
        <v>45017</v>
      </c>
      <c r="B51" s="6"/>
      <c r="E51" s="6" t="s">
        <v>265</v>
      </c>
      <c r="F51" t="str">
        <f>IFERROR(VLOOKUP(VENTAS[[#This Row],[Código del producto Vendido]],INVENTARIO[],5,FALSE),"-")</f>
        <v>Vestido de espalda abierta de manga farol_S</v>
      </c>
      <c r="G51" s="4">
        <v>3</v>
      </c>
      <c r="H51" s="13">
        <v>15</v>
      </c>
      <c r="I51" s="13">
        <f>VENTAS[[#This Row],[Cantidad]]*VENTAS[[#This Row],[Precio Venta]]</f>
        <v>45</v>
      </c>
      <c r="J51" s="13">
        <f>IF(VENTAS[[#This Row],[Nombre del Gestor]]&gt;1,  VENTAS[[#This Row],[Total]]*10%, 0)</f>
        <v>0</v>
      </c>
      <c r="K51" s="13">
        <f>IFERROR(VLOOKUP(VENTAS[[#This Row],[Código del producto Vendido]],INVENTARIO[],20,FALSE),"-")*VENTAS[[#This Row],[Cantidad]]</f>
        <v>32.166666666666664</v>
      </c>
      <c r="L51" s="13">
        <f>VENTAS[[#This Row],[Total]]-VENTAS[[#This Row],[Comisión 10%]]-VENTAS[[#This Row],[Costo]]</f>
        <v>12.833333333333336</v>
      </c>
    </row>
    <row r="52" spans="1:12" ht="14" hidden="1" x14ac:dyDescent="0.15">
      <c r="A52" s="125"/>
      <c r="B52" s="6" t="s">
        <v>345</v>
      </c>
      <c r="E52" s="6" t="s">
        <v>266</v>
      </c>
      <c r="F52" t="str">
        <f>IFERROR(VLOOKUP(VENTAS[[#This Row],[Código del producto Vendido]],INVENTARIO[],5,FALSE),"-")</f>
        <v>Vestido de espalda abierta de manga farol_XS</v>
      </c>
      <c r="G52" s="4">
        <v>3</v>
      </c>
      <c r="H52" s="13">
        <v>20</v>
      </c>
      <c r="I52" s="13">
        <f>VENTAS[[#This Row],[Cantidad]]*VENTAS[[#This Row],[Precio Venta]]</f>
        <v>60</v>
      </c>
      <c r="J52" s="13">
        <f>IF(VENTAS[[#This Row],[Nombre del Gestor]]&gt;1,  VENTAS[[#This Row],[Total]]*10%, 0)</f>
        <v>0</v>
      </c>
      <c r="K52" s="13">
        <f>IFERROR(VLOOKUP(VENTAS[[#This Row],[Código del producto Vendido]],INVENTARIO[],20,FALSE),"-")*VENTAS[[#This Row],[Cantidad]]</f>
        <v>32.166666666666664</v>
      </c>
      <c r="L52" s="13">
        <f>VENTAS[[#This Row],[Total]]-VENTAS[[#This Row],[Comisión 10%]]-VENTAS[[#This Row],[Costo]]</f>
        <v>27.833333333333336</v>
      </c>
    </row>
    <row r="53" spans="1:12" ht="14" hidden="1" x14ac:dyDescent="0.15">
      <c r="A53" s="125"/>
      <c r="B53" s="6" t="s">
        <v>345</v>
      </c>
      <c r="E53" s="6" t="s">
        <v>299</v>
      </c>
      <c r="F53" t="str">
        <f>IFERROR(VLOOKUP(VENTAS[[#This Row],[Código del producto Vendido]],INVENTARIO[],5,FALSE),"-")</f>
        <v>SHEIN Vestido lencero floral de muslo con abertura_XS</v>
      </c>
      <c r="G53" s="4">
        <v>4</v>
      </c>
      <c r="H53" s="13">
        <v>15</v>
      </c>
      <c r="I53" s="13">
        <f>VENTAS[[#This Row],[Cantidad]]*VENTAS[[#This Row],[Precio Venta]]</f>
        <v>60</v>
      </c>
      <c r="J53" s="13">
        <f>IF(VENTAS[[#This Row],[Nombre del Gestor]]&gt;1,  VENTAS[[#This Row],[Total]]*10%, 0)</f>
        <v>0</v>
      </c>
      <c r="K53" s="13">
        <f>IFERROR(VLOOKUP(VENTAS[[#This Row],[Código del producto Vendido]],INVENTARIO[],20,FALSE),"-")*VENTAS[[#This Row],[Cantidad]]</f>
        <v>42.888888888888886</v>
      </c>
      <c r="L53" s="13">
        <f>VENTAS[[#This Row],[Total]]-VENTAS[[#This Row],[Comisión 10%]]-VENTAS[[#This Row],[Costo]]</f>
        <v>17.111111111111114</v>
      </c>
    </row>
    <row r="54" spans="1:12" ht="14" hidden="1" x14ac:dyDescent="0.15">
      <c r="A54" s="125"/>
      <c r="B54" s="6" t="s">
        <v>345</v>
      </c>
      <c r="E54" s="6" t="s">
        <v>300</v>
      </c>
      <c r="F54" t="str">
        <f>IFERROR(VLOOKUP(VENTAS[[#This Row],[Código del producto Vendido]],INVENTARIO[],5,FALSE),"-")</f>
        <v>SHEIN Vestido lencero floral de muslo con abertura_S</v>
      </c>
      <c r="G54" s="4">
        <v>4</v>
      </c>
      <c r="H54" s="13">
        <v>20</v>
      </c>
      <c r="I54" s="13">
        <f>VENTAS[[#This Row],[Cantidad]]*VENTAS[[#This Row],[Precio Venta]]</f>
        <v>80</v>
      </c>
      <c r="J54" s="13">
        <f>IF(VENTAS[[#This Row],[Nombre del Gestor]]&gt;1,  VENTAS[[#This Row],[Total]]*10%, 0)</f>
        <v>0</v>
      </c>
      <c r="K54" s="13">
        <f>IFERROR(VLOOKUP(VENTAS[[#This Row],[Código del producto Vendido]],INVENTARIO[],20,FALSE),"-")*VENTAS[[#This Row],[Cantidad]]</f>
        <v>42.888888888888886</v>
      </c>
      <c r="L54" s="13">
        <f>VENTAS[[#This Row],[Total]]-VENTAS[[#This Row],[Comisión 10%]]-VENTAS[[#This Row],[Costo]]</f>
        <v>37.111111111111114</v>
      </c>
    </row>
    <row r="55" spans="1:12" ht="28" hidden="1" x14ac:dyDescent="0.15">
      <c r="A55" s="125"/>
      <c r="B55" s="6" t="s">
        <v>345</v>
      </c>
      <c r="E55" s="6" t="s">
        <v>298</v>
      </c>
      <c r="F55" t="str">
        <f>IFERROR(VLOOKUP(VENTAS[[#This Row],[Código del producto Vendido]],INVENTARIO[],5,FALSE),"-")</f>
        <v>Vestido floral de manga farol de espalda abierta con cordón bajo con fruncido_L</v>
      </c>
      <c r="G55" s="4">
        <v>4</v>
      </c>
      <c r="H55" s="13">
        <v>20</v>
      </c>
      <c r="I55" s="13">
        <f>VENTAS[[#This Row],[Cantidad]]*VENTAS[[#This Row],[Precio Venta]]</f>
        <v>80</v>
      </c>
      <c r="J55" s="13">
        <f>IF(VENTAS[[#This Row],[Nombre del Gestor]]&gt;1,  VENTAS[[#This Row],[Total]]*10%, 0)</f>
        <v>0</v>
      </c>
      <c r="K55" s="13">
        <f>IFERROR(VLOOKUP(VENTAS[[#This Row],[Código del producto Vendido]],INVENTARIO[],20,FALSE),"-")*VENTAS[[#This Row],[Cantidad]]</f>
        <v>42.888888888888886</v>
      </c>
      <c r="L55" s="13">
        <f>VENTAS[[#This Row],[Total]]-VENTAS[[#This Row],[Comisión 10%]]-VENTAS[[#This Row],[Costo]]</f>
        <v>37.111111111111114</v>
      </c>
    </row>
    <row r="56" spans="1:12" ht="17" hidden="1" customHeight="1" x14ac:dyDescent="0.15">
      <c r="A56" s="125"/>
      <c r="B56" s="6" t="s">
        <v>345</v>
      </c>
      <c r="E56" s="6" t="s">
        <v>297</v>
      </c>
      <c r="F56" t="str">
        <f>IFERROR(VLOOKUP(VENTAS[[#This Row],[Código del producto Vendido]],INVENTARIO[],5,FALSE),"-")</f>
        <v>Vestido floral de manga farol de espalda abierta con cordón bajo con fruncido_M</v>
      </c>
      <c r="G56" s="4">
        <v>4</v>
      </c>
      <c r="H56" s="13">
        <v>20</v>
      </c>
      <c r="I56" s="13">
        <f>VENTAS[[#This Row],[Cantidad]]*VENTAS[[#This Row],[Precio Venta]]</f>
        <v>80</v>
      </c>
      <c r="J56" s="13">
        <f>IF(VENTAS[[#This Row],[Nombre del Gestor]]&gt;1,  VENTAS[[#This Row],[Total]]*10%, 0)</f>
        <v>0</v>
      </c>
      <c r="K56" s="13">
        <f>IFERROR(VLOOKUP(VENTAS[[#This Row],[Código del producto Vendido]],INVENTARIO[],20,FALSE),"-")*VENTAS[[#This Row],[Cantidad]]</f>
        <v>42.888888888888886</v>
      </c>
      <c r="L56" s="13">
        <f>VENTAS[[#This Row],[Total]]-VENTAS[[#This Row],[Comisión 10%]]-VENTAS[[#This Row],[Costo]]</f>
        <v>37.111111111111114</v>
      </c>
    </row>
    <row r="57" spans="1:12" ht="28" hidden="1" x14ac:dyDescent="0.15">
      <c r="A57" s="125"/>
      <c r="B57" s="6" t="s">
        <v>345</v>
      </c>
      <c r="E57" s="6" t="s">
        <v>296</v>
      </c>
      <c r="F57" t="str">
        <f>IFERROR(VLOOKUP(VENTAS[[#This Row],[Código del producto Vendido]],INVENTARIO[],5,FALSE),"-")</f>
        <v>Vestido floral de manga farol de espalda abierta con cordón bajo con fruncido_S</v>
      </c>
      <c r="G57" s="4">
        <v>4</v>
      </c>
      <c r="H57" s="13">
        <v>20</v>
      </c>
      <c r="I57" s="13">
        <f>VENTAS[[#This Row],[Cantidad]]*VENTAS[[#This Row],[Precio Venta]]</f>
        <v>80</v>
      </c>
      <c r="J57" s="13">
        <f>IF(VENTAS[[#This Row],[Nombre del Gestor]]&gt;1,  VENTAS[[#This Row],[Total]]*10%, 0)</f>
        <v>0</v>
      </c>
      <c r="K57" s="13">
        <f>IFERROR(VLOOKUP(VENTAS[[#This Row],[Código del producto Vendido]],INVENTARIO[],20,FALSE),"-")*VENTAS[[#This Row],[Cantidad]]</f>
        <v>42.888888888888886</v>
      </c>
      <c r="L57" s="13">
        <f>VENTAS[[#This Row],[Total]]-VENTAS[[#This Row],[Comisión 10%]]-VENTAS[[#This Row],[Costo]]</f>
        <v>37.111111111111114</v>
      </c>
    </row>
    <row r="58" spans="1:12" ht="13" hidden="1" customHeight="1" x14ac:dyDescent="0.15">
      <c r="A58" s="125"/>
      <c r="B58" s="6" t="s">
        <v>345</v>
      </c>
      <c r="E58" s="6" t="s">
        <v>295</v>
      </c>
      <c r="F58" t="str">
        <f>IFERROR(VLOOKUP(VENTAS[[#This Row],[Código del producto Vendido]],INVENTARIO[],5,FALSE),"-")</f>
        <v>Vestido floral de manga farol de espalda abierta con cordón bajo con fruncido_XS</v>
      </c>
      <c r="G58" s="4">
        <v>4</v>
      </c>
      <c r="H58" s="13">
        <v>20</v>
      </c>
      <c r="I58" s="13">
        <f>VENTAS[[#This Row],[Cantidad]]*VENTAS[[#This Row],[Precio Venta]]</f>
        <v>80</v>
      </c>
      <c r="J58" s="13">
        <f>IF(VENTAS[[#This Row],[Nombre del Gestor]]&gt;1,  VENTAS[[#This Row],[Total]]*10%, 0)</f>
        <v>0</v>
      </c>
      <c r="K58" s="13">
        <f>IFERROR(VLOOKUP(VENTAS[[#This Row],[Código del producto Vendido]],INVENTARIO[],20,FALSE),"-")*VENTAS[[#This Row],[Cantidad]]</f>
        <v>42.888888888888886</v>
      </c>
      <c r="L58" s="13">
        <f>VENTAS[[#This Row],[Total]]-VENTAS[[#This Row],[Comisión 10%]]-VENTAS[[#This Row],[Costo]]</f>
        <v>37.111111111111114</v>
      </c>
    </row>
    <row r="59" spans="1:12" ht="14" hidden="1" x14ac:dyDescent="0.15">
      <c r="A59" s="125">
        <v>45017</v>
      </c>
      <c r="B59" s="6"/>
      <c r="E59" s="6" t="s">
        <v>293</v>
      </c>
      <c r="F59" t="str">
        <f>IFERROR(VLOOKUP(VENTAS[[#This Row],[Código del producto Vendido]],INVENTARIO[],5,FALSE),"-")</f>
        <v>-</v>
      </c>
      <c r="G59" s="4">
        <v>1</v>
      </c>
      <c r="H59" s="13">
        <v>15</v>
      </c>
      <c r="I59" s="13">
        <f>VENTAS[[#This Row],[Cantidad]]*VENTAS[[#This Row],[Precio Venta]]</f>
        <v>15</v>
      </c>
      <c r="J59" s="13">
        <f>IF(VENTAS[[#This Row],[Nombre del Gestor]]&gt;1,  VENTAS[[#This Row],[Total]]*10%, 0)</f>
        <v>0</v>
      </c>
      <c r="K59" s="13" t="e">
        <f>IFERROR(VLOOKUP(VENTAS[[#This Row],[Código del producto Vendido]],INVENTARIO[],20,FALSE),"-")*VENTAS[[#This Row],[Cantidad]]</f>
        <v>#VALUE!</v>
      </c>
      <c r="L59" s="13">
        <v>5</v>
      </c>
    </row>
    <row r="60" spans="1:12" ht="14" hidden="1" x14ac:dyDescent="0.15">
      <c r="A60" s="125"/>
      <c r="B60" s="6" t="s">
        <v>345</v>
      </c>
      <c r="E60" s="6" t="s">
        <v>294</v>
      </c>
      <c r="F60" t="str">
        <f>IFERROR(VLOOKUP(VENTAS[[#This Row],[Código del producto Vendido]],INVENTARIO[],5,FALSE),"-")</f>
        <v>-</v>
      </c>
      <c r="G60" s="4">
        <v>1</v>
      </c>
      <c r="H60" s="13">
        <v>15</v>
      </c>
      <c r="I60" s="13">
        <f>VENTAS[[#This Row],[Cantidad]]*VENTAS[[#This Row],[Precio Venta]]</f>
        <v>15</v>
      </c>
      <c r="J60" s="13">
        <f>IF(VENTAS[[#This Row],[Nombre del Gestor]]&gt;1,  VENTAS[[#This Row],[Total]]*10%, 0)</f>
        <v>0</v>
      </c>
      <c r="K60" s="13" t="e">
        <f>IFERROR(VLOOKUP(VENTAS[[#This Row],[Código del producto Vendido]],INVENTARIO[],20,FALSE),"-")*VENTAS[[#This Row],[Cantidad]]</f>
        <v>#VALUE!</v>
      </c>
      <c r="L60" s="13">
        <v>5</v>
      </c>
    </row>
    <row r="61" spans="1:12" ht="14" hidden="1" x14ac:dyDescent="0.15">
      <c r="A61" s="125"/>
      <c r="B61" s="6" t="s">
        <v>345</v>
      </c>
      <c r="E61" s="6" t="s">
        <v>294</v>
      </c>
      <c r="F61" t="str">
        <f>IFERROR(VLOOKUP(VENTAS[[#This Row],[Código del producto Vendido]],INVENTARIO[],5,FALSE),"-")</f>
        <v>-</v>
      </c>
      <c r="G61" s="4">
        <v>1</v>
      </c>
      <c r="H61" s="13">
        <v>0</v>
      </c>
      <c r="I61" s="13">
        <f>VENTAS[[#This Row],[Cantidad]]*VENTAS[[#This Row],[Precio Venta]]</f>
        <v>0</v>
      </c>
      <c r="J61" s="13">
        <f>IF(VENTAS[[#This Row],[Nombre del Gestor]]&gt;1,  VENTAS[[#This Row],[Total]]*10%, 0)</f>
        <v>0</v>
      </c>
      <c r="K61" s="13" t="e">
        <f>IFERROR(VLOOKUP(VENTAS[[#This Row],[Código del producto Vendido]],INVENTARIO[],20,FALSE),"-")*VENTAS[[#This Row],[Cantidad]]</f>
        <v>#VALUE!</v>
      </c>
      <c r="L61" s="13">
        <v>5</v>
      </c>
    </row>
    <row r="62" spans="1:12" ht="14" hidden="1" x14ac:dyDescent="0.15">
      <c r="A62" s="125"/>
      <c r="B62" s="6" t="s">
        <v>345</v>
      </c>
      <c r="E62" s="6" t="s">
        <v>291</v>
      </c>
      <c r="F62" t="str">
        <f>IFERROR(VLOOKUP(VENTAS[[#This Row],[Código del producto Vendido]],INVENTARIO[],5,FALSE),"-")</f>
        <v>Vestido floral de manga farol escote corazón con cordón lateral_S</v>
      </c>
      <c r="G62" s="4">
        <v>3</v>
      </c>
      <c r="H62" s="13">
        <v>15</v>
      </c>
      <c r="I62" s="13">
        <f>VENTAS[[#This Row],[Cantidad]]*VENTAS[[#This Row],[Precio Venta]]</f>
        <v>45</v>
      </c>
      <c r="J62" s="13">
        <f>IF(VENTAS[[#This Row],[Nombre del Gestor]]&gt;1,  VENTAS[[#This Row],[Total]]*10%, 0)</f>
        <v>0</v>
      </c>
      <c r="K62" s="13">
        <f>IFERROR(VLOOKUP(VENTAS[[#This Row],[Código del producto Vendido]],INVENTARIO[],20,FALSE),"-")*VENTAS[[#This Row],[Cantidad]]</f>
        <v>32.166666666666664</v>
      </c>
      <c r="L62" s="13">
        <f>VENTAS[[#This Row],[Total]]-VENTAS[[#This Row],[Comisión 10%]]-VENTAS[[#This Row],[Costo]]</f>
        <v>12.833333333333336</v>
      </c>
    </row>
    <row r="63" spans="1:12" ht="28" hidden="1" x14ac:dyDescent="0.15">
      <c r="A63" s="125"/>
      <c r="B63" s="6" t="s">
        <v>345</v>
      </c>
      <c r="E63" s="6" t="s">
        <v>288</v>
      </c>
      <c r="F63" t="str">
        <f>IFERROR(VLOOKUP(VENTAS[[#This Row],[Código del producto Vendido]],INVENTARIO[],5,FALSE),"-")</f>
        <v>SHEIN Vestido con estampado floral con nudo delantero de manga farol_L</v>
      </c>
      <c r="G63" s="4">
        <v>4</v>
      </c>
      <c r="H63" s="13">
        <v>15</v>
      </c>
      <c r="I63" s="13">
        <f>VENTAS[[#This Row],[Cantidad]]*VENTAS[[#This Row],[Precio Venta]]</f>
        <v>60</v>
      </c>
      <c r="J63" s="13">
        <f>IF(VENTAS[[#This Row],[Nombre del Gestor]]&gt;1,  VENTAS[[#This Row],[Total]]*10%, 0)</f>
        <v>0</v>
      </c>
      <c r="K63" s="13">
        <f>IFERROR(VLOOKUP(VENTAS[[#This Row],[Código del producto Vendido]],INVENTARIO[],20,FALSE),"-")*VENTAS[[#This Row],[Cantidad]]</f>
        <v>42.888888888888886</v>
      </c>
      <c r="L63" s="13">
        <f>VENTAS[[#This Row],[Total]]-VENTAS[[#This Row],[Comisión 10%]]-VENTAS[[#This Row],[Costo]]</f>
        <v>17.111111111111114</v>
      </c>
    </row>
    <row r="64" spans="1:12" ht="14" hidden="1" x14ac:dyDescent="0.15">
      <c r="A64" s="125"/>
      <c r="B64" s="6" t="s">
        <v>345</v>
      </c>
      <c r="E64" s="6" t="s">
        <v>289</v>
      </c>
      <c r="F64" t="str">
        <f>IFERROR(VLOOKUP(VENTAS[[#This Row],[Código del producto Vendido]],INVENTARIO[],5,FALSE),"-")</f>
        <v>-</v>
      </c>
      <c r="G64" s="4">
        <v>2</v>
      </c>
      <c r="H64" s="13">
        <v>15</v>
      </c>
      <c r="I64" s="13">
        <f>VENTAS[[#This Row],[Cantidad]]*VENTAS[[#This Row],[Precio Venta]]</f>
        <v>30</v>
      </c>
      <c r="J64" s="13">
        <f>IF(VENTAS[[#This Row],[Nombre del Gestor]]&gt;1,  VENTAS[[#This Row],[Total]]*10%, 0)</f>
        <v>0</v>
      </c>
      <c r="K64" s="13" t="e">
        <f>IFERROR(VLOOKUP(VENTAS[[#This Row],[Código del producto Vendido]],INVENTARIO[],20,FALSE),"-")*VENTAS[[#This Row],[Cantidad]]</f>
        <v>#VALUE!</v>
      </c>
      <c r="L64" s="13">
        <v>5</v>
      </c>
    </row>
    <row r="65" spans="1:12" ht="14" hidden="1" x14ac:dyDescent="0.15">
      <c r="A65" s="125"/>
      <c r="B65" s="6" t="s">
        <v>345</v>
      </c>
      <c r="E65" s="6" t="s">
        <v>290</v>
      </c>
      <c r="F65" t="str">
        <f>IFERROR(VLOOKUP(VENTAS[[#This Row],[Código del producto Vendido]],INVENTARIO[],5,FALSE),"-")</f>
        <v>-</v>
      </c>
      <c r="G65" s="4">
        <v>2</v>
      </c>
      <c r="H65" s="13">
        <v>15</v>
      </c>
      <c r="I65" s="13">
        <f>VENTAS[[#This Row],[Cantidad]]*VENTAS[[#This Row],[Precio Venta]]</f>
        <v>30</v>
      </c>
      <c r="J65" s="13">
        <f>IF(VENTAS[[#This Row],[Nombre del Gestor]]&gt;1,  VENTAS[[#This Row],[Total]]*10%, 0)</f>
        <v>0</v>
      </c>
      <c r="K65" s="13" t="e">
        <f>IFERROR(VLOOKUP(VENTAS[[#This Row],[Código del producto Vendido]],INVENTARIO[],20,FALSE),"-")*VENTAS[[#This Row],[Cantidad]]</f>
        <v>#VALUE!</v>
      </c>
      <c r="L65" s="13">
        <v>5</v>
      </c>
    </row>
    <row r="66" spans="1:12" ht="14" hidden="1" x14ac:dyDescent="0.15">
      <c r="A66" s="125"/>
      <c r="B66" s="6" t="s">
        <v>345</v>
      </c>
      <c r="E66" s="6" t="s">
        <v>286</v>
      </c>
      <c r="F66" t="str">
        <f>IFERROR(VLOOKUP(VENTAS[[#This Row],[Código del producto Vendido]],INVENTARIO[],5,FALSE),"-")</f>
        <v>-</v>
      </c>
      <c r="G66" s="4">
        <v>3</v>
      </c>
      <c r="H66" s="13">
        <v>15</v>
      </c>
      <c r="I66" s="13">
        <f>VENTAS[[#This Row],[Cantidad]]*VENTAS[[#This Row],[Precio Venta]]</f>
        <v>45</v>
      </c>
      <c r="J66" s="13">
        <f>IF(VENTAS[[#This Row],[Nombre del Gestor]]&gt;1,  VENTAS[[#This Row],[Total]]*10%, 0)</f>
        <v>0</v>
      </c>
      <c r="K66" s="13" t="e">
        <f>IFERROR(VLOOKUP(VENTAS[[#This Row],[Código del producto Vendido]],INVENTARIO[],20,FALSE),"-")*VENTAS[[#This Row],[Cantidad]]</f>
        <v>#VALUE!</v>
      </c>
      <c r="L66" s="13">
        <v>5</v>
      </c>
    </row>
    <row r="67" spans="1:12" ht="14" hidden="1" x14ac:dyDescent="0.15">
      <c r="A67" s="125"/>
      <c r="B67" s="6" t="s">
        <v>345</v>
      </c>
      <c r="E67" s="6" t="s">
        <v>285</v>
      </c>
      <c r="F67" t="str">
        <f>IFERROR(VLOOKUP(VENTAS[[#This Row],[Código del producto Vendido]],INVENTARIO[],5,FALSE),"-")</f>
        <v>-</v>
      </c>
      <c r="G67" s="4">
        <v>2</v>
      </c>
      <c r="H67" s="13">
        <v>20</v>
      </c>
      <c r="I67" s="13">
        <f>VENTAS[[#This Row],[Cantidad]]*VENTAS[[#This Row],[Precio Venta]]</f>
        <v>40</v>
      </c>
      <c r="J67" s="13">
        <f>IF(VENTAS[[#This Row],[Nombre del Gestor]]&gt;1,  VENTAS[[#This Row],[Total]]*10%, 0)</f>
        <v>0</v>
      </c>
      <c r="K67" s="13" t="e">
        <f>IFERROR(VLOOKUP(VENTAS[[#This Row],[Código del producto Vendido]],INVENTARIO[],20,FALSE),"-")*VENTAS[[#This Row],[Cantidad]]</f>
        <v>#VALUE!</v>
      </c>
      <c r="L67" s="13">
        <v>5</v>
      </c>
    </row>
    <row r="68" spans="1:12" ht="14" hidden="1" x14ac:dyDescent="0.15">
      <c r="A68" s="125"/>
      <c r="B68" s="6" t="s">
        <v>345</v>
      </c>
      <c r="E68" s="6" t="s">
        <v>284</v>
      </c>
      <c r="F68" t="str">
        <f>IFERROR(VLOOKUP(VENTAS[[#This Row],[Código del producto Vendido]],INVENTARIO[],5,FALSE),"-")</f>
        <v>Vestido floral con abertura trasera</v>
      </c>
      <c r="G68" s="4">
        <v>2</v>
      </c>
      <c r="H68" s="13">
        <v>20</v>
      </c>
      <c r="I68" s="13">
        <f>VENTAS[[#This Row],[Cantidad]]*VENTAS[[#This Row],[Precio Venta]]</f>
        <v>40</v>
      </c>
      <c r="J68" s="13">
        <f>IF(VENTAS[[#This Row],[Nombre del Gestor]]&gt;1,  VENTAS[[#This Row],[Total]]*10%, 0)</f>
        <v>0</v>
      </c>
      <c r="K68" s="13">
        <f>IFERROR(VLOOKUP(VENTAS[[#This Row],[Código del producto Vendido]],INVENTARIO[],20,FALSE),"-")*VENTAS[[#This Row],[Cantidad]]</f>
        <v>21.444444444444443</v>
      </c>
      <c r="L68" s="13">
        <f>VENTAS[[#This Row],[Total]]-VENTAS[[#This Row],[Comisión 10%]]-VENTAS[[#This Row],[Costo]]</f>
        <v>18.555555555555557</v>
      </c>
    </row>
    <row r="69" spans="1:12" ht="14" hidden="1" x14ac:dyDescent="0.15">
      <c r="A69" s="125"/>
      <c r="B69" s="6" t="s">
        <v>345</v>
      </c>
      <c r="E69" s="6" t="s">
        <v>283</v>
      </c>
      <c r="F69" t="str">
        <f>IFERROR(VLOOKUP(VENTAS[[#This Row],[Código del producto Vendido]],INVENTARIO[],5,FALSE),"-")</f>
        <v>-</v>
      </c>
      <c r="G69" s="4">
        <v>1</v>
      </c>
      <c r="H69" s="13">
        <v>15</v>
      </c>
      <c r="I69" s="13">
        <f>VENTAS[[#This Row],[Cantidad]]*VENTAS[[#This Row],[Precio Venta]]</f>
        <v>15</v>
      </c>
      <c r="J69" s="13">
        <f>IF(VENTAS[[#This Row],[Nombre del Gestor]]&gt;1,  VENTAS[[#This Row],[Total]]*10%, 0)</f>
        <v>0</v>
      </c>
      <c r="K69" s="13" t="e">
        <f>IFERROR(VLOOKUP(VENTAS[[#This Row],[Código del producto Vendido]],INVENTARIO[],20,FALSE),"-")*VENTAS[[#This Row],[Cantidad]]</f>
        <v>#VALUE!</v>
      </c>
      <c r="L69" s="13">
        <v>5</v>
      </c>
    </row>
    <row r="70" spans="1:12" ht="14" hidden="1" x14ac:dyDescent="0.15">
      <c r="A70" s="125"/>
      <c r="B70" s="6" t="s">
        <v>345</v>
      </c>
      <c r="E70" s="6" t="s">
        <v>281</v>
      </c>
      <c r="F70" t="str">
        <f>IFERROR(VLOOKUP(VENTAS[[#This Row],[Código del producto Vendido]],INVENTARIO[],5,FALSE),"-")</f>
        <v>-</v>
      </c>
      <c r="G70" s="4">
        <v>1</v>
      </c>
      <c r="H70" s="13">
        <v>15</v>
      </c>
      <c r="I70" s="13">
        <f>VENTAS[[#This Row],[Cantidad]]*VENTAS[[#This Row],[Precio Venta]]</f>
        <v>15</v>
      </c>
      <c r="J70" s="13">
        <f>IF(VENTAS[[#This Row],[Nombre del Gestor]]&gt;1,  VENTAS[[#This Row],[Total]]*10%, 0)</f>
        <v>0</v>
      </c>
      <c r="K70" s="13" t="e">
        <f>IFERROR(VLOOKUP(VENTAS[[#This Row],[Código del producto Vendido]],INVENTARIO[],20,FALSE),"-")*VENTAS[[#This Row],[Cantidad]]</f>
        <v>#VALUE!</v>
      </c>
      <c r="L70" s="13">
        <v>5</v>
      </c>
    </row>
    <row r="71" spans="1:12" ht="14" hidden="1" x14ac:dyDescent="0.15">
      <c r="A71" s="125"/>
      <c r="B71" s="6" t="s">
        <v>345</v>
      </c>
      <c r="E71" s="6" t="s">
        <v>1471</v>
      </c>
      <c r="F71" t="str">
        <f>IFERROR(VLOOKUP(VENTAS[[#This Row],[Código del producto Vendido]],INVENTARIO[],5,FALSE),"-")</f>
        <v xml:space="preserve">Bañador una pieza de color combinado </v>
      </c>
      <c r="G71" s="4">
        <v>1</v>
      </c>
      <c r="H71" s="13">
        <v>20</v>
      </c>
      <c r="I71" s="13">
        <f>VENTAS[[#This Row],[Cantidad]]*VENTAS[[#This Row],[Precio Venta]]</f>
        <v>20</v>
      </c>
      <c r="J71" s="13">
        <f>IF(VENTAS[[#This Row],[Nombre del Gestor]]&gt;1,  VENTAS[[#This Row],[Total]]*10%, 0)</f>
        <v>0</v>
      </c>
      <c r="K71" s="13">
        <f>IFERROR(VLOOKUP(VENTAS[[#This Row],[Código del producto Vendido]],INVENTARIO[],20,FALSE),"-")*VENTAS[[#This Row],[Cantidad]]</f>
        <v>9.6666666666666679</v>
      </c>
      <c r="L71" s="13">
        <f>VENTAS[[#This Row],[Total]]-VENTAS[[#This Row],[Comisión 10%]]-VENTAS[[#This Row],[Costo]]</f>
        <v>10.333333333333332</v>
      </c>
    </row>
    <row r="72" spans="1:12" ht="14" hidden="1" x14ac:dyDescent="0.15">
      <c r="A72" s="125"/>
      <c r="B72" s="6" t="s">
        <v>345</v>
      </c>
      <c r="E72" s="6" t="s">
        <v>1472</v>
      </c>
      <c r="F72" t="str">
        <f>IFERROR(VLOOKUP(VENTAS[[#This Row],[Código del producto Vendido]],INVENTARIO[],5,FALSE),"-")</f>
        <v xml:space="preserve">Bañador una pieza de color combinado </v>
      </c>
      <c r="G72" s="4">
        <v>1</v>
      </c>
      <c r="H72" s="13">
        <v>20</v>
      </c>
      <c r="I72" s="13">
        <f>VENTAS[[#This Row],[Cantidad]]*VENTAS[[#This Row],[Precio Venta]]</f>
        <v>20</v>
      </c>
      <c r="J72" s="13">
        <f>IF(VENTAS[[#This Row],[Nombre del Gestor]]&gt;1,  VENTAS[[#This Row],[Total]]*10%, 0)</f>
        <v>0</v>
      </c>
      <c r="K72" s="13">
        <f>IFERROR(VLOOKUP(VENTAS[[#This Row],[Código del producto Vendido]],INVENTARIO[],20,FALSE),"-")*VENTAS[[#This Row],[Cantidad]]</f>
        <v>9.6666666666666679</v>
      </c>
      <c r="L72" s="13">
        <f>VENTAS[[#This Row],[Total]]-VENTAS[[#This Row],[Comisión 10%]]-VENTAS[[#This Row],[Costo]]</f>
        <v>10.333333333333332</v>
      </c>
    </row>
    <row r="73" spans="1:12" ht="28" hidden="1" x14ac:dyDescent="0.15">
      <c r="A73" s="125"/>
      <c r="B73" s="6" t="s">
        <v>345</v>
      </c>
      <c r="E73" s="6" t="s">
        <v>274</v>
      </c>
      <c r="F73" t="str">
        <f>IFERROR(VLOOKUP(VENTAS[[#This Row],[Código del producto Vendido]],INVENTARIO[],5,FALSE),"-")</f>
        <v>SHEIN Vestido con estampado floral pecho con fruncido con nudo delantero bajo con fruncido_L</v>
      </c>
      <c r="G73" s="4">
        <v>1</v>
      </c>
      <c r="H73" s="13">
        <v>20</v>
      </c>
      <c r="I73" s="13">
        <f>VENTAS[[#This Row],[Cantidad]]*VENTAS[[#This Row],[Precio Venta]]</f>
        <v>20</v>
      </c>
      <c r="J73" s="13">
        <f>IF(VENTAS[[#This Row],[Nombre del Gestor]]&gt;1,  VENTAS[[#This Row],[Total]]*10%, 0)</f>
        <v>0</v>
      </c>
      <c r="K73" s="13">
        <f>IFERROR(VLOOKUP(VENTAS[[#This Row],[Código del producto Vendido]],INVENTARIO[],20,FALSE),"-")*VENTAS[[#This Row],[Cantidad]]</f>
        <v>10.722222222222221</v>
      </c>
      <c r="L73" s="13">
        <f>VENTAS[[#This Row],[Total]]-VENTAS[[#This Row],[Comisión 10%]]-VENTAS[[#This Row],[Costo]]</f>
        <v>9.2777777777777786</v>
      </c>
    </row>
    <row r="74" spans="1:12" ht="14" hidden="1" x14ac:dyDescent="0.15">
      <c r="A74" s="125"/>
      <c r="B74" s="6" t="s">
        <v>345</v>
      </c>
      <c r="E74" s="6" t="s">
        <v>277</v>
      </c>
      <c r="F74" t="str">
        <f>IFERROR(VLOOKUP(VENTAS[[#This Row],[Código del producto Vendido]],INVENTARIO[],5,FALSE),"-")</f>
        <v>-</v>
      </c>
      <c r="G74" s="4">
        <v>1</v>
      </c>
      <c r="H74" s="13">
        <v>15</v>
      </c>
      <c r="I74" s="13">
        <f>VENTAS[[#This Row],[Cantidad]]*VENTAS[[#This Row],[Precio Venta]]</f>
        <v>15</v>
      </c>
      <c r="J74" s="13">
        <f>IF(VENTAS[[#This Row],[Nombre del Gestor]]&gt;1,  VENTAS[[#This Row],[Total]]*10%, 0)</f>
        <v>0</v>
      </c>
      <c r="K74" s="13" t="e">
        <f>IFERROR(VLOOKUP(VENTAS[[#This Row],[Código del producto Vendido]],INVENTARIO[],20,FALSE),"-")*VENTAS[[#This Row],[Cantidad]]</f>
        <v>#VALUE!</v>
      </c>
      <c r="L74" s="13">
        <v>5</v>
      </c>
    </row>
    <row r="75" spans="1:12" ht="28" hidden="1" x14ac:dyDescent="0.15">
      <c r="A75" s="125"/>
      <c r="B75" s="6" t="s">
        <v>345</v>
      </c>
      <c r="E75" s="6" t="s">
        <v>278</v>
      </c>
      <c r="F75" t="str">
        <f>IFERROR(VLOOKUP(VENTAS[[#This Row],[Código del producto Vendido]],INVENTARIO[],5,FALSE),"-")</f>
        <v>Vestido pecho con fruncido cruzado cintura con estampado floral_S</v>
      </c>
      <c r="G75" s="4">
        <v>3</v>
      </c>
      <c r="H75" s="13">
        <v>20</v>
      </c>
      <c r="I75" s="13">
        <f>VENTAS[[#This Row],[Cantidad]]*VENTAS[[#This Row],[Precio Venta]]</f>
        <v>60</v>
      </c>
      <c r="J75" s="13">
        <f>IF(VENTAS[[#This Row],[Nombre del Gestor]]&gt;1,  VENTAS[[#This Row],[Total]]*10%, 0)</f>
        <v>0</v>
      </c>
      <c r="K75" s="13">
        <f>IFERROR(VLOOKUP(VENTAS[[#This Row],[Código del producto Vendido]],INVENTARIO[],20,FALSE),"-")*VENTAS[[#This Row],[Cantidad]]</f>
        <v>32.166666666666664</v>
      </c>
      <c r="L75" s="13">
        <f>VENTAS[[#This Row],[Total]]-VENTAS[[#This Row],[Comisión 10%]]-VENTAS[[#This Row],[Costo]]</f>
        <v>27.833333333333336</v>
      </c>
    </row>
    <row r="76" spans="1:12" ht="28" hidden="1" x14ac:dyDescent="0.15">
      <c r="A76" s="125"/>
      <c r="B76" s="6" t="s">
        <v>345</v>
      </c>
      <c r="E76" s="6" t="s">
        <v>279</v>
      </c>
      <c r="F76" t="str">
        <f>IFERROR(VLOOKUP(VENTAS[[#This Row],[Código del producto Vendido]],INVENTARIO[],5,FALSE),"-")</f>
        <v>Vestido pecho con fruncido cruzado cintura con estampado floral_M</v>
      </c>
      <c r="G76" s="4">
        <v>3</v>
      </c>
      <c r="H76" s="13">
        <v>20</v>
      </c>
      <c r="I76" s="13">
        <f>VENTAS[[#This Row],[Cantidad]]*VENTAS[[#This Row],[Precio Venta]]</f>
        <v>60</v>
      </c>
      <c r="J76" s="13">
        <f>IF(VENTAS[[#This Row],[Nombre del Gestor]]&gt;1,  VENTAS[[#This Row],[Total]]*10%, 0)</f>
        <v>0</v>
      </c>
      <c r="K76" s="13">
        <f>IFERROR(VLOOKUP(VENTAS[[#This Row],[Código del producto Vendido]],INVENTARIO[],20,FALSE),"-")*VENTAS[[#This Row],[Cantidad]]</f>
        <v>32.166666666666664</v>
      </c>
      <c r="L76" s="13">
        <f>VENTAS[[#This Row],[Total]]-VENTAS[[#This Row],[Comisión 10%]]-VENTAS[[#This Row],[Costo]]</f>
        <v>27.833333333333336</v>
      </c>
    </row>
    <row r="77" spans="1:12" ht="28" hidden="1" x14ac:dyDescent="0.15">
      <c r="A77" s="125"/>
      <c r="B77" s="6" t="s">
        <v>345</v>
      </c>
      <c r="E77" s="6" t="s">
        <v>280</v>
      </c>
      <c r="F77" t="str">
        <f>IFERROR(VLOOKUP(VENTAS[[#This Row],[Código del producto Vendido]],INVENTARIO[],5,FALSE),"-")</f>
        <v>Vestido pecho con fruncido cruzado cintura con estampado floral_L</v>
      </c>
      <c r="G77" s="4">
        <v>2</v>
      </c>
      <c r="H77" s="13">
        <v>20</v>
      </c>
      <c r="I77" s="13">
        <f>VENTAS[[#This Row],[Cantidad]]*VENTAS[[#This Row],[Precio Venta]]</f>
        <v>40</v>
      </c>
      <c r="J77" s="13">
        <f>IF(VENTAS[[#This Row],[Nombre del Gestor]]&gt;1,  VENTAS[[#This Row],[Total]]*10%, 0)</f>
        <v>0</v>
      </c>
      <c r="K77" s="13">
        <f>IFERROR(VLOOKUP(VENTAS[[#This Row],[Código del producto Vendido]],INVENTARIO[],20,FALSE),"-")*VENTAS[[#This Row],[Cantidad]]</f>
        <v>21.444444444444443</v>
      </c>
      <c r="L77" s="13">
        <f>VENTAS[[#This Row],[Total]]-VENTAS[[#This Row],[Comisión 10%]]-VENTAS[[#This Row],[Costo]]</f>
        <v>18.555555555555557</v>
      </c>
    </row>
    <row r="78" spans="1:12" ht="28" hidden="1" x14ac:dyDescent="0.15">
      <c r="A78" s="125"/>
      <c r="B78" s="6" t="s">
        <v>345</v>
      </c>
      <c r="E78" s="6" t="s">
        <v>276</v>
      </c>
      <c r="F78" t="str">
        <f>IFERROR(VLOOKUP(VENTAS[[#This Row],[Código del producto Vendido]],INVENTARIO[],5,FALSE),"-")</f>
        <v>SHEIN Vestido fruncido de cuello con cordón de manga con volante de lunares_M</v>
      </c>
      <c r="G78" s="4">
        <v>3</v>
      </c>
      <c r="H78" s="13">
        <v>20</v>
      </c>
      <c r="I78" s="13">
        <f>VENTAS[[#This Row],[Cantidad]]*VENTAS[[#This Row],[Precio Venta]]</f>
        <v>60</v>
      </c>
      <c r="J78" s="13">
        <f>IF(VENTAS[[#This Row],[Nombre del Gestor]]&gt;1,  VENTAS[[#This Row],[Total]]*10%, 0)</f>
        <v>0</v>
      </c>
      <c r="K78" s="13">
        <f>IFERROR(VLOOKUP(VENTAS[[#This Row],[Código del producto Vendido]],INVENTARIO[],20,FALSE),"-")*VENTAS[[#This Row],[Cantidad]]</f>
        <v>32.166666666666664</v>
      </c>
      <c r="L78" s="13">
        <f>VENTAS[[#This Row],[Total]]-VENTAS[[#This Row],[Comisión 10%]]-VENTAS[[#This Row],[Costo]]</f>
        <v>27.833333333333336</v>
      </c>
    </row>
    <row r="79" spans="1:12" ht="28" hidden="1" x14ac:dyDescent="0.15">
      <c r="A79" s="125"/>
      <c r="B79" s="6" t="s">
        <v>345</v>
      </c>
      <c r="E79" s="6" t="s">
        <v>275</v>
      </c>
      <c r="F79" t="str">
        <f>IFERROR(VLOOKUP(VENTAS[[#This Row],[Código del producto Vendido]],INVENTARIO[],5,FALSE),"-")</f>
        <v>SHEIN Vestido fruncido de cuello con cordón de manga con volante de lunares_XS</v>
      </c>
      <c r="G79" s="4">
        <v>3</v>
      </c>
      <c r="H79" s="13">
        <v>20</v>
      </c>
      <c r="I79" s="13">
        <f>VENTAS[[#This Row],[Cantidad]]*VENTAS[[#This Row],[Precio Venta]]</f>
        <v>60</v>
      </c>
      <c r="J79" s="13">
        <f>IF(VENTAS[[#This Row],[Nombre del Gestor]]&gt;1,  VENTAS[[#This Row],[Total]]*10%, 0)</f>
        <v>0</v>
      </c>
      <c r="K79" s="13">
        <f>IFERROR(VLOOKUP(VENTAS[[#This Row],[Código del producto Vendido]],INVENTARIO[],20,FALSE),"-")*VENTAS[[#This Row],[Cantidad]]</f>
        <v>32.166666666666664</v>
      </c>
      <c r="L79" s="13">
        <f>VENTAS[[#This Row],[Total]]-VENTAS[[#This Row],[Comisión 10%]]-VENTAS[[#This Row],[Costo]]</f>
        <v>27.833333333333336</v>
      </c>
    </row>
    <row r="80" spans="1:12" ht="28" hidden="1" x14ac:dyDescent="0.15">
      <c r="A80" s="125"/>
      <c r="B80" s="6" t="s">
        <v>345</v>
      </c>
      <c r="E80" s="6" t="s">
        <v>301</v>
      </c>
      <c r="F80" t="str">
        <f>IFERROR(VLOOKUP(VENTAS[[#This Row],[Código del producto Vendido]],INVENTARIO[],5,FALSE),"-")</f>
        <v>SHEIN Frenchy Vestido de leopardo &amp; piel de tigre con estampado de manga mariposa sin cinturón_S</v>
      </c>
      <c r="G80" s="4">
        <v>3</v>
      </c>
      <c r="H80" s="13">
        <v>20</v>
      </c>
      <c r="I80" s="13">
        <f>VENTAS[[#This Row],[Cantidad]]*VENTAS[[#This Row],[Precio Venta]]</f>
        <v>60</v>
      </c>
      <c r="J80" s="13">
        <f>IF(VENTAS[[#This Row],[Nombre del Gestor]]&gt;1,  VENTAS[[#This Row],[Total]]*10%, 0)</f>
        <v>0</v>
      </c>
      <c r="K80" s="13">
        <f>IFERROR(VLOOKUP(VENTAS[[#This Row],[Código del producto Vendido]],INVENTARIO[],20,FALSE),"-")*VENTAS[[#This Row],[Cantidad]]</f>
        <v>32.166666666666664</v>
      </c>
      <c r="L80" s="13">
        <f>VENTAS[[#This Row],[Total]]-VENTAS[[#This Row],[Comisión 10%]]-VENTAS[[#This Row],[Costo]]</f>
        <v>27.833333333333336</v>
      </c>
    </row>
    <row r="81" spans="1:12" ht="14" hidden="1" x14ac:dyDescent="0.15">
      <c r="A81" s="125"/>
      <c r="B81" s="6" t="s">
        <v>345</v>
      </c>
      <c r="E81" s="6" t="s">
        <v>388</v>
      </c>
      <c r="F81" t="str">
        <f>IFERROR(VLOOKUP(VENTAS[[#This Row],[Código del producto Vendido]],INVENTARIO[],5,FALSE),"-")</f>
        <v>Vestido de espalda abierta de manga farol_L</v>
      </c>
      <c r="G81" s="4">
        <v>3</v>
      </c>
      <c r="H81" s="13">
        <v>20</v>
      </c>
      <c r="I81" s="13">
        <f>VENTAS[[#This Row],[Cantidad]]*VENTAS[[#This Row],[Precio Venta]]</f>
        <v>60</v>
      </c>
      <c r="J81" s="13">
        <f>IF(VENTAS[[#This Row],[Nombre del Gestor]]&gt;1,  VENTAS[[#This Row],[Total]]*10%, 0)</f>
        <v>0</v>
      </c>
      <c r="K81" s="13">
        <f>IFERROR(VLOOKUP(VENTAS[[#This Row],[Código del producto Vendido]],INVENTARIO[],20,FALSE),"-")*VENTAS[[#This Row],[Cantidad]]</f>
        <v>32.166666666666664</v>
      </c>
      <c r="L81" s="13">
        <f>VENTAS[[#This Row],[Total]]-VENTAS[[#This Row],[Comisión 10%]]-VENTAS[[#This Row],[Costo]]</f>
        <v>27.833333333333336</v>
      </c>
    </row>
    <row r="82" spans="1:12" ht="14" hidden="1" x14ac:dyDescent="0.15">
      <c r="A82" s="125"/>
      <c r="B82" s="6" t="s">
        <v>345</v>
      </c>
      <c r="E82" s="6" t="s">
        <v>389</v>
      </c>
      <c r="F82" t="str">
        <f>IFERROR(VLOOKUP(VENTAS[[#This Row],[Código del producto Vendido]],INVENTARIO[],5,FALSE),"-")</f>
        <v>Vestido de espalda abierta de manga farol_M</v>
      </c>
      <c r="G82" s="4">
        <v>3</v>
      </c>
      <c r="H82" s="13">
        <v>20</v>
      </c>
      <c r="I82" s="13">
        <f>VENTAS[[#This Row],[Cantidad]]*VENTAS[[#This Row],[Precio Venta]]</f>
        <v>60</v>
      </c>
      <c r="J82" s="13">
        <f>IF(VENTAS[[#This Row],[Nombre del Gestor]]&gt;1,  VENTAS[[#This Row],[Total]]*10%, 0)</f>
        <v>0</v>
      </c>
      <c r="K82" s="13">
        <f>IFERROR(VLOOKUP(VENTAS[[#This Row],[Código del producto Vendido]],INVENTARIO[],20,FALSE),"-")*VENTAS[[#This Row],[Cantidad]]</f>
        <v>32.166666666666664</v>
      </c>
      <c r="L82" s="13">
        <f>VENTAS[[#This Row],[Total]]-VENTAS[[#This Row],[Comisión 10%]]-VENTAS[[#This Row],[Costo]]</f>
        <v>27.833333333333336</v>
      </c>
    </row>
    <row r="83" spans="1:12" ht="14" hidden="1" x14ac:dyDescent="0.15">
      <c r="A83" s="125"/>
      <c r="B83" s="6" t="s">
        <v>345</v>
      </c>
      <c r="E83" s="6" t="s">
        <v>270</v>
      </c>
      <c r="F83" t="str">
        <f>IFERROR(VLOOKUP(VENTAS[[#This Row],[Código del producto Vendido]],INVENTARIO[],5,FALSE),"-")</f>
        <v>Vestido de manga farol de cuello cuadrado_XS</v>
      </c>
      <c r="G83" s="4">
        <v>3</v>
      </c>
      <c r="H83" s="13">
        <v>15</v>
      </c>
      <c r="I83" s="13">
        <f>VENTAS[[#This Row],[Cantidad]]*VENTAS[[#This Row],[Precio Venta]]</f>
        <v>45</v>
      </c>
      <c r="J83" s="13">
        <f>IF(VENTAS[[#This Row],[Nombre del Gestor]]&gt;1,  VENTAS[[#This Row],[Total]]*10%, 0)</f>
        <v>0</v>
      </c>
      <c r="K83" s="13">
        <f>IFERROR(VLOOKUP(VENTAS[[#This Row],[Código del producto Vendido]],INVENTARIO[],20,FALSE),"-")*VENTAS[[#This Row],[Cantidad]]</f>
        <v>32.166666666666664</v>
      </c>
      <c r="L83" s="13">
        <f>VENTAS[[#This Row],[Total]]-VENTAS[[#This Row],[Comisión 10%]]-VENTAS[[#This Row],[Costo]]</f>
        <v>12.833333333333336</v>
      </c>
    </row>
    <row r="84" spans="1:12" ht="14" hidden="1" x14ac:dyDescent="0.15">
      <c r="A84" s="125"/>
      <c r="B84" s="6" t="s">
        <v>345</v>
      </c>
      <c r="E84" s="6" t="s">
        <v>269</v>
      </c>
      <c r="F84" t="str">
        <f>IFERROR(VLOOKUP(VENTAS[[#This Row],[Código del producto Vendido]],INVENTARIO[],5,FALSE),"-")</f>
        <v>Vestido de manga farol de cuello cuadrado_S</v>
      </c>
      <c r="G84" s="4">
        <v>3</v>
      </c>
      <c r="H84" s="13">
        <v>15</v>
      </c>
      <c r="I84" s="13">
        <f>VENTAS[[#This Row],[Cantidad]]*VENTAS[[#This Row],[Precio Venta]]</f>
        <v>45</v>
      </c>
      <c r="J84" s="13">
        <f>IF(VENTAS[[#This Row],[Nombre del Gestor]]&gt;1,  VENTAS[[#This Row],[Total]]*10%, 0)</f>
        <v>0</v>
      </c>
      <c r="K84" s="13">
        <f>IFERROR(VLOOKUP(VENTAS[[#This Row],[Código del producto Vendido]],INVENTARIO[],20,FALSE),"-")*VENTAS[[#This Row],[Cantidad]]</f>
        <v>32.166666666666664</v>
      </c>
      <c r="L84" s="13">
        <f>VENTAS[[#This Row],[Total]]-VENTAS[[#This Row],[Comisión 10%]]-VENTAS[[#This Row],[Costo]]</f>
        <v>12.833333333333336</v>
      </c>
    </row>
    <row r="85" spans="1:12" ht="14" hidden="1" x14ac:dyDescent="0.15">
      <c r="A85" s="125"/>
      <c r="B85" s="6" t="s">
        <v>345</v>
      </c>
      <c r="E85" s="6" t="s">
        <v>268</v>
      </c>
      <c r="F85" t="str">
        <f>IFERROR(VLOOKUP(VENTAS[[#This Row],[Código del producto Vendido]],INVENTARIO[],5,FALSE),"-")</f>
        <v>Vestido de manga farol de cuello cuadrado_M</v>
      </c>
      <c r="G85" s="4">
        <v>3</v>
      </c>
      <c r="H85" s="13">
        <v>15</v>
      </c>
      <c r="I85" s="13">
        <f>VENTAS[[#This Row],[Cantidad]]*VENTAS[[#This Row],[Precio Venta]]</f>
        <v>45</v>
      </c>
      <c r="J85" s="13">
        <f>IF(VENTAS[[#This Row],[Nombre del Gestor]]&gt;1,  VENTAS[[#This Row],[Total]]*10%, 0)</f>
        <v>0</v>
      </c>
      <c r="K85" s="13">
        <f>IFERROR(VLOOKUP(VENTAS[[#This Row],[Código del producto Vendido]],INVENTARIO[],20,FALSE),"-")*VENTAS[[#This Row],[Cantidad]]</f>
        <v>32.166666666666664</v>
      </c>
      <c r="L85" s="13">
        <f>VENTAS[[#This Row],[Total]]-VENTAS[[#This Row],[Comisión 10%]]-VENTAS[[#This Row],[Costo]]</f>
        <v>12.833333333333336</v>
      </c>
    </row>
    <row r="86" spans="1:12" ht="14" hidden="1" x14ac:dyDescent="0.15">
      <c r="A86" s="125"/>
      <c r="B86" s="6" t="s">
        <v>345</v>
      </c>
      <c r="E86" s="6" t="s">
        <v>267</v>
      </c>
      <c r="F86" t="str">
        <f>IFERROR(VLOOKUP(VENTAS[[#This Row],[Código del producto Vendido]],INVENTARIO[],5,FALSE),"-")</f>
        <v>Vestido de manga farol de cuello cuadrado_L</v>
      </c>
      <c r="G86" s="4">
        <v>3</v>
      </c>
      <c r="H86" s="13">
        <v>15</v>
      </c>
      <c r="I86" s="13">
        <f>VENTAS[[#This Row],[Cantidad]]*VENTAS[[#This Row],[Precio Venta]]</f>
        <v>45</v>
      </c>
      <c r="J86" s="13">
        <f>IF(VENTAS[[#This Row],[Nombre del Gestor]]&gt;1,  VENTAS[[#This Row],[Total]]*10%, 0)</f>
        <v>0</v>
      </c>
      <c r="K86" s="13">
        <f>IFERROR(VLOOKUP(VENTAS[[#This Row],[Código del producto Vendido]],INVENTARIO[],20,FALSE),"-")*VENTAS[[#This Row],[Cantidad]]</f>
        <v>32.166666666666664</v>
      </c>
      <c r="L86" s="13">
        <f>VENTAS[[#This Row],[Total]]-VENTAS[[#This Row],[Comisión 10%]]-VENTAS[[#This Row],[Costo]]</f>
        <v>12.833333333333336</v>
      </c>
    </row>
    <row r="87" spans="1:12" ht="14" hidden="1" x14ac:dyDescent="0.15">
      <c r="A87" s="125"/>
      <c r="B87" s="6" t="s">
        <v>345</v>
      </c>
      <c r="E87" s="6" t="s">
        <v>263</v>
      </c>
      <c r="F87" t="str">
        <f>IFERROR(VLOOKUP(VENTAS[[#This Row],[Código del producto Vendido]],INVENTARIO[],5,FALSE),"-")</f>
        <v>Vestido Bohemio</v>
      </c>
      <c r="G87" s="4">
        <v>1</v>
      </c>
      <c r="H87" s="13">
        <v>25</v>
      </c>
      <c r="I87" s="13">
        <f>VENTAS[[#This Row],[Cantidad]]*VENTAS[[#This Row],[Precio Venta]]</f>
        <v>25</v>
      </c>
      <c r="J87" s="13">
        <f>IF(VENTAS[[#This Row],[Nombre del Gestor]]&gt;1,  VENTAS[[#This Row],[Total]]*10%, 0)</f>
        <v>0</v>
      </c>
      <c r="K87" s="13">
        <f>IFERROR(VLOOKUP(VENTAS[[#This Row],[Código del producto Vendido]],INVENTARIO[],20,FALSE),"-")*VENTAS[[#This Row],[Cantidad]]</f>
        <v>10.189444444444446</v>
      </c>
      <c r="L87" s="13">
        <f>VENTAS[[#This Row],[Total]]-VENTAS[[#This Row],[Comisión 10%]]-VENTAS[[#This Row],[Costo]]</f>
        <v>14.810555555555554</v>
      </c>
    </row>
    <row r="88" spans="1:12" ht="14" hidden="1" x14ac:dyDescent="0.15">
      <c r="A88" s="125"/>
      <c r="B88" s="6" t="s">
        <v>345</v>
      </c>
      <c r="E88" s="6" t="s">
        <v>1487</v>
      </c>
      <c r="F88" t="str">
        <f>IFERROR(VLOOKUP(VENTAS[[#This Row],[Código del producto Vendido]],INVENTARIO[],5,FALSE),"-")</f>
        <v>Bañador bikini de manga raglán con cordón floral</v>
      </c>
      <c r="G88" s="4">
        <v>3</v>
      </c>
      <c r="H88" s="13">
        <v>25</v>
      </c>
      <c r="I88" s="13">
        <f>VENTAS[[#This Row],[Cantidad]]*VENTAS[[#This Row],[Precio Venta]]</f>
        <v>75</v>
      </c>
      <c r="J88" s="13">
        <f>IF(VENTAS[[#This Row],[Nombre del Gestor]]&gt;1,  VENTAS[[#This Row],[Total]]*10%, 0)</f>
        <v>0</v>
      </c>
      <c r="K88" s="13">
        <f>IFERROR(VLOOKUP(VENTAS[[#This Row],[Código del producto Vendido]],INVENTARIO[],20,FALSE),"-")*VENTAS[[#This Row],[Cantidad]]</f>
        <v>59.383333333333333</v>
      </c>
      <c r="L88" s="13">
        <f>VENTAS[[#This Row],[Total]]-VENTAS[[#This Row],[Comisión 10%]]-VENTAS[[#This Row],[Costo]]</f>
        <v>15.616666666666667</v>
      </c>
    </row>
    <row r="89" spans="1:12" ht="14" hidden="1" x14ac:dyDescent="0.15">
      <c r="A89" s="125"/>
      <c r="B89" s="6" t="s">
        <v>345</v>
      </c>
      <c r="E89" s="6" t="s">
        <v>183</v>
      </c>
      <c r="F89" t="str">
        <f>IFERROR(VLOOKUP(VENTAS[[#This Row],[Código del producto Vendido]],INVENTARIO[],5,FALSE),"-")</f>
        <v>Vestido Tie-Dye Bohemio</v>
      </c>
      <c r="G89" s="4">
        <v>1</v>
      </c>
      <c r="H89" s="13">
        <v>12</v>
      </c>
      <c r="I89" s="13">
        <f>VENTAS[[#This Row],[Cantidad]]*VENTAS[[#This Row],[Precio Venta]]</f>
        <v>12</v>
      </c>
      <c r="J89" s="13">
        <f>IF(VENTAS[[#This Row],[Nombre del Gestor]]&gt;1,  VENTAS[[#This Row],[Total]]*10%, 0)</f>
        <v>0</v>
      </c>
      <c r="K89" s="13">
        <f>IFERROR(VLOOKUP(VENTAS[[#This Row],[Código del producto Vendido]],INVENTARIO[],20,FALSE),"-")*VENTAS[[#This Row],[Cantidad]]</f>
        <v>7.2455555555555557</v>
      </c>
      <c r="L89" s="13">
        <f>VENTAS[[#This Row],[Total]]-VENTAS[[#This Row],[Comisión 10%]]-VENTAS[[#This Row],[Costo]]</f>
        <v>4.7544444444444443</v>
      </c>
    </row>
    <row r="90" spans="1:12" ht="14" hidden="1" x14ac:dyDescent="0.15">
      <c r="A90" s="125"/>
      <c r="B90" s="6" t="s">
        <v>345</v>
      </c>
      <c r="E90" s="6" t="s">
        <v>185</v>
      </c>
      <c r="F90" t="str">
        <f>IFERROR(VLOOKUP(VENTAS[[#This Row],[Código del producto Vendido]],INVENTARIO[],5,FALSE),"-")</f>
        <v>Vestido tubo con abertura de muslo con abertura</v>
      </c>
      <c r="G90" s="4">
        <v>1</v>
      </c>
      <c r="H90" s="13">
        <v>15</v>
      </c>
      <c r="I90" s="13">
        <f>VENTAS[[#This Row],[Cantidad]]*VENTAS[[#This Row],[Precio Venta]]</f>
        <v>15</v>
      </c>
      <c r="J90" s="13">
        <f>IF(VENTAS[[#This Row],[Nombre del Gestor]]&gt;1,  VENTAS[[#This Row],[Total]]*10%, 0)</f>
        <v>0</v>
      </c>
      <c r="K90" s="13">
        <f>IFERROR(VLOOKUP(VENTAS[[#This Row],[Código del producto Vendido]],INVENTARIO[],20,FALSE),"-")*VENTAS[[#This Row],[Cantidad]]</f>
        <v>12.14</v>
      </c>
      <c r="L90" s="13">
        <f>VENTAS[[#This Row],[Total]]-VENTAS[[#This Row],[Comisión 10%]]-VENTAS[[#This Row],[Costo]]</f>
        <v>2.8599999999999994</v>
      </c>
    </row>
    <row r="91" spans="1:12" ht="14" hidden="1" x14ac:dyDescent="0.15">
      <c r="A91" s="125"/>
      <c r="B91" s="6" t="s">
        <v>345</v>
      </c>
      <c r="E91" s="6" t="s">
        <v>247</v>
      </c>
      <c r="F91" t="str">
        <f>IFERROR(VLOOKUP(VENTAS[[#This Row],[Código del producto Vendido]],INVENTARIO[],5,FALSE),"-")</f>
        <v>EMERY ROSE Vestido Volante rígido Floral Sencillo_L</v>
      </c>
      <c r="G91" s="4">
        <v>1</v>
      </c>
      <c r="H91" s="13">
        <v>35</v>
      </c>
      <c r="I91" s="13">
        <f>VENTAS[[#This Row],[Cantidad]]*VENTAS[[#This Row],[Precio Venta]]</f>
        <v>35</v>
      </c>
      <c r="J91" s="13">
        <f>IF(VENTAS[[#This Row],[Nombre del Gestor]]&gt;1,  VENTAS[[#This Row],[Total]]*10%, 0)</f>
        <v>0</v>
      </c>
      <c r="K91" s="13">
        <f>IFERROR(VLOOKUP(VENTAS[[#This Row],[Código del producto Vendido]],INVENTARIO[],20,FALSE),"-")*VENTAS[[#This Row],[Cantidad]]</f>
        <v>19.21</v>
      </c>
      <c r="L91" s="13">
        <f>VENTAS[[#This Row],[Total]]-VENTAS[[#This Row],[Comisión 10%]]-VENTAS[[#This Row],[Costo]]</f>
        <v>15.79</v>
      </c>
    </row>
    <row r="92" spans="1:12" ht="14" hidden="1" x14ac:dyDescent="0.15">
      <c r="A92" s="125"/>
      <c r="B92" s="6" t="s">
        <v>345</v>
      </c>
      <c r="E92" s="6" t="s">
        <v>1679</v>
      </c>
      <c r="F92" t="str">
        <f>IFERROR(VLOOKUP(VENTAS[[#This Row],[Código del producto Vendido]],INVENTARIO[],5,FALSE),"-")</f>
        <v>Bañador despalda descubierta</v>
      </c>
      <c r="G92" s="4">
        <v>1</v>
      </c>
      <c r="H92" s="13">
        <v>25</v>
      </c>
      <c r="I92" s="13">
        <f>VENTAS[[#This Row],[Cantidad]]*VENTAS[[#This Row],[Precio Venta]]</f>
        <v>25</v>
      </c>
      <c r="J92" s="13">
        <f>IF(VENTAS[[#This Row],[Nombre del Gestor]]&gt;1,  VENTAS[[#This Row],[Total]]*10%, 0)</f>
        <v>0</v>
      </c>
      <c r="K92" s="13">
        <f>IFERROR(VLOOKUP(VENTAS[[#This Row],[Código del producto Vendido]],INVENTARIO[],20,FALSE),"-")*VENTAS[[#This Row],[Cantidad]]</f>
        <v>15.324999999999999</v>
      </c>
      <c r="L92" s="13">
        <f>VENTAS[[#This Row],[Total]]-VENTAS[[#This Row],[Comisión 10%]]-VENTAS[[#This Row],[Costo]]</f>
        <v>9.6750000000000007</v>
      </c>
    </row>
    <row r="93" spans="1:12" ht="14" hidden="1" x14ac:dyDescent="0.15">
      <c r="A93" s="125"/>
      <c r="B93" s="6" t="s">
        <v>345</v>
      </c>
      <c r="E93" s="6" t="s">
        <v>302</v>
      </c>
      <c r="F93" t="str">
        <f>IFERROR(VLOOKUP(VENTAS[[#This Row],[Código del producto Vendido]],INVENTARIO[],5,FALSE),"-")</f>
        <v>Bolsa cartera de cocodrilo_Naranja Quemada</v>
      </c>
      <c r="G93" s="4">
        <v>2</v>
      </c>
      <c r="H93" s="13">
        <v>16</v>
      </c>
      <c r="I93" s="13">
        <f>VENTAS[[#This Row],[Cantidad]]*VENTAS[[#This Row],[Precio Venta]]</f>
        <v>32</v>
      </c>
      <c r="J93" s="13">
        <f>IF(VENTAS[[#This Row],[Nombre del Gestor]]&gt;1,  VENTAS[[#This Row],[Total]]*10%, 0)</f>
        <v>0</v>
      </c>
      <c r="K93" s="13">
        <f>IFERROR(VLOOKUP(VENTAS[[#This Row],[Código del producto Vendido]],INVENTARIO[],20,FALSE),"-")*VENTAS[[#This Row],[Cantidad]]</f>
        <v>18.757777777777779</v>
      </c>
      <c r="L93" s="13">
        <f>VENTAS[[#This Row],[Total]]-VENTAS[[#This Row],[Comisión 10%]]-VENTAS[[#This Row],[Costo]]</f>
        <v>13.242222222222221</v>
      </c>
    </row>
    <row r="94" spans="1:12" ht="14" hidden="1" x14ac:dyDescent="0.15">
      <c r="A94" s="125"/>
      <c r="B94" s="6" t="s">
        <v>345</v>
      </c>
      <c r="E94" s="6" t="s">
        <v>210</v>
      </c>
      <c r="F94" t="str">
        <f>IFERROR(VLOOKUP(VENTAS[[#This Row],[Código del producto Vendido]],INVENTARIO[],5,FALSE),"-")</f>
        <v>Bolsa cartera con manija_Negro</v>
      </c>
      <c r="G94" s="4">
        <v>2</v>
      </c>
      <c r="H94" s="13">
        <v>16</v>
      </c>
      <c r="I94" s="13">
        <f>VENTAS[[#This Row],[Cantidad]]*VENTAS[[#This Row],[Precio Venta]]</f>
        <v>32</v>
      </c>
      <c r="J94" s="13">
        <f>IF(VENTAS[[#This Row],[Nombre del Gestor]]&gt;1,  VENTAS[[#This Row],[Total]]*10%, 0)</f>
        <v>0</v>
      </c>
      <c r="K94" s="13">
        <f>IFERROR(VLOOKUP(VENTAS[[#This Row],[Código del producto Vendido]],INVENTARIO[],20,FALSE),"-")*VENTAS[[#This Row],[Cantidad]]</f>
        <v>15.599999999999998</v>
      </c>
      <c r="L94" s="13">
        <f>VENTAS[[#This Row],[Total]]-VENTAS[[#This Row],[Comisión 10%]]-VENTAS[[#This Row],[Costo]]</f>
        <v>16.400000000000002</v>
      </c>
    </row>
    <row r="95" spans="1:12" ht="14" hidden="1" x14ac:dyDescent="0.15">
      <c r="A95" s="125"/>
      <c r="B95" s="6" t="s">
        <v>345</v>
      </c>
      <c r="E95" s="6" t="s">
        <v>204</v>
      </c>
      <c r="F95" t="str">
        <f>IFERROR(VLOOKUP(VENTAS[[#This Row],[Código del producto Vendido]],INVENTARIO[],5,FALSE),"-")</f>
        <v>Bolsa cartera con solapa con lagartija_Caqui</v>
      </c>
      <c r="G95" s="4">
        <v>2</v>
      </c>
      <c r="H95" s="13">
        <v>16</v>
      </c>
      <c r="I95" s="13">
        <f>VENTAS[[#This Row],[Cantidad]]*VENTAS[[#This Row],[Precio Venta]]</f>
        <v>32</v>
      </c>
      <c r="J95" s="13">
        <f>IF(VENTAS[[#This Row],[Nombre del Gestor]]&gt;1,  VENTAS[[#This Row],[Total]]*10%, 0)</f>
        <v>0</v>
      </c>
      <c r="K95" s="13">
        <f>IFERROR(VLOOKUP(VENTAS[[#This Row],[Código del producto Vendido]],INVENTARIO[],20,FALSE),"-")*VENTAS[[#This Row],[Cantidad]]</f>
        <v>16.062222222222221</v>
      </c>
      <c r="L95" s="13">
        <f>VENTAS[[#This Row],[Total]]-VENTAS[[#This Row],[Comisión 10%]]-VENTAS[[#This Row],[Costo]]</f>
        <v>15.937777777777779</v>
      </c>
    </row>
    <row r="96" spans="1:12" ht="14" hidden="1" x14ac:dyDescent="0.15">
      <c r="A96" s="125"/>
      <c r="B96" s="6" t="s">
        <v>345</v>
      </c>
      <c r="E96" s="6" t="s">
        <v>207</v>
      </c>
      <c r="F96" t="str">
        <f>IFERROR(VLOOKUP(VENTAS[[#This Row],[Código del producto Vendido]],INVENTARIO[],5,FALSE),"-")</f>
        <v>Cinturón con hebilla_Unitalla</v>
      </c>
      <c r="G96" s="4">
        <v>1</v>
      </c>
      <c r="H96" s="13">
        <v>10</v>
      </c>
      <c r="I96" s="13">
        <f>VENTAS[[#This Row],[Cantidad]]*VENTAS[[#This Row],[Precio Venta]]</f>
        <v>10</v>
      </c>
      <c r="J96" s="13">
        <f>IF(VENTAS[[#This Row],[Nombre del Gestor]]&gt;1,  VENTAS[[#This Row],[Total]]*10%, 0)</f>
        <v>0</v>
      </c>
      <c r="K96" s="13">
        <f>IFERROR(VLOOKUP(VENTAS[[#This Row],[Código del producto Vendido]],INVENTARIO[],20,FALSE),"-")*VENTAS[[#This Row],[Cantidad]]</f>
        <v>5.7294444444444448</v>
      </c>
      <c r="L96" s="13">
        <f>VENTAS[[#This Row],[Total]]-VENTAS[[#This Row],[Comisión 10%]]-VENTAS[[#This Row],[Costo]]</f>
        <v>4.2705555555555552</v>
      </c>
    </row>
    <row r="97" spans="1:12" ht="14" hidden="1" x14ac:dyDescent="0.15">
      <c r="A97" s="125"/>
      <c r="B97" s="6" t="s">
        <v>345</v>
      </c>
      <c r="E97" s="6" t="s">
        <v>213</v>
      </c>
      <c r="F97" t="str">
        <f>IFERROR(VLOOKUP(VENTAS[[#This Row],[Código del producto Vendido]],INVENTARIO[],5,FALSE),"-")</f>
        <v>SHEIN Felegant Vestido ajustado con estampado de leopardo_M</v>
      </c>
      <c r="G97" s="4">
        <v>1</v>
      </c>
      <c r="H97" s="13">
        <v>15</v>
      </c>
      <c r="I97" s="13">
        <f>VENTAS[[#This Row],[Cantidad]]*VENTAS[[#This Row],[Precio Venta]]</f>
        <v>15</v>
      </c>
      <c r="J97" s="13">
        <f>IF(VENTAS[[#This Row],[Nombre del Gestor]]&gt;1,  VENTAS[[#This Row],[Total]]*10%, 0)</f>
        <v>0</v>
      </c>
      <c r="K97" s="13">
        <f>IFERROR(VLOOKUP(VENTAS[[#This Row],[Código del producto Vendido]],INVENTARIO[],20,FALSE),"-")*VENTAS[[#This Row],[Cantidad]]</f>
        <v>7.2483333333333331</v>
      </c>
      <c r="L97" s="13">
        <f>VENTAS[[#This Row],[Total]]-VENTAS[[#This Row],[Comisión 10%]]-VENTAS[[#This Row],[Costo]]</f>
        <v>7.7516666666666669</v>
      </c>
    </row>
    <row r="98" spans="1:12" ht="28" hidden="1" x14ac:dyDescent="0.15">
      <c r="A98" s="125"/>
      <c r="B98" s="6" t="s">
        <v>345</v>
      </c>
      <c r="E98" s="6" t="s">
        <v>212</v>
      </c>
      <c r="F98" t="str">
        <f>IFERROR(VLOOKUP(VENTAS[[#This Row],[Código del producto Vendido]],INVENTARIO[],5,FALSE),"-")</f>
        <v>SHEIN Belle Vestido de dama de honor de hombros descubiertos fruncido cruzado_S</v>
      </c>
      <c r="G98" s="4">
        <v>1</v>
      </c>
      <c r="H98" s="13">
        <v>30</v>
      </c>
      <c r="I98" s="13">
        <f>VENTAS[[#This Row],[Cantidad]]*VENTAS[[#This Row],[Precio Venta]]</f>
        <v>30</v>
      </c>
      <c r="J98" s="13">
        <f>IF(VENTAS[[#This Row],[Nombre del Gestor]]&gt;1,  VENTAS[[#This Row],[Total]]*10%, 0)</f>
        <v>0</v>
      </c>
      <c r="K98" s="13">
        <f>IFERROR(VLOOKUP(VENTAS[[#This Row],[Código del producto Vendido]],INVENTARIO[],20,FALSE),"-")*VENTAS[[#This Row],[Cantidad]]</f>
        <v>19.457777777777778</v>
      </c>
      <c r="L98" s="13">
        <f>VENTAS[[#This Row],[Total]]-VENTAS[[#This Row],[Comisión 10%]]-VENTAS[[#This Row],[Costo]]</f>
        <v>10.542222222222222</v>
      </c>
    </row>
    <row r="99" spans="1:12" ht="28" hidden="1" x14ac:dyDescent="0.15">
      <c r="A99" s="125"/>
      <c r="B99" s="6" t="s">
        <v>345</v>
      </c>
      <c r="E99" s="6" t="s">
        <v>211</v>
      </c>
      <c r="F99" t="str">
        <f>IFERROR(VLOOKUP(VENTAS[[#This Row],[Código del producto Vendido]],INVENTARIO[],5,FALSE),"-")</f>
        <v>SHEIN VCAY Vestido ajustado con estampado de corazón de confeti de hombros descubiertos ribete fruncido_S</v>
      </c>
      <c r="G99" s="4">
        <v>1</v>
      </c>
      <c r="H99" s="13">
        <v>12</v>
      </c>
      <c r="I99" s="13">
        <f>VENTAS[[#This Row],[Cantidad]]*VENTAS[[#This Row],[Precio Venta]]</f>
        <v>12</v>
      </c>
      <c r="J99" s="13">
        <f>IF(VENTAS[[#This Row],[Nombre del Gestor]]&gt;1,  VENTAS[[#This Row],[Total]]*10%, 0)</f>
        <v>0</v>
      </c>
      <c r="K99" s="13">
        <f>IFERROR(VLOOKUP(VENTAS[[#This Row],[Código del producto Vendido]],INVENTARIO[],20,FALSE),"-")*VENTAS[[#This Row],[Cantidad]]</f>
        <v>8.3744444444444444</v>
      </c>
      <c r="L99" s="13">
        <f>VENTAS[[#This Row],[Total]]-VENTAS[[#This Row],[Comisión 10%]]-VENTAS[[#This Row],[Costo]]</f>
        <v>3.6255555555555556</v>
      </c>
    </row>
    <row r="100" spans="1:12" ht="28" hidden="1" x14ac:dyDescent="0.15">
      <c r="A100" s="125"/>
      <c r="B100" s="6" t="s">
        <v>345</v>
      </c>
      <c r="E100" s="6" t="s">
        <v>408</v>
      </c>
      <c r="F100" t="str">
        <f>IFERROR(VLOOKUP(VENTAS[[#This Row],[Código del producto Vendido]],INVENTARIO[],5,FALSE),"-")</f>
        <v>SHEIN Vestido niña ceremonia de tirantes bajo con malla con lazo grande_98CM</v>
      </c>
      <c r="G100" s="4">
        <v>1</v>
      </c>
      <c r="H100" s="13">
        <v>30</v>
      </c>
      <c r="I100" s="13">
        <f>VENTAS[[#This Row],[Cantidad]]*VENTAS[[#This Row],[Precio Venta]]</f>
        <v>30</v>
      </c>
      <c r="J100" s="13">
        <f>IF(VENTAS[[#This Row],[Nombre del Gestor]]&gt;1,  VENTAS[[#This Row],[Total]]*10%, 0)</f>
        <v>0</v>
      </c>
      <c r="K100" s="13">
        <f>IFERROR(VLOOKUP(VENTAS[[#This Row],[Código del producto Vendido]],INVENTARIO[],20,FALSE),"-")*VENTAS[[#This Row],[Cantidad]]</f>
        <v>12.455555555555554</v>
      </c>
      <c r="L100" s="13">
        <f>VENTAS[[#This Row],[Total]]-VENTAS[[#This Row],[Comisión 10%]]-VENTAS[[#This Row],[Costo]]</f>
        <v>17.544444444444444</v>
      </c>
    </row>
    <row r="101" spans="1:12" ht="28" hidden="1" x14ac:dyDescent="0.15">
      <c r="A101" s="125"/>
      <c r="B101" s="6" t="s">
        <v>345</v>
      </c>
      <c r="E101" s="6" t="s">
        <v>199</v>
      </c>
      <c r="F101" t="str">
        <f>IFERROR(VLOOKUP(VENTAS[[#This Row],[Código del producto Vendido]],INVENTARIO[],5,FALSE),"-")</f>
        <v>EMERY ROSE Vestido maxi floral con estampado de pañuelo de manga farol bajo con fruncido</v>
      </c>
      <c r="G101" s="4">
        <v>1</v>
      </c>
      <c r="H101" s="13">
        <v>35</v>
      </c>
      <c r="I101" s="13">
        <f>VENTAS[[#This Row],[Cantidad]]*VENTAS[[#This Row],[Precio Venta]]</f>
        <v>35</v>
      </c>
      <c r="J101" s="13">
        <f>IF(VENTAS[[#This Row],[Nombre del Gestor]]&gt;1,  VENTAS[[#This Row],[Total]]*10%, 0)</f>
        <v>0</v>
      </c>
      <c r="K101" s="13">
        <f>IFERROR(VLOOKUP(VENTAS[[#This Row],[Código del producto Vendido]],INVENTARIO[],20,FALSE),"-")*VENTAS[[#This Row],[Cantidad]]</f>
        <v>19.732777777777777</v>
      </c>
      <c r="L101" s="13">
        <f>VENTAS[[#This Row],[Total]]-VENTAS[[#This Row],[Comisión 10%]]-VENTAS[[#This Row],[Costo]]</f>
        <v>15.267222222222223</v>
      </c>
    </row>
    <row r="102" spans="1:12" ht="28" hidden="1" x14ac:dyDescent="0.15">
      <c r="A102" s="125"/>
      <c r="B102" s="6" t="s">
        <v>345</v>
      </c>
      <c r="E102" s="6" t="s">
        <v>195</v>
      </c>
      <c r="F102" t="str">
        <f>IFERROR(VLOOKUP(VENTAS[[#This Row],[Código del producto Vendido]],INVENTARIO[],5,FALSE),"-")</f>
        <v>SHEIN Belle Vestido de dama de honor de hombros descubiertos fruncido cruzado de satén</v>
      </c>
      <c r="G102" s="4">
        <v>1</v>
      </c>
      <c r="H102" s="13">
        <v>30</v>
      </c>
      <c r="I102" s="13">
        <f>VENTAS[[#This Row],[Cantidad]]*VENTAS[[#This Row],[Precio Venta]]</f>
        <v>30</v>
      </c>
      <c r="J102" s="13">
        <f>IF(VENTAS[[#This Row],[Nombre del Gestor]]&gt;1,  VENTAS[[#This Row],[Total]]*10%, 0)</f>
        <v>0</v>
      </c>
      <c r="K102" s="13">
        <f>IFERROR(VLOOKUP(VENTAS[[#This Row],[Código del producto Vendido]],INVENTARIO[],20,FALSE),"-")*VENTAS[[#This Row],[Cantidad]]</f>
        <v>19.688888888888886</v>
      </c>
      <c r="L102" s="13">
        <f>VENTAS[[#This Row],[Total]]-VENTAS[[#This Row],[Comisión 10%]]-VENTAS[[#This Row],[Costo]]</f>
        <v>10.311111111111114</v>
      </c>
    </row>
    <row r="103" spans="1:12" ht="14" hidden="1" x14ac:dyDescent="0.15">
      <c r="A103" s="125"/>
      <c r="B103" s="6" t="s">
        <v>345</v>
      </c>
      <c r="E103" s="6" t="s">
        <v>189</v>
      </c>
      <c r="F103" t="str">
        <f>IFERROR(VLOOKUP(VENTAS[[#This Row],[Código del producto Vendido]],INVENTARIO[],5,FALSE),"-")</f>
        <v xml:space="preserve">Vestido cruzado de lunares </v>
      </c>
      <c r="G103" s="4">
        <v>1</v>
      </c>
      <c r="H103" s="13">
        <v>25</v>
      </c>
      <c r="I103" s="13">
        <f>VENTAS[[#This Row],[Cantidad]]*VENTAS[[#This Row],[Precio Venta]]</f>
        <v>25</v>
      </c>
      <c r="J103" s="13">
        <f>IF(VENTAS[[#This Row],[Nombre del Gestor]]&gt;1,  VENTAS[[#This Row],[Total]]*10%, 0)</f>
        <v>0</v>
      </c>
      <c r="K103" s="13">
        <f>IFERROR(VLOOKUP(VENTAS[[#This Row],[Código del producto Vendido]],INVENTARIO[],20,FALSE),"-")*VENTAS[[#This Row],[Cantidad]]</f>
        <v>12.721666666666668</v>
      </c>
      <c r="L103" s="13">
        <f>VENTAS[[#This Row],[Total]]-VENTAS[[#This Row],[Comisión 10%]]-VENTAS[[#This Row],[Costo]]</f>
        <v>12.278333333333332</v>
      </c>
    </row>
    <row r="104" spans="1:12" ht="14" hidden="1" x14ac:dyDescent="0.15">
      <c r="A104" s="125"/>
      <c r="B104" s="6" t="s">
        <v>345</v>
      </c>
      <c r="E104" s="6" t="s">
        <v>188</v>
      </c>
      <c r="F104" t="str">
        <f>IFERROR(VLOOKUP(VENTAS[[#This Row],[Código del producto Vendido]],INVENTARIO[],5,FALSE),"-")</f>
        <v xml:space="preserve">Vestido cruzado de lunares </v>
      </c>
      <c r="G104" s="4">
        <v>1</v>
      </c>
      <c r="H104" s="13">
        <v>25</v>
      </c>
      <c r="I104" s="13">
        <f>VENTAS[[#This Row],[Cantidad]]*VENTAS[[#This Row],[Precio Venta]]</f>
        <v>25</v>
      </c>
      <c r="J104" s="13">
        <f>IF(VENTAS[[#This Row],[Nombre del Gestor]]&gt;1,  VENTAS[[#This Row],[Total]]*10%, 0)</f>
        <v>0</v>
      </c>
      <c r="K104" s="13">
        <f>IFERROR(VLOOKUP(VENTAS[[#This Row],[Código del producto Vendido]],INVENTARIO[],20,FALSE),"-")*VENTAS[[#This Row],[Cantidad]]</f>
        <v>12.721666666666668</v>
      </c>
      <c r="L104" s="13">
        <f>VENTAS[[#This Row],[Total]]-VENTAS[[#This Row],[Comisión 10%]]-VENTAS[[#This Row],[Costo]]</f>
        <v>12.278333333333332</v>
      </c>
    </row>
    <row r="105" spans="1:12" ht="14" hidden="1" x14ac:dyDescent="0.15">
      <c r="A105" s="125"/>
      <c r="B105" s="6" t="s">
        <v>345</v>
      </c>
      <c r="E105" s="6" t="s">
        <v>1539</v>
      </c>
      <c r="F105" t="str">
        <f>IFERROR(VLOOKUP(VENTAS[[#This Row],[Código del producto Vendido]],INVENTARIO[],5,FALSE),"-")</f>
        <v xml:space="preserve">Cinturón trenzado </v>
      </c>
      <c r="G105" s="4">
        <v>2</v>
      </c>
      <c r="H105" s="13">
        <v>10</v>
      </c>
      <c r="I105" s="13">
        <f>VENTAS[[#This Row],[Cantidad]]*VENTAS[[#This Row],[Precio Venta]]</f>
        <v>20</v>
      </c>
      <c r="J105" s="13">
        <f>IF(VENTAS[[#This Row],[Nombre del Gestor]]&gt;1,  VENTAS[[#This Row],[Total]]*10%, 0)</f>
        <v>0</v>
      </c>
      <c r="K105" s="13">
        <f>IFERROR(VLOOKUP(VENTAS[[#This Row],[Código del producto Vendido]],INVENTARIO[],20,FALSE),"-")*VENTAS[[#This Row],[Cantidad]]</f>
        <v>8.3000000000000007</v>
      </c>
      <c r="L105" s="13">
        <f>VENTAS[[#This Row],[Total]]-VENTAS[[#This Row],[Comisión 10%]]-VENTAS[[#This Row],[Costo]]</f>
        <v>11.7</v>
      </c>
    </row>
    <row r="106" spans="1:12" ht="14" hidden="1" x14ac:dyDescent="0.15">
      <c r="A106" s="125"/>
      <c r="B106" s="6"/>
      <c r="E106" s="6" t="s">
        <v>1539</v>
      </c>
      <c r="F106" t="str">
        <f>IFERROR(VLOOKUP(VENTAS[[#This Row],[Código del producto Vendido]],INVENTARIO[],5,FALSE),"-")</f>
        <v xml:space="preserve">Cinturón trenzado </v>
      </c>
      <c r="G106" s="4">
        <v>1</v>
      </c>
      <c r="H106" s="13">
        <v>10</v>
      </c>
      <c r="I106" s="13">
        <f>VENTAS[[#This Row],[Cantidad]]*VENTAS[[#This Row],[Precio Venta]]</f>
        <v>10</v>
      </c>
      <c r="J106" s="13">
        <f>IF(VENTAS[[#This Row],[Nombre del Gestor]]&gt;1,  VENTAS[[#This Row],[Total]]*10%, 0)</f>
        <v>0</v>
      </c>
      <c r="K106" s="13">
        <f>IFERROR(VLOOKUP(VENTAS[[#This Row],[Código del producto Vendido]],INVENTARIO[],20,FALSE),"-")*VENTAS[[#This Row],[Cantidad]]</f>
        <v>4.1500000000000004</v>
      </c>
      <c r="L106" s="13">
        <f>VENTAS[[#This Row],[Total]]-VENTAS[[#This Row],[Comisión 10%]]-VENTAS[[#This Row],[Costo]]</f>
        <v>5.85</v>
      </c>
    </row>
    <row r="107" spans="1:12" ht="14" hidden="1" x14ac:dyDescent="0.15">
      <c r="A107" s="125"/>
      <c r="B107" s="6" t="s">
        <v>345</v>
      </c>
      <c r="E107" s="6" t="s">
        <v>390</v>
      </c>
      <c r="F107" t="str">
        <f>IFERROR(VLOOKUP(VENTAS[[#This Row],[Código del producto Vendido]],INVENTARIO[],5,FALSE),"-")</f>
        <v>Top de cuello cruzado con nudo lateral</v>
      </c>
      <c r="G107" s="4">
        <v>3</v>
      </c>
      <c r="H107" s="13">
        <v>10</v>
      </c>
      <c r="I107" s="13">
        <f>VENTAS[[#This Row],[Cantidad]]*VENTAS[[#This Row],[Precio Venta]]</f>
        <v>30</v>
      </c>
      <c r="J107" s="13">
        <f>IF(VENTAS[[#This Row],[Nombre del Gestor]]&gt;1,  VENTAS[[#This Row],[Total]]*10%, 0)</f>
        <v>0</v>
      </c>
      <c r="K107" s="13">
        <f>IFERROR(VLOOKUP(VENTAS[[#This Row],[Código del producto Vendido]],INVENTARIO[],20,FALSE),"-")*VENTAS[[#This Row],[Cantidad]]</f>
        <v>15.805</v>
      </c>
      <c r="L107" s="13">
        <f>VENTAS[[#This Row],[Total]]-VENTAS[[#This Row],[Comisión 10%]]-VENTAS[[#This Row],[Costo]]</f>
        <v>14.195</v>
      </c>
    </row>
    <row r="108" spans="1:12" ht="14" hidden="1" x14ac:dyDescent="0.15">
      <c r="A108" s="125"/>
      <c r="B108" s="6" t="s">
        <v>345</v>
      </c>
      <c r="E108" s="6" t="s">
        <v>313</v>
      </c>
      <c r="F108" t="str">
        <f>IFERROR(VLOOKUP(VENTAS[[#This Row],[Código del producto Vendido]],INVENTARIO[],5,FALSE),"-")</f>
        <v>SHEIN SXY Camiseta corta unicolor con abertura_XS</v>
      </c>
      <c r="G108" s="4">
        <v>3</v>
      </c>
      <c r="H108" s="13">
        <v>10</v>
      </c>
      <c r="I108" s="13">
        <f>VENTAS[[#This Row],[Cantidad]]*VENTAS[[#This Row],[Precio Venta]]</f>
        <v>30</v>
      </c>
      <c r="J108" s="13">
        <f>IF(VENTAS[[#This Row],[Nombre del Gestor]]&gt;1,  VENTAS[[#This Row],[Total]]*10%, 0)</f>
        <v>0</v>
      </c>
      <c r="K108" s="13">
        <f>IFERROR(VLOOKUP(VENTAS[[#This Row],[Código del producto Vendido]],INVENTARIO[],20,FALSE),"-")*VENTAS[[#This Row],[Cantidad]]</f>
        <v>16.399999999999999</v>
      </c>
      <c r="L108" s="13">
        <f>VENTAS[[#This Row],[Total]]-VENTAS[[#This Row],[Comisión 10%]]-VENTAS[[#This Row],[Costo]]</f>
        <v>13.600000000000001</v>
      </c>
    </row>
    <row r="109" spans="1:12" ht="14" hidden="1" x14ac:dyDescent="0.15">
      <c r="A109" s="125"/>
      <c r="B109" s="6" t="s">
        <v>345</v>
      </c>
      <c r="E109" s="6" t="s">
        <v>315</v>
      </c>
      <c r="F109" t="str">
        <f>IFERROR(VLOOKUP(VENTAS[[#This Row],[Código del producto Vendido]],INVENTARIO[],5,FALSE),"-")</f>
        <v>SHEIN SXY Camiseta corta unicolor con abertura</v>
      </c>
      <c r="G109" s="4">
        <v>3</v>
      </c>
      <c r="H109" s="13">
        <v>10</v>
      </c>
      <c r="I109" s="13">
        <f>VENTAS[[#This Row],[Cantidad]]*VENTAS[[#This Row],[Precio Venta]]</f>
        <v>30</v>
      </c>
      <c r="J109" s="13">
        <f>IF(VENTAS[[#This Row],[Nombre del Gestor]]&gt;1,  VENTAS[[#This Row],[Total]]*10%, 0)</f>
        <v>0</v>
      </c>
      <c r="K109" s="13">
        <f>IFERROR(VLOOKUP(VENTAS[[#This Row],[Código del producto Vendido]],INVENTARIO[],20,FALSE),"-")*VENTAS[[#This Row],[Cantidad]]</f>
        <v>15.080000000000002</v>
      </c>
      <c r="L109" s="13">
        <f>VENTAS[[#This Row],[Total]]-VENTAS[[#This Row],[Comisión 10%]]-VENTAS[[#This Row],[Costo]]</f>
        <v>14.919999999999998</v>
      </c>
    </row>
    <row r="110" spans="1:12" ht="14" hidden="1" x14ac:dyDescent="0.15">
      <c r="A110" s="125"/>
      <c r="B110" s="6" t="s">
        <v>345</v>
      </c>
      <c r="E110" s="6" t="s">
        <v>314</v>
      </c>
      <c r="F110" t="str">
        <f>IFERROR(VLOOKUP(VENTAS[[#This Row],[Código del producto Vendido]],INVENTARIO[],5,FALSE),"-")</f>
        <v>Camiseta corta unicolor con abertura</v>
      </c>
      <c r="G110" s="4">
        <v>2</v>
      </c>
      <c r="H110" s="13">
        <v>9</v>
      </c>
      <c r="I110" s="13">
        <f>VENTAS[[#This Row],[Cantidad]]*VENTAS[[#This Row],[Precio Venta]]</f>
        <v>18</v>
      </c>
      <c r="J110" s="13">
        <f>IF(VENTAS[[#This Row],[Nombre del Gestor]]&gt;1,  VENTAS[[#This Row],[Total]]*10%, 0)</f>
        <v>0</v>
      </c>
      <c r="K110" s="13">
        <f>IFERROR(VLOOKUP(VENTAS[[#This Row],[Código del producto Vendido]],INVENTARIO[],20,FALSE),"-")*VENTAS[[#This Row],[Cantidad]]</f>
        <v>10.053333333333335</v>
      </c>
      <c r="L110" s="13">
        <f>VENTAS[[#This Row],[Total]]-VENTAS[[#This Row],[Comisión 10%]]-VENTAS[[#This Row],[Costo]]</f>
        <v>7.9466666666666654</v>
      </c>
    </row>
    <row r="111" spans="1:12" ht="14" hidden="1" x14ac:dyDescent="0.15">
      <c r="A111" s="125"/>
      <c r="B111" s="6" t="s">
        <v>345</v>
      </c>
      <c r="E111" s="6" t="s">
        <v>318</v>
      </c>
      <c r="F111" t="str">
        <f>IFERROR(VLOOKUP(VENTAS[[#This Row],[Código del producto Vendido]],INVENTARIO[],5,FALSE),"-")</f>
        <v>-</v>
      </c>
      <c r="G111" s="4">
        <v>2</v>
      </c>
      <c r="H111" s="13">
        <v>14</v>
      </c>
      <c r="I111" s="13">
        <f>VENTAS[[#This Row],[Cantidad]]*VENTAS[[#This Row],[Precio Venta]]</f>
        <v>28</v>
      </c>
      <c r="J111" s="13">
        <f>IF(VENTAS[[#This Row],[Nombre del Gestor]]&gt;1,  VENTAS[[#This Row],[Total]]*10%, 0)</f>
        <v>0</v>
      </c>
      <c r="K111" s="13">
        <v>0</v>
      </c>
      <c r="L111" s="13">
        <v>0</v>
      </c>
    </row>
    <row r="112" spans="1:12" ht="14" hidden="1" x14ac:dyDescent="0.15">
      <c r="A112" s="125"/>
      <c r="B112" s="6" t="s">
        <v>345</v>
      </c>
      <c r="E112" s="6" t="s">
        <v>319</v>
      </c>
      <c r="F112" t="str">
        <f>IFERROR(VLOOKUP(VENTAS[[#This Row],[Código del producto Vendido]],INVENTARIO[],5,FALSE),"-")</f>
        <v>SHEIN SXY Top corto con nudo con abertura de manga farol_S</v>
      </c>
      <c r="G112" s="4">
        <v>1</v>
      </c>
      <c r="H112" s="13">
        <v>9</v>
      </c>
      <c r="I112" s="13">
        <f>VENTAS[[#This Row],[Cantidad]]*VENTAS[[#This Row],[Precio Venta]]</f>
        <v>9</v>
      </c>
      <c r="J112" s="13">
        <f>IF(VENTAS[[#This Row],[Nombre del Gestor]]&gt;1,  VENTAS[[#This Row],[Total]]*10%, 0)</f>
        <v>0</v>
      </c>
      <c r="K112" s="13">
        <f>IFERROR(VLOOKUP(VENTAS[[#This Row],[Código del producto Vendido]],INVENTARIO[],20,FALSE),"-")*VENTAS[[#This Row],[Cantidad]]</f>
        <v>5.7350000000000003</v>
      </c>
      <c r="L112" s="13">
        <f>VENTAS[[#This Row],[Total]]-VENTAS[[#This Row],[Comisión 10%]]-VENTAS[[#This Row],[Costo]]</f>
        <v>3.2649999999999997</v>
      </c>
    </row>
    <row r="113" spans="1:12" ht="14" hidden="1" x14ac:dyDescent="0.15">
      <c r="A113" s="125"/>
      <c r="B113" s="6" t="s">
        <v>345</v>
      </c>
      <c r="E113" s="6" t="s">
        <v>320</v>
      </c>
      <c r="F113" t="str">
        <f>IFERROR(VLOOKUP(VENTAS[[#This Row],[Código del producto Vendido]],INVENTARIO[],5,FALSE),"-")</f>
        <v>SHEIN SXY Top corto con nudo con abertura de manga farol_M</v>
      </c>
      <c r="G113" s="4">
        <v>3</v>
      </c>
      <c r="H113" s="13">
        <v>9</v>
      </c>
      <c r="I113" s="13">
        <f>VENTAS[[#This Row],[Cantidad]]*VENTAS[[#This Row],[Precio Venta]]</f>
        <v>27</v>
      </c>
      <c r="J113" s="13">
        <f>IF(VENTAS[[#This Row],[Nombre del Gestor]]&gt;1,  VENTAS[[#This Row],[Total]]*10%, 0)</f>
        <v>0</v>
      </c>
      <c r="K113" s="13">
        <f>IFERROR(VLOOKUP(VENTAS[[#This Row],[Código del producto Vendido]],INVENTARIO[],20,FALSE),"-")*VENTAS[[#This Row],[Cantidad]]</f>
        <v>17.205000000000002</v>
      </c>
      <c r="L113" s="13">
        <f>VENTAS[[#This Row],[Total]]-VENTAS[[#This Row],[Comisión 10%]]-VENTAS[[#This Row],[Costo]]</f>
        <v>9.7949999999999982</v>
      </c>
    </row>
    <row r="114" spans="1:12" ht="14" hidden="1" x14ac:dyDescent="0.15">
      <c r="A114" s="125"/>
      <c r="B114" s="6" t="s">
        <v>345</v>
      </c>
      <c r="E114" s="6" t="s">
        <v>333</v>
      </c>
      <c r="F114" t="str">
        <f>IFERROR(VLOOKUP(VENTAS[[#This Row],[Código del producto Vendido]],INVENTARIO[],5,FALSE),"-")</f>
        <v>SHEIN SXY Camiseta con abertura de malla_M</v>
      </c>
      <c r="G114" s="4">
        <v>3</v>
      </c>
      <c r="H114" s="13">
        <v>10</v>
      </c>
      <c r="I114" s="13">
        <f>VENTAS[[#This Row],[Cantidad]]*VENTAS[[#This Row],[Precio Venta]]</f>
        <v>30</v>
      </c>
      <c r="J114" s="13">
        <f>IF(VENTAS[[#This Row],[Nombre del Gestor]]&gt;1,  VENTAS[[#This Row],[Total]]*10%, 0)</f>
        <v>0</v>
      </c>
      <c r="K114" s="13">
        <f>IFERROR(VLOOKUP(VENTAS[[#This Row],[Código del producto Vendido]],INVENTARIO[],20,FALSE),"-")*VENTAS[[#This Row],[Cantidad]]</f>
        <v>16.329999999999998</v>
      </c>
      <c r="L114" s="13">
        <f>VENTAS[[#This Row],[Total]]-VENTAS[[#This Row],[Comisión 10%]]-VENTAS[[#This Row],[Costo]]</f>
        <v>13.670000000000002</v>
      </c>
    </row>
    <row r="115" spans="1:12" ht="14" hidden="1" x14ac:dyDescent="0.15">
      <c r="A115" s="125"/>
      <c r="B115" s="6" t="s">
        <v>345</v>
      </c>
      <c r="E115" s="6" t="s">
        <v>334</v>
      </c>
      <c r="F115" t="str">
        <f>IFERROR(VLOOKUP(VENTAS[[#This Row],[Código del producto Vendido]],INVENTARIO[],5,FALSE),"-")</f>
        <v>SHEIN SXY Camiseta con abertura de malla_S</v>
      </c>
      <c r="G115" s="4">
        <v>3</v>
      </c>
      <c r="H115" s="13">
        <v>10</v>
      </c>
      <c r="I115" s="13">
        <f>VENTAS[[#This Row],[Cantidad]]*VENTAS[[#This Row],[Precio Venta]]</f>
        <v>30</v>
      </c>
      <c r="J115" s="13">
        <f>IF(VENTAS[[#This Row],[Nombre del Gestor]]&gt;1,  VENTAS[[#This Row],[Total]]*10%, 0)</f>
        <v>0</v>
      </c>
      <c r="K115" s="13">
        <f>IFERROR(VLOOKUP(VENTAS[[#This Row],[Código del producto Vendido]],INVENTARIO[],20,FALSE),"-")*VENTAS[[#This Row],[Cantidad]]</f>
        <v>16.329999999999998</v>
      </c>
      <c r="L115" s="13">
        <f>VENTAS[[#This Row],[Total]]-VENTAS[[#This Row],[Comisión 10%]]-VENTAS[[#This Row],[Costo]]</f>
        <v>13.670000000000002</v>
      </c>
    </row>
    <row r="116" spans="1:12" ht="14" hidden="1" x14ac:dyDescent="0.15">
      <c r="A116" s="125"/>
      <c r="B116" s="6" t="s">
        <v>345</v>
      </c>
      <c r="E116" s="6" t="s">
        <v>335</v>
      </c>
      <c r="F116" t="str">
        <f>IFERROR(VLOOKUP(VENTAS[[#This Row],[Código del producto Vendido]],INVENTARIO[],5,FALSE),"-")</f>
        <v>SHEIN SXY Camiseta con abertura de malla_XS</v>
      </c>
      <c r="G116" s="4">
        <v>3</v>
      </c>
      <c r="H116" s="13">
        <v>9</v>
      </c>
      <c r="I116" s="13">
        <f>VENTAS[[#This Row],[Cantidad]]*VENTAS[[#This Row],[Precio Venta]]</f>
        <v>27</v>
      </c>
      <c r="J116" s="13">
        <f>IF(VENTAS[[#This Row],[Nombre del Gestor]]&gt;1,  VENTAS[[#This Row],[Total]]*10%, 0)</f>
        <v>0</v>
      </c>
      <c r="K116" s="13">
        <f>IFERROR(VLOOKUP(VENTAS[[#This Row],[Código del producto Vendido]],INVENTARIO[],20,FALSE),"-")*VENTAS[[#This Row],[Cantidad]]</f>
        <v>16.329999999999998</v>
      </c>
      <c r="L116" s="13">
        <f>VENTAS[[#This Row],[Total]]-VENTAS[[#This Row],[Comisión 10%]]-VENTAS[[#This Row],[Costo]]</f>
        <v>10.670000000000002</v>
      </c>
    </row>
    <row r="117" spans="1:12" ht="14" hidden="1" x14ac:dyDescent="0.15">
      <c r="A117" s="125"/>
      <c r="B117" s="6" t="s">
        <v>345</v>
      </c>
      <c r="E117" s="6" t="s">
        <v>322</v>
      </c>
      <c r="F117" t="str">
        <f>IFERROR(VLOOKUP(VENTAS[[#This Row],[Código del producto Vendido]],INVENTARIO[],5,FALSE),"-")</f>
        <v>-</v>
      </c>
      <c r="G117" s="4">
        <v>1</v>
      </c>
      <c r="H117" s="13">
        <v>9</v>
      </c>
      <c r="I117" s="13">
        <f>VENTAS[[#This Row],[Cantidad]]*VENTAS[[#This Row],[Precio Venta]]</f>
        <v>9</v>
      </c>
      <c r="J117" s="13">
        <f>IF(VENTAS[[#This Row],[Nombre del Gestor]]&gt;1,  VENTAS[[#This Row],[Total]]*10%, 0)</f>
        <v>0</v>
      </c>
      <c r="K117" s="13">
        <v>0</v>
      </c>
      <c r="L117" s="13">
        <v>0</v>
      </c>
    </row>
    <row r="118" spans="1:12" ht="14" hidden="1" x14ac:dyDescent="0.15">
      <c r="A118" s="125"/>
      <c r="B118" s="6" t="s">
        <v>345</v>
      </c>
      <c r="E118" s="6" t="s">
        <v>381</v>
      </c>
      <c r="F118" t="str">
        <f>IFERROR(VLOOKUP(VENTAS[[#This Row],[Código del producto Vendido]],INVENTARIO[],5,FALSE),"-")</f>
        <v>-</v>
      </c>
      <c r="G118" s="4">
        <v>1</v>
      </c>
      <c r="H118" s="13">
        <v>10</v>
      </c>
      <c r="I118" s="13">
        <f>VENTAS[[#This Row],[Cantidad]]*VENTAS[[#This Row],[Precio Venta]]</f>
        <v>10</v>
      </c>
      <c r="J118" s="13">
        <f>IF(VENTAS[[#This Row],[Nombre del Gestor]]&gt;1,  VENTAS[[#This Row],[Total]]*10%, 0)</f>
        <v>0</v>
      </c>
      <c r="K118" s="13">
        <v>0</v>
      </c>
      <c r="L118" s="13">
        <v>0</v>
      </c>
    </row>
    <row r="119" spans="1:12" ht="14" hidden="1" x14ac:dyDescent="0.15">
      <c r="A119" s="125"/>
      <c r="B119" s="6" t="s">
        <v>345</v>
      </c>
      <c r="E119" s="6" t="s">
        <v>328</v>
      </c>
      <c r="F119" t="str">
        <f>IFERROR(VLOOKUP(VENTAS[[#This Row],[Código del producto Vendido]],INVENTARIO[],5,FALSE),"-")</f>
        <v>-</v>
      </c>
      <c r="G119" s="4">
        <v>2</v>
      </c>
      <c r="H119" s="13">
        <v>9</v>
      </c>
      <c r="I119" s="13">
        <f>VENTAS[[#This Row],[Cantidad]]*VENTAS[[#This Row],[Precio Venta]]</f>
        <v>18</v>
      </c>
      <c r="J119" s="13">
        <f>IF(VENTAS[[#This Row],[Nombre del Gestor]]&gt;1,  VENTAS[[#This Row],[Total]]*10%, 0)</f>
        <v>0</v>
      </c>
      <c r="K119" s="13">
        <v>0</v>
      </c>
      <c r="L119" s="13">
        <v>0</v>
      </c>
    </row>
    <row r="120" spans="1:12" ht="14" hidden="1" x14ac:dyDescent="0.15">
      <c r="A120" s="125"/>
      <c r="B120" s="6" t="s">
        <v>345</v>
      </c>
      <c r="E120" s="6" t="s">
        <v>329</v>
      </c>
      <c r="F120" t="str">
        <f>IFERROR(VLOOKUP(VENTAS[[#This Row],[Código del producto Vendido]],INVENTARIO[],5,FALSE),"-")</f>
        <v>-</v>
      </c>
      <c r="G120" s="4">
        <v>2</v>
      </c>
      <c r="H120" s="13">
        <v>9</v>
      </c>
      <c r="I120" s="13">
        <f>VENTAS[[#This Row],[Cantidad]]*VENTAS[[#This Row],[Precio Venta]]</f>
        <v>18</v>
      </c>
      <c r="J120" s="13">
        <f>IF(VENTAS[[#This Row],[Nombre del Gestor]]&gt;1,  VENTAS[[#This Row],[Total]]*10%, 0)</f>
        <v>0</v>
      </c>
      <c r="K120" s="13">
        <v>0</v>
      </c>
      <c r="L120" s="13">
        <v>0</v>
      </c>
    </row>
    <row r="121" spans="1:12" ht="14" hidden="1" x14ac:dyDescent="0.15">
      <c r="A121" s="125"/>
      <c r="B121" s="6" t="s">
        <v>345</v>
      </c>
      <c r="E121" s="6" t="s">
        <v>1538</v>
      </c>
      <c r="F121" t="str">
        <f>IFERROR(VLOOKUP(VENTAS[[#This Row],[Código del producto Vendido]],INVENTARIO[],5,FALSE),"-")</f>
        <v>Camiseta corta de manga farol</v>
      </c>
      <c r="G121" s="4">
        <v>2</v>
      </c>
      <c r="H121" s="13">
        <v>9</v>
      </c>
      <c r="I121" s="13">
        <f>VENTAS[[#This Row],[Cantidad]]*VENTAS[[#This Row],[Precio Venta]]</f>
        <v>18</v>
      </c>
      <c r="J121" s="13">
        <f>IF(VENTAS[[#This Row],[Nombre del Gestor]]&gt;1,  VENTAS[[#This Row],[Total]]*10%, 0)</f>
        <v>0</v>
      </c>
      <c r="K121" s="13">
        <f>IFERROR(VLOOKUP(VENTAS[[#This Row],[Código del producto Vendido]],INVENTARIO[],20,FALSE),"-")*VENTAS[[#This Row],[Cantidad]]</f>
        <v>11.47</v>
      </c>
      <c r="L121" s="13">
        <f>VENTAS[[#This Row],[Total]]-VENTAS[[#This Row],[Comisión 10%]]-VENTAS[[#This Row],[Costo]]</f>
        <v>6.5299999999999994</v>
      </c>
    </row>
    <row r="122" spans="1:12" ht="14" hidden="1" x14ac:dyDescent="0.15">
      <c r="A122" s="125"/>
      <c r="B122" s="6" t="s">
        <v>345</v>
      </c>
      <c r="E122" s="6" t="s">
        <v>332</v>
      </c>
      <c r="F122" t="str">
        <f>IFERROR(VLOOKUP(VENTAS[[#This Row],[Código del producto Vendido]],INVENTARIO[],5,FALSE),"-")</f>
        <v>-</v>
      </c>
      <c r="G122" s="4">
        <v>1</v>
      </c>
      <c r="H122" s="13">
        <v>9</v>
      </c>
      <c r="I122" s="13">
        <f>VENTAS[[#This Row],[Cantidad]]*VENTAS[[#This Row],[Precio Venta]]</f>
        <v>9</v>
      </c>
      <c r="J122" s="13">
        <f>IF(VENTAS[[#This Row],[Nombre del Gestor]]&gt;1,  VENTAS[[#This Row],[Total]]*10%, 0)</f>
        <v>0</v>
      </c>
      <c r="K122" s="13">
        <v>0</v>
      </c>
      <c r="L122" s="13">
        <v>0</v>
      </c>
    </row>
    <row r="123" spans="1:12" ht="14" hidden="1" x14ac:dyDescent="0.15">
      <c r="A123" s="125"/>
      <c r="B123" s="6" t="s">
        <v>345</v>
      </c>
      <c r="E123" s="6" t="s">
        <v>1537</v>
      </c>
      <c r="F123" t="str">
        <f>IFERROR(VLOOKUP(VENTAS[[#This Row],[Código del producto Vendido]],INVENTARIO[],5,FALSE),"-")</f>
        <v>Camiseta corta de manga farol</v>
      </c>
      <c r="G123" s="4">
        <v>2</v>
      </c>
      <c r="H123" s="13">
        <v>9</v>
      </c>
      <c r="I123" s="13">
        <f>VENTAS[[#This Row],[Cantidad]]*VENTAS[[#This Row],[Precio Venta]]</f>
        <v>18</v>
      </c>
      <c r="J123" s="13">
        <f>IF(VENTAS[[#This Row],[Nombre del Gestor]]&gt;1,  VENTAS[[#This Row],[Total]]*10%, 0)</f>
        <v>0</v>
      </c>
      <c r="K123" s="13">
        <f>IFERROR(VLOOKUP(VENTAS[[#This Row],[Código del producto Vendido]],INVENTARIO[],20,FALSE),"-")*VENTAS[[#This Row],[Cantidad]]</f>
        <v>11.47</v>
      </c>
      <c r="L123" s="13">
        <f>VENTAS[[#This Row],[Total]]-VENTAS[[#This Row],[Comisión 10%]]-VENTAS[[#This Row],[Costo]]</f>
        <v>6.5299999999999994</v>
      </c>
    </row>
    <row r="124" spans="1:12" ht="14" hidden="1" x14ac:dyDescent="0.15">
      <c r="A124" s="125"/>
      <c r="B124" s="6" t="s">
        <v>345</v>
      </c>
      <c r="E124" s="6" t="s">
        <v>324</v>
      </c>
      <c r="F124" t="str">
        <f>IFERROR(VLOOKUP(VENTAS[[#This Row],[Código del producto Vendido]],INVENTARIO[],5,FALSE),"-")</f>
        <v>-</v>
      </c>
      <c r="G124" s="4">
        <v>1</v>
      </c>
      <c r="H124" s="13">
        <v>9</v>
      </c>
      <c r="I124" s="13">
        <f>VENTAS[[#This Row],[Cantidad]]*VENTAS[[#This Row],[Precio Venta]]</f>
        <v>9</v>
      </c>
      <c r="J124" s="13">
        <f>IF(VENTAS[[#This Row],[Nombre del Gestor]]&gt;1,  VENTAS[[#This Row],[Total]]*10%, 0)</f>
        <v>0</v>
      </c>
      <c r="K124" s="13">
        <v>0</v>
      </c>
      <c r="L124" s="13">
        <v>0</v>
      </c>
    </row>
    <row r="125" spans="1:12" ht="14" hidden="1" x14ac:dyDescent="0.15">
      <c r="A125" s="125"/>
      <c r="B125" s="6" t="s">
        <v>345</v>
      </c>
      <c r="E125" s="6" t="s">
        <v>1526</v>
      </c>
      <c r="F125" t="str">
        <f>IFERROR(VLOOKUP(VENTAS[[#This Row],[Código del producto Vendido]],INVENTARIO[],5,FALSE),"-")</f>
        <v>Top corto manga farol</v>
      </c>
      <c r="G125" s="4">
        <v>2</v>
      </c>
      <c r="H125" s="13">
        <v>9</v>
      </c>
      <c r="I125" s="13">
        <f>VENTAS[[#This Row],[Cantidad]]*VENTAS[[#This Row],[Precio Venta]]</f>
        <v>18</v>
      </c>
      <c r="J125" s="13">
        <f>IF(VENTAS[[#This Row],[Nombre del Gestor]]&gt;1,  VENTAS[[#This Row],[Total]]*10%, 0)</f>
        <v>0</v>
      </c>
      <c r="K125" s="13">
        <f>IFERROR(VLOOKUP(VENTAS[[#This Row],[Código del producto Vendido]],INVENTARIO[],20,FALSE),"-")*VENTAS[[#This Row],[Cantidad]]</f>
        <v>11.47</v>
      </c>
      <c r="L125" s="13">
        <f>VENTAS[[#This Row],[Total]]-VENTAS[[#This Row],[Comisión 10%]]-VENTAS[[#This Row],[Costo]]</f>
        <v>6.5299999999999994</v>
      </c>
    </row>
    <row r="126" spans="1:12" ht="14" hidden="1" x14ac:dyDescent="0.15">
      <c r="A126" s="125"/>
      <c r="B126" s="6" t="s">
        <v>345</v>
      </c>
      <c r="E126" s="6" t="s">
        <v>454</v>
      </c>
      <c r="F126" t="str">
        <f>IFERROR(VLOOKUP(VENTAS[[#This Row],[Código del producto Vendido]],INVENTARIO[],5,FALSE),"-")</f>
        <v>Top de hombros descubiertos unicolor ribete con fruncido_S</v>
      </c>
      <c r="G126" s="4">
        <v>3</v>
      </c>
      <c r="H126" s="13">
        <v>12</v>
      </c>
      <c r="I126" s="13">
        <f>VENTAS[[#This Row],[Cantidad]]*VENTAS[[#This Row],[Precio Venta]]</f>
        <v>36</v>
      </c>
      <c r="J126" s="13">
        <f>IF(VENTAS[[#This Row],[Nombre del Gestor]]&gt;1,  VENTAS[[#This Row],[Total]]*10%, 0)</f>
        <v>0</v>
      </c>
      <c r="K126" s="13">
        <f>IFERROR(VLOOKUP(VENTAS[[#This Row],[Código del producto Vendido]],INVENTARIO[],20,FALSE),"-")*VENTAS[[#This Row],[Cantidad]]</f>
        <v>15.275</v>
      </c>
      <c r="L126" s="13">
        <f>VENTAS[[#This Row],[Total]]-VENTAS[[#This Row],[Comisión 10%]]-VENTAS[[#This Row],[Costo]]</f>
        <v>20.725000000000001</v>
      </c>
    </row>
    <row r="127" spans="1:12" ht="14" hidden="1" x14ac:dyDescent="0.15">
      <c r="A127" s="125">
        <v>45045</v>
      </c>
      <c r="C127" s="6" t="s">
        <v>614</v>
      </c>
      <c r="D127" s="6"/>
      <c r="E127" s="6" t="s">
        <v>392</v>
      </c>
      <c r="F127" t="str">
        <f>IFERROR(VLOOKUP(VENTAS[[#This Row],[Código del producto Vendido]],INVENTARIO[],5,FALSE),"-")</f>
        <v>Pareo pantalón</v>
      </c>
      <c r="G127" s="4">
        <v>1</v>
      </c>
      <c r="H127" s="13">
        <v>15</v>
      </c>
      <c r="I127" s="13">
        <f>VENTAS[[#This Row],[Cantidad]]*VENTAS[[#This Row],[Precio Venta]]</f>
        <v>15</v>
      </c>
      <c r="J127" s="13">
        <f>IF(VENTAS[[#This Row],[Nombre del Gestor]]&gt;1,  VENTAS[[#This Row],[Total]]*10%, 0)</f>
        <v>0</v>
      </c>
      <c r="K127" s="13">
        <f>IFERROR(VLOOKUP(VENTAS[[#This Row],[Código del producto Vendido]],INVENTARIO[],20,FALSE),"-")*VENTAS[[#This Row],[Cantidad]]</f>
        <v>10.063333333333333</v>
      </c>
      <c r="L127" s="13">
        <f>VENTAS[[#This Row],[Total]]-VENTAS[[#This Row],[Comisión 10%]]-VENTAS[[#This Row],[Costo]]</f>
        <v>4.9366666666666674</v>
      </c>
    </row>
    <row r="128" spans="1:12" ht="14" hidden="1" x14ac:dyDescent="0.15">
      <c r="A128" s="125">
        <v>45045</v>
      </c>
      <c r="C128" s="6" t="s">
        <v>615</v>
      </c>
      <c r="D128" s="6"/>
      <c r="E128" s="6" t="s">
        <v>445</v>
      </c>
      <c r="F128" t="str">
        <f>IFERROR(VLOOKUP(VENTAS[[#This Row],[Código del producto Vendido]],INVENTARIO[],5,FALSE),"-")</f>
        <v>Bañador con estampado de girasol con cover up</v>
      </c>
      <c r="G128" s="4">
        <v>1</v>
      </c>
      <c r="H128" s="13">
        <v>20</v>
      </c>
      <c r="I128" s="13">
        <f>VENTAS[[#This Row],[Cantidad]]*VENTAS[[#This Row],[Precio Venta]]</f>
        <v>20</v>
      </c>
      <c r="J128" s="13">
        <f>IF(VENTAS[[#This Row],[Nombre del Gestor]]&gt;1,  VENTAS[[#This Row],[Total]]*10%, 0)</f>
        <v>0</v>
      </c>
      <c r="K128" s="13">
        <f>IFERROR(VLOOKUP(VENTAS[[#This Row],[Código del producto Vendido]],INVENTARIO[],20,FALSE),"-")*VENTAS[[#This Row],[Cantidad]]</f>
        <v>12.805</v>
      </c>
      <c r="L128" s="13">
        <f>VENTAS[[#This Row],[Total]]-VENTAS[[#This Row],[Comisión 10%]]-VENTAS[[#This Row],[Costo]]</f>
        <v>7.1950000000000003</v>
      </c>
    </row>
    <row r="129" spans="1:12" ht="28" hidden="1" x14ac:dyDescent="0.15">
      <c r="A129" s="125">
        <v>45045</v>
      </c>
      <c r="C129" s="6" t="s">
        <v>616</v>
      </c>
      <c r="D129" s="6"/>
      <c r="E129" s="6" t="s">
        <v>280</v>
      </c>
      <c r="F129" t="str">
        <f>IFERROR(VLOOKUP(VENTAS[[#This Row],[Código del producto Vendido]],INVENTARIO[],5,FALSE),"-")</f>
        <v>Vestido pecho con fruncido cruzado cintura con estampado floral_L</v>
      </c>
      <c r="G129" s="4">
        <v>1</v>
      </c>
      <c r="H129" s="13">
        <v>15</v>
      </c>
      <c r="I129" s="13">
        <f>VENTAS[[#This Row],[Cantidad]]*VENTAS[[#This Row],[Precio Venta]]</f>
        <v>15</v>
      </c>
      <c r="J129" s="13">
        <f>IF(VENTAS[[#This Row],[Nombre del Gestor]]&gt;1,  VENTAS[[#This Row],[Total]]*10%, 0)</f>
        <v>0</v>
      </c>
      <c r="K129" s="13">
        <f>IFERROR(VLOOKUP(VENTAS[[#This Row],[Código del producto Vendido]],INVENTARIO[],20,FALSE),"-")*VENTAS[[#This Row],[Cantidad]]</f>
        <v>10.722222222222221</v>
      </c>
      <c r="L129" s="13">
        <f>VENTAS[[#This Row],[Total]]-VENTAS[[#This Row],[Comisión 10%]]-VENTAS[[#This Row],[Costo]]</f>
        <v>4.2777777777777786</v>
      </c>
    </row>
    <row r="130" spans="1:12" ht="14" hidden="1" x14ac:dyDescent="0.15">
      <c r="A130" s="125">
        <v>45045</v>
      </c>
      <c r="C130" s="6" t="s">
        <v>617</v>
      </c>
      <c r="D130" s="6"/>
      <c r="E130" s="6" t="s">
        <v>1533</v>
      </c>
      <c r="F130" t="str">
        <f>IFERROR(VLOOKUP(VENTAS[[#This Row],[Código del producto Vendido]],INVENTARIO[],5,FALSE),"-")</f>
        <v>Vestido floral de mangas farol</v>
      </c>
      <c r="G130" s="4">
        <v>1</v>
      </c>
      <c r="H130" s="13">
        <v>15</v>
      </c>
      <c r="I130" s="13">
        <f>VENTAS[[#This Row],[Cantidad]]*VENTAS[[#This Row],[Precio Venta]]</f>
        <v>15</v>
      </c>
      <c r="J130" s="13">
        <f>IF(VENTAS[[#This Row],[Nombre del Gestor]]&gt;1,  VENTAS[[#This Row],[Total]]*10%, 0)</f>
        <v>0</v>
      </c>
      <c r="K130" s="13">
        <f>IFERROR(VLOOKUP(VENTAS[[#This Row],[Código del producto Vendido]],INVENTARIO[],20,FALSE),"-")*VENTAS[[#This Row],[Cantidad]]</f>
        <v>10.722222222222221</v>
      </c>
      <c r="L130" s="13">
        <f>VENTAS[[#This Row],[Total]]-VENTAS[[#This Row],[Comisión 10%]]-VENTAS[[#This Row],[Costo]]</f>
        <v>4.2777777777777786</v>
      </c>
    </row>
    <row r="131" spans="1:12" ht="14" hidden="1" x14ac:dyDescent="0.15">
      <c r="A131" s="125">
        <v>45045</v>
      </c>
      <c r="C131" s="6" t="s">
        <v>618</v>
      </c>
      <c r="D131" s="6"/>
      <c r="E131" s="6" t="s">
        <v>291</v>
      </c>
      <c r="F131" t="str">
        <f>IFERROR(VLOOKUP(VENTAS[[#This Row],[Código del producto Vendido]],INVENTARIO[],5,FALSE),"-")</f>
        <v>Vestido floral de manga farol escote corazón con cordón lateral_S</v>
      </c>
      <c r="G131" s="4">
        <v>1</v>
      </c>
      <c r="H131" s="13">
        <v>15</v>
      </c>
      <c r="I131" s="13">
        <f>VENTAS[[#This Row],[Cantidad]]*VENTAS[[#This Row],[Precio Venta]]</f>
        <v>15</v>
      </c>
      <c r="J131" s="13">
        <f>IF(VENTAS[[#This Row],[Nombre del Gestor]]&gt;1,  VENTAS[[#This Row],[Total]]*10%, 0)</f>
        <v>0</v>
      </c>
      <c r="K131" s="13">
        <f>IFERROR(VLOOKUP(VENTAS[[#This Row],[Código del producto Vendido]],INVENTARIO[],20,FALSE),"-")*VENTAS[[#This Row],[Cantidad]]</f>
        <v>10.722222222222221</v>
      </c>
      <c r="L131" s="13">
        <f>VENTAS[[#This Row],[Total]]-VENTAS[[#This Row],[Comisión 10%]]-VENTAS[[#This Row],[Costo]]</f>
        <v>4.2777777777777786</v>
      </c>
    </row>
    <row r="132" spans="1:12" ht="14" hidden="1" x14ac:dyDescent="0.15">
      <c r="A132" s="125"/>
      <c r="B132" s="6" t="s">
        <v>345</v>
      </c>
      <c r="E132" s="6" t="s">
        <v>433</v>
      </c>
      <c r="F132" t="str">
        <f>IFERROR(VLOOKUP(VENTAS[[#This Row],[Código del producto Vendido]],INVENTARIO[],5,FALSE),"-")</f>
        <v>Top acanalado sin mangas</v>
      </c>
      <c r="G132" s="4">
        <v>5</v>
      </c>
      <c r="H132" s="13">
        <v>9</v>
      </c>
      <c r="I132" s="13">
        <f>VENTAS[[#This Row],[Cantidad]]*VENTAS[[#This Row],[Precio Venta]]</f>
        <v>45</v>
      </c>
      <c r="J132" s="13">
        <f>IF(VENTAS[[#This Row],[Nombre del Gestor]]&gt;1,  VENTAS[[#This Row],[Total]]*10%, 0)</f>
        <v>0</v>
      </c>
      <c r="K132" s="13">
        <f>IFERROR(VLOOKUP(VENTAS[[#This Row],[Código del producto Vendido]],INVENTARIO[],20,FALSE),"-")*VENTAS[[#This Row],[Cantidad]]</f>
        <v>25.111111111111111</v>
      </c>
      <c r="L132" s="13">
        <f>VENTAS[[#This Row],[Total]]-VENTAS[[#This Row],[Comisión 10%]]-VENTAS[[#This Row],[Costo]]</f>
        <v>19.888888888888889</v>
      </c>
    </row>
    <row r="133" spans="1:12" ht="14" hidden="1" x14ac:dyDescent="0.15">
      <c r="A133" s="125"/>
      <c r="B133" s="6" t="s">
        <v>345</v>
      </c>
      <c r="E133" s="6" t="s">
        <v>435</v>
      </c>
      <c r="F133" t="str">
        <f>IFERROR(VLOOKUP(VENTAS[[#This Row],[Código del producto Vendido]],INVENTARIO[],5,FALSE),"-")</f>
        <v>Top acanalado sin mangas</v>
      </c>
      <c r="G133" s="4">
        <v>5</v>
      </c>
      <c r="H133" s="13">
        <v>9</v>
      </c>
      <c r="I133" s="13">
        <f>VENTAS[[#This Row],[Cantidad]]*VENTAS[[#This Row],[Precio Venta]]</f>
        <v>45</v>
      </c>
      <c r="J133" s="13">
        <f>IF(VENTAS[[#This Row],[Nombre del Gestor]]&gt;1,  VENTAS[[#This Row],[Total]]*10%, 0)</f>
        <v>0</v>
      </c>
      <c r="K133" s="13">
        <f>IFERROR(VLOOKUP(VENTAS[[#This Row],[Código del producto Vendido]],INVENTARIO[],20,FALSE),"-")*VENTAS[[#This Row],[Cantidad]]</f>
        <v>25.111111111111111</v>
      </c>
      <c r="L133" s="13">
        <f>VENTAS[[#This Row],[Total]]-VENTAS[[#This Row],[Comisión 10%]]-VENTAS[[#This Row],[Costo]]</f>
        <v>19.888888888888889</v>
      </c>
    </row>
    <row r="134" spans="1:12" ht="14" hidden="1" x14ac:dyDescent="0.15">
      <c r="A134" s="124">
        <v>45047</v>
      </c>
      <c r="B134" s="6"/>
      <c r="C134" s="6" t="s">
        <v>689</v>
      </c>
      <c r="D134" s="6"/>
      <c r="E134" s="6" t="s">
        <v>442</v>
      </c>
      <c r="F134" t="str">
        <f>IFERROR(VLOOKUP(VENTAS[[#This Row],[Código del producto Vendido]],INVENTARIO[],5,FALSE),"-")</f>
        <v>Bañador chicas con estampado de letra con cremallera</v>
      </c>
      <c r="G134" s="4">
        <v>1</v>
      </c>
      <c r="H134" s="13">
        <v>20</v>
      </c>
      <c r="I134" s="13">
        <f>VENTAS[[#This Row],[Cantidad]]*VENTAS[[#This Row],[Precio Venta]]</f>
        <v>20</v>
      </c>
      <c r="J134" s="13">
        <f>IF(VENTAS[[#This Row],[Nombre del Gestor]]&gt;1,  VENTAS[[#This Row],[Total]]*10%, 0)</f>
        <v>0</v>
      </c>
      <c r="K134" s="13">
        <f>IFERROR(VLOOKUP(VENTAS[[#This Row],[Código del producto Vendido]],INVENTARIO[],20,FALSE),"-")*VENTAS[[#This Row],[Cantidad]]</f>
        <v>14.76611111111111</v>
      </c>
      <c r="L134" s="13">
        <f>VENTAS[[#This Row],[Total]]-VENTAS[[#This Row],[Comisión 10%]]-VENTAS[[#This Row],[Costo]]</f>
        <v>5.2338888888888899</v>
      </c>
    </row>
    <row r="135" spans="1:12" ht="14" hidden="1" x14ac:dyDescent="0.15">
      <c r="A135" s="124">
        <v>45047</v>
      </c>
      <c r="B135" s="6"/>
      <c r="C135" s="6" t="s">
        <v>689</v>
      </c>
      <c r="D135" s="6"/>
      <c r="E135" s="6" t="s">
        <v>361</v>
      </c>
      <c r="F135" t="str">
        <f>IFERROR(VLOOKUP(VENTAS[[#This Row],[Código del producto Vendido]],INVENTARIO[],5,FALSE),"-")</f>
        <v>Sets de Bikini Casual</v>
      </c>
      <c r="G135" s="4">
        <v>1</v>
      </c>
      <c r="H135" s="13">
        <v>25</v>
      </c>
      <c r="I135" s="13">
        <f>VENTAS[[#This Row],[Cantidad]]*VENTAS[[#This Row],[Precio Venta]]</f>
        <v>25</v>
      </c>
      <c r="J135" s="13">
        <f>IF(VENTAS[[#This Row],[Nombre del Gestor]]&gt;1,  VENTAS[[#This Row],[Total]]*10%, 0)</f>
        <v>0</v>
      </c>
      <c r="K135" s="13">
        <f>IFERROR(VLOOKUP(VENTAS[[#This Row],[Código del producto Vendido]],INVENTARIO[],20,FALSE),"-")*VENTAS[[#This Row],[Cantidad]]</f>
        <v>14.42611111111111</v>
      </c>
      <c r="L135" s="13">
        <f>VENTAS[[#This Row],[Total]]-VENTAS[[#This Row],[Comisión 10%]]-VENTAS[[#This Row],[Costo]]</f>
        <v>10.57388888888889</v>
      </c>
    </row>
    <row r="136" spans="1:12" s="94" customFormat="1" ht="14" hidden="1" x14ac:dyDescent="0.15">
      <c r="A136" s="126">
        <v>45047</v>
      </c>
      <c r="B136" s="93"/>
      <c r="C136" s="93" t="s">
        <v>690</v>
      </c>
      <c r="D136" s="93"/>
      <c r="E136" s="93" t="s">
        <v>1540</v>
      </c>
      <c r="F136" s="94" t="str">
        <f>IFERROR(VLOOKUP(VENTAS[[#This Row],[Código del producto Vendido]],INVENTARIO[],5,FALSE),"-")</f>
        <v xml:space="preserve">Vestido pecho con fruncido </v>
      </c>
      <c r="G136" s="95">
        <v>1</v>
      </c>
      <c r="H136" s="96">
        <v>15</v>
      </c>
      <c r="I136" s="96">
        <f>VENTAS[[#This Row],[Cantidad]]*VENTAS[[#This Row],[Precio Venta]]</f>
        <v>15</v>
      </c>
      <c r="J136" s="96">
        <f>IF(VENTAS[[#This Row],[Nombre del Gestor]]&gt;1,  VENTAS[[#This Row],[Total]]*10%, 0)</f>
        <v>0</v>
      </c>
      <c r="K136" s="96">
        <f>IFERROR(VLOOKUP(VENTAS[[#This Row],[Código del producto Vendido]],INVENTARIO[],20,FALSE),"-")*VENTAS[[#This Row],[Cantidad]]</f>
        <v>10.722222222222221</v>
      </c>
      <c r="L136" s="96">
        <f>VENTAS[[#This Row],[Total]]-VENTAS[[#This Row],[Comisión 10%]]-VENTAS[[#This Row],[Costo]]</f>
        <v>4.2777777777777786</v>
      </c>
    </row>
    <row r="137" spans="1:12" ht="17" hidden="1" customHeight="1" x14ac:dyDescent="0.15">
      <c r="A137" s="124"/>
      <c r="B137" s="6"/>
      <c r="C137" s="6"/>
      <c r="D137" s="6"/>
      <c r="E137" s="6" t="s">
        <v>69</v>
      </c>
      <c r="F137" t="str">
        <f>IFERROR(VLOOKUP(VENTAS[[#This Row],[Código del producto Vendido]],INVENTARIO[],5,FALSE),"-")</f>
        <v>Bañador color combinado con cremallera_S</v>
      </c>
      <c r="G137" s="4">
        <v>1</v>
      </c>
      <c r="H137" s="13">
        <v>25</v>
      </c>
      <c r="I137" s="13">
        <f>VENTAS[[#This Row],[Cantidad]]*VENTAS[[#This Row],[Precio Venta]]</f>
        <v>25</v>
      </c>
      <c r="J137" s="13">
        <f>IF(VENTAS[[#This Row],[Nombre del Gestor]]&gt;1,  VENTAS[[#This Row],[Total]]*10%, 0)</f>
        <v>0</v>
      </c>
      <c r="K137" s="13">
        <f>IFERROR(VLOOKUP(VENTAS[[#This Row],[Código del producto Vendido]],INVENTARIO[],20,FALSE),"-")*VENTAS[[#This Row],[Cantidad]]</f>
        <v>16.77277777777778</v>
      </c>
      <c r="L137" s="13">
        <f>VENTAS[[#This Row],[Total]]-VENTAS[[#This Row],[Comisión 10%]]-VENTAS[[#This Row],[Costo]]</f>
        <v>8.2272222222222204</v>
      </c>
    </row>
    <row r="138" spans="1:12" ht="14" hidden="1" x14ac:dyDescent="0.15">
      <c r="A138" s="124">
        <v>45048</v>
      </c>
      <c r="B138" s="6"/>
      <c r="C138" s="6"/>
      <c r="D138" s="6"/>
      <c r="E138" s="6" t="s">
        <v>1347</v>
      </c>
      <c r="F138" t="str">
        <f>IFERROR(VLOOKUP(VENTAS[[#This Row],[Código del producto Vendido]],INVENTARIO[],5,FALSE),"-")</f>
        <v xml:space="preserve">Pareo falda </v>
      </c>
      <c r="G138" s="4">
        <v>1</v>
      </c>
      <c r="H138" s="13">
        <v>8</v>
      </c>
      <c r="I138" s="13">
        <f>VENTAS[[#This Row],[Cantidad]]*VENTAS[[#This Row],[Precio Venta]]</f>
        <v>8</v>
      </c>
      <c r="J138" s="13">
        <f>IF(VENTAS[[#This Row],[Nombre del Gestor]]&gt;1,  VENTAS[[#This Row],[Total]]*10%, 0)</f>
        <v>0</v>
      </c>
      <c r="K138" s="13">
        <f>IFERROR(VLOOKUP(VENTAS[[#This Row],[Código del producto Vendido]],INVENTARIO[],20,FALSE),"-")*VENTAS[[#This Row],[Cantidad]]</f>
        <v>4.3372222222222225</v>
      </c>
      <c r="L138" s="13">
        <f>VENTAS[[#This Row],[Total]]-VENTAS[[#This Row],[Comisión 10%]]-VENTAS[[#This Row],[Costo]]</f>
        <v>3.6627777777777775</v>
      </c>
    </row>
    <row r="139" spans="1:12" ht="14" hidden="1" x14ac:dyDescent="0.15">
      <c r="A139" s="124">
        <v>45048</v>
      </c>
      <c r="B139" s="6"/>
      <c r="C139" s="6"/>
      <c r="D139" s="6"/>
      <c r="E139" s="6" t="s">
        <v>65</v>
      </c>
      <c r="F139" s="4" t="str">
        <f>IFERROR(VLOOKUP(VENTAS[[#This Row],[Código del producto Vendido]],INVENTARIO[],5,FALSE),"-")</f>
        <v>Bañador de zíper en color combinado</v>
      </c>
      <c r="G139" s="4">
        <v>1</v>
      </c>
      <c r="H139" s="13">
        <v>25</v>
      </c>
      <c r="I139" s="13">
        <f>VENTAS[[#This Row],[Cantidad]]*VENTAS[[#This Row],[Precio Venta]]</f>
        <v>25</v>
      </c>
      <c r="J139" s="13">
        <f>IF(VENTAS[[#This Row],[Nombre del Gestor]]&gt;1,  VENTAS[[#This Row],[Total]]*10%, 0)</f>
        <v>0</v>
      </c>
      <c r="K139" s="13">
        <f>IFERROR(VLOOKUP(VENTAS[[#This Row],[Código del producto Vendido]],INVENTARIO[],20,FALSE),"-")*VENTAS[[#This Row],[Cantidad]]</f>
        <v>19.158888888888889</v>
      </c>
      <c r="L139" s="13">
        <f>VENTAS[[#This Row],[Total]]-VENTAS[[#This Row],[Comisión 10%]]-VENTAS[[#This Row],[Costo]]</f>
        <v>5.8411111111111111</v>
      </c>
    </row>
    <row r="140" spans="1:12" ht="14" hidden="1" x14ac:dyDescent="0.15">
      <c r="A140" s="124">
        <v>45048</v>
      </c>
      <c r="B140" s="6"/>
      <c r="C140" s="6"/>
      <c r="D140" s="6"/>
      <c r="E140" s="6" t="s">
        <v>441</v>
      </c>
      <c r="F140" s="4" t="str">
        <f>IFERROR(VLOOKUP(VENTAS[[#This Row],[Código del producto Vendido]],INVENTARIO[],5,FALSE),"-")</f>
        <v>Bikini chicas estampado tropical</v>
      </c>
      <c r="G140" s="4">
        <v>1</v>
      </c>
      <c r="H140" s="13">
        <v>20</v>
      </c>
      <c r="I140" s="13">
        <f>VENTAS[[#This Row],[Cantidad]]*VENTAS[[#This Row],[Precio Venta]]</f>
        <v>20</v>
      </c>
      <c r="J140" s="13">
        <f>IF(VENTAS[[#This Row],[Nombre del Gestor]]&gt;1,  VENTAS[[#This Row],[Total]]*10%, 0)</f>
        <v>0</v>
      </c>
      <c r="K140" s="13">
        <f>IFERROR(VLOOKUP(VENTAS[[#This Row],[Código del producto Vendido]],INVENTARIO[],20,FALSE),"-")*VENTAS[[#This Row],[Cantidad]]</f>
        <v>12.844444444444445</v>
      </c>
      <c r="L140" s="13">
        <f>VENTAS[[#This Row],[Total]]-VENTAS[[#This Row],[Comisión 10%]]-VENTAS[[#This Row],[Costo]]</f>
        <v>7.155555555555555</v>
      </c>
    </row>
    <row r="141" spans="1:12" ht="14" hidden="1" x14ac:dyDescent="0.15">
      <c r="A141" s="124">
        <v>45051</v>
      </c>
      <c r="B141" s="6"/>
      <c r="C141" s="6" t="s">
        <v>928</v>
      </c>
      <c r="D141" s="6"/>
      <c r="E141" s="6" t="s">
        <v>63</v>
      </c>
      <c r="F141" s="4" t="str">
        <f>IFERROR(VLOOKUP(VENTAS[[#This Row],[Código del producto Vendido]],INVENTARIO[],5,FALSE),"-")</f>
        <v xml:space="preserve">Bañador con tira cruzada </v>
      </c>
      <c r="G141" s="4">
        <v>1</v>
      </c>
      <c r="H141" s="13">
        <v>22</v>
      </c>
      <c r="I141" s="13">
        <f>VENTAS[[#This Row],[Cantidad]]*VENTAS[[#This Row],[Precio Venta]]</f>
        <v>22</v>
      </c>
      <c r="J141" s="13">
        <f>IF(VENTAS[[#This Row],[Nombre del Gestor]]&gt;1,  VENTAS[[#This Row],[Total]]*10%, 0)</f>
        <v>0</v>
      </c>
      <c r="K141" s="13">
        <f>IFERROR(VLOOKUP(VENTAS[[#This Row],[Código del producto Vendido]],INVENTARIO[],20,FALSE),"-")*VENTAS[[#This Row],[Cantidad]]</f>
        <v>14.828333333333333</v>
      </c>
      <c r="L141" s="13">
        <f>VENTAS[[#This Row],[Total]]-VENTAS[[#This Row],[Comisión 10%]]-VENTAS[[#This Row],[Costo]]</f>
        <v>7.1716666666666669</v>
      </c>
    </row>
    <row r="142" spans="1:12" ht="14" hidden="1" x14ac:dyDescent="0.15">
      <c r="A142" s="124">
        <v>45057</v>
      </c>
      <c r="B142" s="6"/>
      <c r="C142" s="6" t="s">
        <v>929</v>
      </c>
      <c r="D142" s="6"/>
      <c r="E142" s="6" t="s">
        <v>88</v>
      </c>
      <c r="F142" s="4" t="str">
        <f>IFERROR(VLOOKUP(VENTAS[[#This Row],[Código del producto Vendido]],INVENTARIO[],5,FALSE),"-")</f>
        <v>Vestido Camisero Elegante</v>
      </c>
      <c r="G142" s="4">
        <v>1</v>
      </c>
      <c r="H142" s="13">
        <v>30</v>
      </c>
      <c r="I142" s="13">
        <f>VENTAS[[#This Row],[Cantidad]]*VENTAS[[#This Row],[Precio Venta]]</f>
        <v>30</v>
      </c>
      <c r="J142" s="13">
        <f>IF(VENTAS[[#This Row],[Nombre del Gestor]]&gt;1,  VENTAS[[#This Row],[Total]]*10%, 0)</f>
        <v>0</v>
      </c>
      <c r="K142" s="13">
        <f>IFERROR(VLOOKUP(VENTAS[[#This Row],[Código del producto Vendido]],INVENTARIO[],20,FALSE),"-")*VENTAS[[#This Row],[Cantidad]]</f>
        <v>18.577222222222222</v>
      </c>
      <c r="L142" s="13">
        <f>VENTAS[[#This Row],[Total]]-VENTAS[[#This Row],[Comisión 10%]]-VENTAS[[#This Row],[Costo]]</f>
        <v>11.422777777777778</v>
      </c>
    </row>
    <row r="143" spans="1:12" ht="17" hidden="1" customHeight="1" x14ac:dyDescent="0.15">
      <c r="A143" s="124">
        <v>45057</v>
      </c>
      <c r="B143" s="6"/>
      <c r="C143" s="6" t="s">
        <v>929</v>
      </c>
      <c r="D143" s="6"/>
      <c r="E143" s="6" t="s">
        <v>33</v>
      </c>
      <c r="F143" s="4" t="str">
        <f>IFERROR(VLOOKUP(VENTAS[[#This Row],[Código del producto Vendido]],INVENTARIO[],5,FALSE),"-")</f>
        <v>Conjunto de cuello profundo con girante delantero con falda</v>
      </c>
      <c r="G143" s="4">
        <v>1</v>
      </c>
      <c r="H143" s="13">
        <v>25</v>
      </c>
      <c r="I143" s="13">
        <f>VENTAS[[#This Row],[Cantidad]]*VENTAS[[#This Row],[Precio Venta]]</f>
        <v>25</v>
      </c>
      <c r="J143" s="13">
        <f>IF(VENTAS[[#This Row],[Nombre del Gestor]]&gt;1,  VENTAS[[#This Row],[Total]]*10%, 0)</f>
        <v>0</v>
      </c>
      <c r="K143" s="13">
        <f>IFERROR(VLOOKUP(VENTAS[[#This Row],[Código del producto Vendido]],INVENTARIO[],20,FALSE),"-")*VENTAS[[#This Row],[Cantidad]]</f>
        <v>13.233333333333334</v>
      </c>
      <c r="L143" s="13">
        <f>VENTAS[[#This Row],[Total]]-VENTAS[[#This Row],[Comisión 10%]]-VENTAS[[#This Row],[Costo]]</f>
        <v>11.766666666666666</v>
      </c>
    </row>
    <row r="144" spans="1:12" ht="14" hidden="1" x14ac:dyDescent="0.15">
      <c r="A144" s="124">
        <v>45057</v>
      </c>
      <c r="B144" s="6"/>
      <c r="C144" s="6" t="s">
        <v>930</v>
      </c>
      <c r="D144" s="6"/>
      <c r="E144" s="6" t="s">
        <v>346</v>
      </c>
      <c r="F144" s="4" t="str">
        <f>IFERROR(VLOOKUP(VENTAS[[#This Row],[Código del producto Vendido]],INVENTARIO[],5,FALSE),"-")</f>
        <v>Falda en mezclilla de talle alto con abertura</v>
      </c>
      <c r="G144" s="4">
        <v>1</v>
      </c>
      <c r="H144" s="13">
        <v>35</v>
      </c>
      <c r="I144" s="13">
        <f>VENTAS[[#This Row],[Cantidad]]*VENTAS[[#This Row],[Precio Venta]]</f>
        <v>35</v>
      </c>
      <c r="J144" s="13">
        <f>IF(VENTAS[[#This Row],[Nombre del Gestor]]&gt;1,  VENTAS[[#This Row],[Total]]*10%, 0)</f>
        <v>0</v>
      </c>
      <c r="K144" s="13">
        <f>IFERROR(VLOOKUP(VENTAS[[#This Row],[Código del producto Vendido]],INVENTARIO[],20,FALSE),"-")*VENTAS[[#This Row],[Cantidad]]</f>
        <v>19</v>
      </c>
      <c r="L144" s="13">
        <f>VENTAS[[#This Row],[Total]]-VENTAS[[#This Row],[Comisión 10%]]-VENTAS[[#This Row],[Costo]]</f>
        <v>16</v>
      </c>
    </row>
    <row r="145" spans="1:12" ht="14" hidden="1" x14ac:dyDescent="0.15">
      <c r="A145" s="124">
        <v>45057</v>
      </c>
      <c r="B145" s="6"/>
      <c r="C145" s="6" t="s">
        <v>931</v>
      </c>
      <c r="D145" s="6"/>
      <c r="E145" s="6" t="s">
        <v>392</v>
      </c>
      <c r="F145" s="4" t="str">
        <f>IFERROR(VLOOKUP(VENTAS[[#This Row],[Código del producto Vendido]],INVENTARIO[],5,FALSE),"-")</f>
        <v>Pareo pantalón</v>
      </c>
      <c r="G145" s="4">
        <v>1</v>
      </c>
      <c r="H145" s="13">
        <v>15</v>
      </c>
      <c r="I145" s="13">
        <f>VENTAS[[#This Row],[Cantidad]]*VENTAS[[#This Row],[Precio Venta]]</f>
        <v>15</v>
      </c>
      <c r="J145" s="13">
        <f>IF(VENTAS[[#This Row],[Nombre del Gestor]]&gt;1,  VENTAS[[#This Row],[Total]]*10%, 0)</f>
        <v>0</v>
      </c>
      <c r="K145" s="13">
        <f>IFERROR(VLOOKUP(VENTAS[[#This Row],[Código del producto Vendido]],INVENTARIO[],20,FALSE),"-")*VENTAS[[#This Row],[Cantidad]]</f>
        <v>10.063333333333333</v>
      </c>
      <c r="L145" s="13">
        <f>VENTAS[[#This Row],[Total]]-VENTAS[[#This Row],[Comisión 10%]]-VENTAS[[#This Row],[Costo]]</f>
        <v>4.9366666666666674</v>
      </c>
    </row>
    <row r="146" spans="1:12" ht="14" hidden="1" x14ac:dyDescent="0.15">
      <c r="A146" s="124"/>
      <c r="B146" s="6" t="s">
        <v>932</v>
      </c>
      <c r="C146" s="6"/>
      <c r="D146" s="6"/>
      <c r="E146" s="6" t="s">
        <v>55</v>
      </c>
      <c r="F146" s="4" t="str">
        <f>IFERROR(VLOOKUP(VENTAS[[#This Row],[Código del producto Vendido]],INVENTARIO[],5,FALSE),"-")</f>
        <v>Bañador con estampado floral</v>
      </c>
      <c r="G146" s="4">
        <v>1</v>
      </c>
      <c r="H146" s="13">
        <v>25</v>
      </c>
      <c r="I146" s="13">
        <f>VENTAS[[#This Row],[Cantidad]]*VENTAS[[#This Row],[Precio Venta]]</f>
        <v>25</v>
      </c>
      <c r="J146" s="13">
        <f>IF(VENTAS[[#This Row],[Nombre del Gestor]]&gt;1,  VENTAS[[#This Row],[Total]]*10%, 0)</f>
        <v>0</v>
      </c>
      <c r="K146" s="13">
        <f>IFERROR(VLOOKUP(VENTAS[[#This Row],[Código del producto Vendido]],INVENTARIO[],20,FALSE),"-")*VENTAS[[#This Row],[Cantidad]]</f>
        <v>19.838888888888889</v>
      </c>
      <c r="L146" s="13">
        <f>VENTAS[[#This Row],[Total]]-VENTAS[[#This Row],[Comisión 10%]]-VENTAS[[#This Row],[Costo]]</f>
        <v>5.1611111111111114</v>
      </c>
    </row>
    <row r="147" spans="1:12" ht="14" hidden="1" x14ac:dyDescent="0.15">
      <c r="A147" s="124">
        <v>45062</v>
      </c>
      <c r="B147" s="6"/>
      <c r="C147" s="6" t="s">
        <v>1192</v>
      </c>
      <c r="D147" s="6"/>
      <c r="E147" s="6" t="s">
        <v>418</v>
      </c>
      <c r="F147" s="4" t="str">
        <f>IFERROR(VLOOKUP(VENTAS[[#This Row],[Código del producto Vendido]],INVENTARIO[],5,FALSE),"-")</f>
        <v>Cubierta de pezón de metal vinculado</v>
      </c>
      <c r="G147" s="4">
        <v>1</v>
      </c>
      <c r="H147" s="13">
        <v>8</v>
      </c>
      <c r="I147" s="13">
        <f>VENTAS[[#This Row],[Cantidad]]*VENTAS[[#This Row],[Precio Venta]]</f>
        <v>8</v>
      </c>
      <c r="J147" s="13">
        <f>IF(VENTAS[[#This Row],[Nombre del Gestor]]&gt;1,  VENTAS[[#This Row],[Total]]*10%, 0)</f>
        <v>0</v>
      </c>
      <c r="K147" s="13">
        <f>IFERROR(VLOOKUP(VENTAS[[#This Row],[Código del producto Vendido]],INVENTARIO[],20,FALSE),"-")*VENTAS[[#This Row],[Cantidad]]</f>
        <v>3.8644444444444441</v>
      </c>
      <c r="L147" s="13">
        <f>VENTAS[[#This Row],[Total]]-VENTAS[[#This Row],[Comisión 10%]]-VENTAS[[#This Row],[Costo]]</f>
        <v>4.1355555555555554</v>
      </c>
    </row>
    <row r="148" spans="1:12" ht="14" hidden="1" x14ac:dyDescent="0.15">
      <c r="A148" s="124"/>
      <c r="B148" s="6" t="s">
        <v>932</v>
      </c>
      <c r="C148" s="6"/>
      <c r="D148" s="6"/>
      <c r="E148" s="6" t="s">
        <v>393</v>
      </c>
      <c r="F148" s="4" t="str">
        <f>IFERROR(VLOOKUP(VENTAS[[#This Row],[Código del producto Vendido]],INVENTARIO[],5,FALSE),"-")</f>
        <v>Pareo pantalón en malla</v>
      </c>
      <c r="G148" s="4">
        <v>1</v>
      </c>
      <c r="H148" s="13">
        <v>15</v>
      </c>
      <c r="I148" s="13">
        <f>VENTAS[[#This Row],[Cantidad]]*VENTAS[[#This Row],[Precio Venta]]</f>
        <v>15</v>
      </c>
      <c r="J148" s="13">
        <f>IF(VENTAS[[#This Row],[Nombre del Gestor]]&gt;1,  VENTAS[[#This Row],[Total]]*10%, 0)</f>
        <v>0</v>
      </c>
      <c r="K148" s="13">
        <f>IFERROR(VLOOKUP(VENTAS[[#This Row],[Código del producto Vendido]],INVENTARIO[],20,FALSE),"-")*VENTAS[[#This Row],[Cantidad]]</f>
        <v>10.063333333333333</v>
      </c>
      <c r="L148" s="13">
        <f>VENTAS[[#This Row],[Total]]-VENTAS[[#This Row],[Comisión 10%]]-VENTAS[[#This Row],[Costo]]</f>
        <v>4.9366666666666674</v>
      </c>
    </row>
    <row r="149" spans="1:12" ht="14" hidden="1" x14ac:dyDescent="0.15">
      <c r="A149" s="124">
        <v>45062</v>
      </c>
      <c r="B149" s="6"/>
      <c r="C149" s="6" t="s">
        <v>1192</v>
      </c>
      <c r="D149" s="6"/>
      <c r="E149" s="6" t="s">
        <v>254</v>
      </c>
      <c r="F149" s="4" t="str">
        <f>IFERROR(VLOOKUP(VENTAS[[#This Row],[Código del producto Vendido]],INVENTARIO[],5,FALSE),"-")</f>
        <v xml:space="preserve">Vestido con cordón de espalda abierta </v>
      </c>
      <c r="G149" s="4">
        <v>1</v>
      </c>
      <c r="H149" s="13">
        <v>25</v>
      </c>
      <c r="I149" s="13">
        <f>VENTAS[[#This Row],[Cantidad]]*VENTAS[[#This Row],[Precio Venta]]</f>
        <v>25</v>
      </c>
      <c r="J149" s="13">
        <f>IF(VENTAS[[#This Row],[Nombre del Gestor]]&gt;1,  VENTAS[[#This Row],[Total]]*10%, 0)</f>
        <v>0</v>
      </c>
      <c r="K149" s="13">
        <f>IFERROR(VLOOKUP(VENTAS[[#This Row],[Código del producto Vendido]],INVENTARIO[],20,FALSE),"-")*VENTAS[[#This Row],[Cantidad]]</f>
        <v>15.907777777777778</v>
      </c>
      <c r="L149" s="13">
        <f>VENTAS[[#This Row],[Total]]-VENTAS[[#This Row],[Comisión 10%]]-VENTAS[[#This Row],[Costo]]</f>
        <v>9.0922222222222224</v>
      </c>
    </row>
    <row r="150" spans="1:12" ht="14" hidden="1" x14ac:dyDescent="0.15">
      <c r="A150" s="124">
        <v>45062</v>
      </c>
      <c r="B150" s="6"/>
      <c r="C150" s="6" t="s">
        <v>1192</v>
      </c>
      <c r="D150" s="6"/>
      <c r="E150" s="6" t="s">
        <v>1653</v>
      </c>
      <c r="F150" s="4" t="str">
        <f>IFERROR(VLOOKUP(VENTAS[[#This Row],[Código del producto Vendido]],INVENTARIO[],5,FALSE),"-")</f>
        <v xml:space="preserve"> Top Cuello V Verde</v>
      </c>
      <c r="G150" s="4">
        <v>1</v>
      </c>
      <c r="H150" s="13">
        <v>12</v>
      </c>
      <c r="I150" s="13">
        <f>VENTAS[[#This Row],[Cantidad]]*VENTAS[[#This Row],[Precio Venta]]</f>
        <v>12</v>
      </c>
      <c r="J150" s="13">
        <f>IF(VENTAS[[#This Row],[Nombre del Gestor]]&gt;1,  VENTAS[[#This Row],[Total]]*10%, 0)</f>
        <v>0</v>
      </c>
      <c r="K150" s="13">
        <f>IFERROR(VLOOKUP(VENTAS[[#This Row],[Código del producto Vendido]],INVENTARIO[],20,FALSE),"-")*VENTAS[[#This Row],[Cantidad]]</f>
        <v>8.005454545454544</v>
      </c>
      <c r="L150" s="13">
        <f>VENTAS[[#This Row],[Total]]-VENTAS[[#This Row],[Comisión 10%]]-VENTAS[[#This Row],[Costo]]</f>
        <v>3.994545454545456</v>
      </c>
    </row>
    <row r="151" spans="1:12" ht="14" hidden="1" x14ac:dyDescent="0.15">
      <c r="A151" s="127">
        <v>45062</v>
      </c>
      <c r="B151" s="6"/>
      <c r="C151" s="6" t="s">
        <v>1192</v>
      </c>
      <c r="D151" s="6"/>
      <c r="E151" s="6" t="s">
        <v>1642</v>
      </c>
      <c r="F151" s="4" t="str">
        <f>IFERROR(VLOOKUP(VENTAS[[#This Row],[Código del producto Vendido]],INVENTARIO[],5,FALSE),"-")</f>
        <v>Top Cuello encaje</v>
      </c>
      <c r="G151" s="4">
        <v>1</v>
      </c>
      <c r="H151" s="13">
        <v>12</v>
      </c>
      <c r="I151" s="13">
        <f>VENTAS[[#This Row],[Cantidad]]*VENTAS[[#This Row],[Precio Venta]]</f>
        <v>12</v>
      </c>
      <c r="J151" s="13">
        <f>IF(VENTAS[[#This Row],[Nombre del Gestor]]&gt;1,  VENTAS[[#This Row],[Total]]*10%, 0)</f>
        <v>0</v>
      </c>
      <c r="K151" s="13">
        <f>IFERROR(VLOOKUP(VENTAS[[#This Row],[Código del producto Vendido]],INVENTARIO[],20,FALSE),"-")*VENTAS[[#This Row],[Cantidad]]</f>
        <v>6.3581818181818175</v>
      </c>
      <c r="L151" s="13">
        <f>VENTAS[[#This Row],[Total]]-VENTAS[[#This Row],[Comisión 10%]]-VENTAS[[#This Row],[Costo]]</f>
        <v>5.6418181818181825</v>
      </c>
    </row>
    <row r="152" spans="1:12" ht="14" hidden="1" x14ac:dyDescent="0.15">
      <c r="A152" s="124">
        <v>45062</v>
      </c>
      <c r="B152" s="6"/>
      <c r="C152" s="6" t="s">
        <v>1192</v>
      </c>
      <c r="D152" s="6"/>
      <c r="E152" s="6" t="s">
        <v>284</v>
      </c>
      <c r="F152" s="4" t="str">
        <f>IFERROR(VLOOKUP(VENTAS[[#This Row],[Código del producto Vendido]],INVENTARIO[],5,FALSE),"-")</f>
        <v>Vestido floral con abertura trasera</v>
      </c>
      <c r="G152" s="4">
        <v>1</v>
      </c>
      <c r="H152" s="13">
        <v>15</v>
      </c>
      <c r="I152" s="13">
        <f>VENTAS[[#This Row],[Cantidad]]*VENTAS[[#This Row],[Precio Venta]]</f>
        <v>15</v>
      </c>
      <c r="J152" s="13">
        <f>IF(VENTAS[[#This Row],[Nombre del Gestor]]&gt;1,  VENTAS[[#This Row],[Total]]*10%, 0)</f>
        <v>0</v>
      </c>
      <c r="K152" s="13">
        <f>IFERROR(VLOOKUP(VENTAS[[#This Row],[Código del producto Vendido]],INVENTARIO[],20,FALSE),"-")*VENTAS[[#This Row],[Cantidad]]</f>
        <v>10.722222222222221</v>
      </c>
      <c r="L152" s="13">
        <f>VENTAS[[#This Row],[Total]]-VENTAS[[#This Row],[Comisión 10%]]-VENTAS[[#This Row],[Costo]]</f>
        <v>4.2777777777777786</v>
      </c>
    </row>
    <row r="153" spans="1:12" ht="14" hidden="1" x14ac:dyDescent="0.15">
      <c r="A153" s="124">
        <v>45062</v>
      </c>
      <c r="B153" s="6"/>
      <c r="C153" s="6" t="s">
        <v>1192</v>
      </c>
      <c r="D153" s="6"/>
      <c r="E153" s="6" t="s">
        <v>1691</v>
      </c>
      <c r="F153" s="4" t="str">
        <f>IFERROR(VLOOKUP(VENTAS[[#This Row],[Código del producto Vendido]],INVENTARIO[],5,FALSE),"-")</f>
        <v>Vestido de lunares</v>
      </c>
      <c r="G153" s="4">
        <v>1</v>
      </c>
      <c r="H153" s="13">
        <v>22</v>
      </c>
      <c r="I153" s="13">
        <f>VENTAS[[#This Row],[Cantidad]]*VENTAS[[#This Row],[Precio Venta]]</f>
        <v>22</v>
      </c>
      <c r="J153" s="13">
        <f>IF(VENTAS[[#This Row],[Nombre del Gestor]]&gt;1,  VENTAS[[#This Row],[Total]]*10%, 0)</f>
        <v>0</v>
      </c>
      <c r="K153" s="13">
        <f>IFERROR(VLOOKUP(VENTAS[[#This Row],[Código del producto Vendido]],INVENTARIO[],20,FALSE),"-")*VENTAS[[#This Row],[Cantidad]]</f>
        <v>15.327272727272726</v>
      </c>
      <c r="L153" s="13">
        <f>VENTAS[[#This Row],[Total]]-VENTAS[[#This Row],[Comisión 10%]]-VENTAS[[#This Row],[Costo]]</f>
        <v>6.6727272727272737</v>
      </c>
    </row>
    <row r="154" spans="1:12" ht="14" hidden="1" x14ac:dyDescent="0.15">
      <c r="A154" s="127">
        <v>45062</v>
      </c>
      <c r="B154" s="6"/>
      <c r="C154" s="6" t="s">
        <v>1192</v>
      </c>
      <c r="D154" s="6"/>
      <c r="E154" s="6" t="s">
        <v>1688</v>
      </c>
      <c r="F154" s="4" t="str">
        <f>IFERROR(VLOOKUP(VENTAS[[#This Row],[Código del producto Vendido]],INVENTARIO[],5,FALSE),"-")</f>
        <v>Top Cisne acanalado</v>
      </c>
      <c r="G154" s="4">
        <v>1</v>
      </c>
      <c r="H154" s="13">
        <v>12</v>
      </c>
      <c r="I154" s="13">
        <f>VENTAS[[#This Row],[Cantidad]]*VENTAS[[#This Row],[Precio Venta]]</f>
        <v>12</v>
      </c>
      <c r="J154" s="13">
        <f>IF(VENTAS[[#This Row],[Nombre del Gestor]]&gt;1,  VENTAS[[#This Row],[Total]]*10%, 0)</f>
        <v>0</v>
      </c>
      <c r="K154" s="13">
        <f>IFERROR(VLOOKUP(VENTAS[[#This Row],[Código del producto Vendido]],INVENTARIO[],20,FALSE),"-")*VENTAS[[#This Row],[Cantidad]]</f>
        <v>9.2799999999999994</v>
      </c>
      <c r="L154" s="13">
        <f>VENTAS[[#This Row],[Total]]-VENTAS[[#This Row],[Comisión 10%]]-VENTAS[[#This Row],[Costo]]</f>
        <v>2.7200000000000006</v>
      </c>
    </row>
    <row r="155" spans="1:12" ht="14" hidden="1" x14ac:dyDescent="0.15">
      <c r="A155" s="124">
        <v>45061</v>
      </c>
      <c r="B155" s="6"/>
      <c r="C155" s="6" t="s">
        <v>1177</v>
      </c>
      <c r="D155" s="6"/>
      <c r="E155" s="6" t="s">
        <v>1175</v>
      </c>
      <c r="F155" s="4" t="str">
        <f>IFERROR(VLOOKUP(VENTAS[[#This Row],[Código del producto Vendido]],INVENTARIO[],5,FALSE),"-")</f>
        <v>Falda Margarita</v>
      </c>
      <c r="G155" s="4">
        <v>1</v>
      </c>
      <c r="H155" s="13">
        <v>18</v>
      </c>
      <c r="I155" s="13">
        <f>VENTAS[[#This Row],[Cantidad]]*VENTAS[[#This Row],[Precio Venta]]</f>
        <v>18</v>
      </c>
      <c r="J155" s="13">
        <f>IF(VENTAS[[#This Row],[Nombre del Gestor]]&gt;1,  VENTAS[[#This Row],[Total]]*10%, 0)</f>
        <v>0</v>
      </c>
      <c r="K155" s="13">
        <f>IFERROR(VLOOKUP(VENTAS[[#This Row],[Código del producto Vendido]],INVENTARIO[],20,FALSE),"-")*VENTAS[[#This Row],[Cantidad]]</f>
        <v>8.1049999999999986</v>
      </c>
      <c r="L155" s="13">
        <f>VENTAS[[#This Row],[Total]]-VENTAS[[#This Row],[Comisión 10%]]-VENTAS[[#This Row],[Costo]]</f>
        <v>9.8950000000000014</v>
      </c>
    </row>
    <row r="156" spans="1:12" ht="14" hidden="1" x14ac:dyDescent="0.15">
      <c r="A156" s="124">
        <v>45061</v>
      </c>
      <c r="B156" s="6"/>
      <c r="C156" s="6" t="s">
        <v>1177</v>
      </c>
      <c r="D156" s="6"/>
      <c r="E156" s="6" t="s">
        <v>1171</v>
      </c>
      <c r="F156" s="4" t="str">
        <f>IFERROR(VLOOKUP(VENTAS[[#This Row],[Código del producto Vendido]],INVENTARIO[],5,FALSE),"-")</f>
        <v>Top Dreamer Negro</v>
      </c>
      <c r="G156" s="4">
        <v>1</v>
      </c>
      <c r="H156" s="13">
        <v>12</v>
      </c>
      <c r="I156" s="13">
        <f>VENTAS[[#This Row],[Cantidad]]*VENTAS[[#This Row],[Precio Venta]]</f>
        <v>12</v>
      </c>
      <c r="J156" s="13">
        <f>IF(VENTAS[[#This Row],[Nombre del Gestor]]&gt;1,  VENTAS[[#This Row],[Total]]*10%, 0)</f>
        <v>0</v>
      </c>
      <c r="K156" s="13">
        <f>IFERROR(VLOOKUP(VENTAS[[#This Row],[Código del producto Vendido]],INVENTARIO[],20,FALSE),"-")*VENTAS[[#This Row],[Cantidad]]</f>
        <v>7.1568181818181813</v>
      </c>
      <c r="L156" s="13">
        <f>VENTAS[[#This Row],[Total]]-VENTAS[[#This Row],[Comisión 10%]]-VENTAS[[#This Row],[Costo]]</f>
        <v>4.8431818181818187</v>
      </c>
    </row>
    <row r="157" spans="1:12" ht="14" hidden="1" x14ac:dyDescent="0.15">
      <c r="A157" s="124">
        <v>45061</v>
      </c>
      <c r="B157" s="6"/>
      <c r="C157" s="6" t="s">
        <v>1177</v>
      </c>
      <c r="D157" s="6"/>
      <c r="E157" s="6" t="s">
        <v>1159</v>
      </c>
      <c r="F157" s="4" t="str">
        <f>IFERROR(VLOOKUP(VENTAS[[#This Row],[Código del producto Vendido]],INVENTARIO[],5,FALSE),"-")</f>
        <v xml:space="preserve"> Top Mangas Fruncidas</v>
      </c>
      <c r="G157" s="4">
        <v>1</v>
      </c>
      <c r="H157" s="13">
        <v>11</v>
      </c>
      <c r="I157" s="13">
        <f>VENTAS[[#This Row],[Cantidad]]*VENTAS[[#This Row],[Precio Venta]]</f>
        <v>11</v>
      </c>
      <c r="J157" s="13">
        <f>IF(VENTAS[[#This Row],[Nombre del Gestor]]&gt;1,  VENTAS[[#This Row],[Total]]*10%, 0)</f>
        <v>0</v>
      </c>
      <c r="K157" s="13">
        <f>IFERROR(VLOOKUP(VENTAS[[#This Row],[Código del producto Vendido]],INVENTARIO[],20,FALSE),"-")*VENTAS[[#This Row],[Cantidad]]</f>
        <v>6.8113636363636356</v>
      </c>
      <c r="L157" s="13">
        <f>VENTAS[[#This Row],[Total]]-VENTAS[[#This Row],[Comisión 10%]]-VENTAS[[#This Row],[Costo]]</f>
        <v>4.1886363636363644</v>
      </c>
    </row>
    <row r="158" spans="1:12" ht="14" hidden="1" x14ac:dyDescent="0.15">
      <c r="A158" s="124">
        <v>45061</v>
      </c>
      <c r="B158" s="6"/>
      <c r="C158" s="6" t="s">
        <v>1177</v>
      </c>
      <c r="D158" s="6"/>
      <c r="E158" s="6" t="s">
        <v>1211</v>
      </c>
      <c r="F158" s="4" t="str">
        <f>IFERROR(VLOOKUP(VENTAS[[#This Row],[Código del producto Vendido]],INVENTARIO[],5,FALSE),"-")</f>
        <v>Pantaloneta Camel</v>
      </c>
      <c r="G158" s="4">
        <v>1</v>
      </c>
      <c r="H158" s="13">
        <v>30</v>
      </c>
      <c r="I158" s="13">
        <f>VENTAS[[#This Row],[Cantidad]]*VENTAS[[#This Row],[Precio Venta]]</f>
        <v>30</v>
      </c>
      <c r="J158" s="13">
        <f>IF(VENTAS[[#This Row],[Nombre del Gestor]]&gt;1,  VENTAS[[#This Row],[Total]]*10%, 0)</f>
        <v>0</v>
      </c>
      <c r="K158" s="13">
        <f>IFERROR(VLOOKUP(VENTAS[[#This Row],[Código del producto Vendido]],INVENTARIO[],20,FALSE),"-")*VENTAS[[#This Row],[Cantidad]]</f>
        <v>18.647727272727273</v>
      </c>
      <c r="L158" s="13">
        <f>VENTAS[[#This Row],[Total]]-VENTAS[[#This Row],[Comisión 10%]]-VENTAS[[#This Row],[Costo]]</f>
        <v>11.352272727272727</v>
      </c>
    </row>
    <row r="159" spans="1:12" ht="14" hidden="1" x14ac:dyDescent="0.15">
      <c r="A159" s="124">
        <v>45061</v>
      </c>
      <c r="B159" s="6"/>
      <c r="C159" s="6" t="s">
        <v>1177</v>
      </c>
      <c r="D159" s="6"/>
      <c r="E159" s="6" t="s">
        <v>1125</v>
      </c>
      <c r="F159" s="4" t="str">
        <f>IFERROR(VLOOKUP(VENTAS[[#This Row],[Código del producto Vendido]],INVENTARIO[],5,FALSE),"-")</f>
        <v>Camiseta con figura</v>
      </c>
      <c r="G159" s="4">
        <v>1</v>
      </c>
      <c r="H159" s="13">
        <v>15</v>
      </c>
      <c r="I159" s="13">
        <f>VENTAS[[#This Row],[Cantidad]]*VENTAS[[#This Row],[Precio Venta]]</f>
        <v>15</v>
      </c>
      <c r="J159" s="13">
        <f>IF(VENTAS[[#This Row],[Nombre del Gestor]]&gt;1,  VENTAS[[#This Row],[Total]]*10%, 0)</f>
        <v>0</v>
      </c>
      <c r="K159" s="13">
        <f>IFERROR(VLOOKUP(VENTAS[[#This Row],[Código del producto Vendido]],INVENTARIO[],20,FALSE),"-")*VENTAS[[#This Row],[Cantidad]]</f>
        <v>10.077272727272726</v>
      </c>
      <c r="L159" s="13">
        <f>VENTAS[[#This Row],[Total]]-VENTAS[[#This Row],[Comisión 10%]]-VENTAS[[#This Row],[Costo]]</f>
        <v>4.9227272727272737</v>
      </c>
    </row>
    <row r="160" spans="1:12" ht="14" hidden="1" x14ac:dyDescent="0.15">
      <c r="A160" s="124">
        <v>45061</v>
      </c>
      <c r="B160" s="6"/>
      <c r="C160" s="6" t="s">
        <v>1177</v>
      </c>
      <c r="D160" s="6"/>
      <c r="E160" s="6" t="s">
        <v>1203</v>
      </c>
      <c r="F160" s="4" t="str">
        <f>IFERROR(VLOOKUP(VENTAS[[#This Row],[Código del producto Vendido]],INVENTARIO[],5,FALSE),"-")</f>
        <v>Jeans Elastizados Pierna Ancha</v>
      </c>
      <c r="G160" s="4">
        <v>1</v>
      </c>
      <c r="H160" s="13">
        <v>35</v>
      </c>
      <c r="I160" s="13">
        <f>VENTAS[[#This Row],[Cantidad]]*VENTAS[[#This Row],[Precio Venta]]</f>
        <v>35</v>
      </c>
      <c r="J160" s="13">
        <f>IF(VENTAS[[#This Row],[Nombre del Gestor]]&gt;1,  VENTAS[[#This Row],[Total]]*10%, 0)</f>
        <v>0</v>
      </c>
      <c r="K160" s="13">
        <f>IFERROR(VLOOKUP(VENTAS[[#This Row],[Código del producto Vendido]],INVENTARIO[],20,FALSE),"-")*VENTAS[[#This Row],[Cantidad]]</f>
        <v>27.52272727272727</v>
      </c>
      <c r="L160" s="13">
        <f>VENTAS[[#This Row],[Total]]-VENTAS[[#This Row],[Comisión 10%]]-VENTAS[[#This Row],[Costo]]</f>
        <v>7.4772727272727302</v>
      </c>
    </row>
    <row r="161" spans="1:12" ht="14" hidden="1" x14ac:dyDescent="0.15">
      <c r="A161" s="124">
        <v>45062</v>
      </c>
      <c r="B161" s="6"/>
      <c r="C161" s="6" t="s">
        <v>1193</v>
      </c>
      <c r="D161" s="6"/>
      <c r="E161" s="6" t="s">
        <v>391</v>
      </c>
      <c r="F161" s="4" t="str">
        <f>IFERROR(VLOOKUP(VENTAS[[#This Row],[Código del producto Vendido]],INVENTARIO[],5,FALSE),"-")</f>
        <v>Pareo Pantalón</v>
      </c>
      <c r="G161" s="4">
        <v>1</v>
      </c>
      <c r="H161" s="13">
        <v>15</v>
      </c>
      <c r="I161" s="13">
        <f>VENTAS[[#This Row],[Cantidad]]*VENTAS[[#This Row],[Precio Venta]]</f>
        <v>15</v>
      </c>
      <c r="J161" s="13">
        <f>IF(VENTAS[[#This Row],[Nombre del Gestor]]&gt;1,  VENTAS[[#This Row],[Total]]*10%, 0)</f>
        <v>0</v>
      </c>
      <c r="K161" s="13">
        <f>IFERROR(VLOOKUP(VENTAS[[#This Row],[Código del producto Vendido]],INVENTARIO[],20,FALSE),"-")*VENTAS[[#This Row],[Cantidad]]</f>
        <v>10.063333333333333</v>
      </c>
      <c r="L161" s="13">
        <f>VENTAS[[#This Row],[Total]]-VENTAS[[#This Row],[Comisión 10%]]-VENTAS[[#This Row],[Costo]]</f>
        <v>4.9366666666666674</v>
      </c>
    </row>
    <row r="162" spans="1:12" ht="14" hidden="1" x14ac:dyDescent="0.15">
      <c r="A162" s="124">
        <v>45062</v>
      </c>
      <c r="B162" s="6"/>
      <c r="C162" s="6" t="s">
        <v>1193</v>
      </c>
      <c r="D162" s="6"/>
      <c r="E162" s="6" t="s">
        <v>1646</v>
      </c>
      <c r="F162" s="4" t="str">
        <f>IFERROR(VLOOKUP(VENTAS[[#This Row],[Código del producto Vendido]],INVENTARIO[],5,FALSE),"-")</f>
        <v>Bañador con adorno de malla</v>
      </c>
      <c r="G162" s="4">
        <v>1</v>
      </c>
      <c r="H162" s="13">
        <v>25</v>
      </c>
      <c r="I162" s="13">
        <f>VENTAS[[#This Row],[Cantidad]]*VENTAS[[#This Row],[Precio Venta]]</f>
        <v>25</v>
      </c>
      <c r="J162" s="13">
        <f>IF(VENTAS[[#This Row],[Nombre del Gestor]]&gt;1,  VENTAS[[#This Row],[Total]]*10%, 0)</f>
        <v>0</v>
      </c>
      <c r="K162" s="13">
        <f>IFERROR(VLOOKUP(VENTAS[[#This Row],[Código del producto Vendido]],INVENTARIO[],20,FALSE),"-")*VENTAS[[#This Row],[Cantidad]]</f>
        <v>15.329545454545453</v>
      </c>
      <c r="L162" s="13">
        <f>VENTAS[[#This Row],[Total]]-VENTAS[[#This Row],[Comisión 10%]]-VENTAS[[#This Row],[Costo]]</f>
        <v>9.6704545454545467</v>
      </c>
    </row>
    <row r="163" spans="1:12" ht="14" hidden="1" x14ac:dyDescent="0.15">
      <c r="A163" s="124">
        <v>45059</v>
      </c>
      <c r="B163" s="6" t="s">
        <v>1194</v>
      </c>
      <c r="C163" s="6" t="s">
        <v>614</v>
      </c>
      <c r="D163" s="6"/>
      <c r="E163" s="6" t="s">
        <v>1138</v>
      </c>
      <c r="F163" s="4" t="str">
        <f>IFERROR(VLOOKUP(VENTAS[[#This Row],[Código del producto Vendido]],INVENTARIO[],5,FALSE),"-")</f>
        <v>Bañador una pieza con mariposa aplique fruncido</v>
      </c>
      <c r="G163" s="4">
        <v>1</v>
      </c>
      <c r="H163" s="13">
        <v>22</v>
      </c>
      <c r="I163" s="13">
        <f>VENTAS[[#This Row],[Cantidad]]*VENTAS[[#This Row],[Precio Venta]]</f>
        <v>22</v>
      </c>
      <c r="J163" s="13">
        <f>IF(VENTAS[[#This Row],[Nombre del Gestor]]&gt;1,  VENTAS[[#This Row],[Total]]*10%, 0)</f>
        <v>0</v>
      </c>
      <c r="K163" s="13">
        <f>IFERROR(VLOOKUP(VENTAS[[#This Row],[Código del producto Vendido]],INVENTARIO[],20,FALSE),"-")*VENTAS[[#This Row],[Cantidad]]</f>
        <v>11.922727272727272</v>
      </c>
      <c r="L163" s="13">
        <f>VENTAS[[#This Row],[Total]]-VENTAS[[#This Row],[Comisión 10%]]-VENTAS[[#This Row],[Costo]]</f>
        <v>10.077272727272728</v>
      </c>
    </row>
    <row r="164" spans="1:12" ht="14" hidden="1" x14ac:dyDescent="0.15">
      <c r="A164" s="124">
        <v>45064</v>
      </c>
      <c r="B164" s="6"/>
      <c r="C164" s="6" t="s">
        <v>1222</v>
      </c>
      <c r="D164" s="6"/>
      <c r="E164" s="6" t="s">
        <v>1709</v>
      </c>
      <c r="F164" s="4" t="str">
        <f>IFERROR(VLOOKUP(VENTAS[[#This Row],[Código del producto Vendido]],INVENTARIO[],5,FALSE),"-")</f>
        <v>Jeans Elastizados Pierna Ancha</v>
      </c>
      <c r="G164" s="4">
        <v>1</v>
      </c>
      <c r="H164" s="13">
        <v>35</v>
      </c>
      <c r="I164" s="13">
        <f>VENTAS[[#This Row],[Cantidad]]*VENTAS[[#This Row],[Precio Venta]]</f>
        <v>35</v>
      </c>
      <c r="J164" s="13">
        <f>IF(VENTAS[[#This Row],[Nombre del Gestor]]&gt;1,  VENTAS[[#This Row],[Total]]*10%, 0)</f>
        <v>0</v>
      </c>
      <c r="K164" s="13">
        <f>IFERROR(VLOOKUP(VENTAS[[#This Row],[Código del producto Vendido]],INVENTARIO[],20,FALSE),"-")*VENTAS[[#This Row],[Cantidad]]</f>
        <v>27.52272727272727</v>
      </c>
      <c r="L164" s="13">
        <f>VENTAS[[#This Row],[Total]]-VENTAS[[#This Row],[Comisión 10%]]-VENTAS[[#This Row],[Costo]]</f>
        <v>7.4772727272727302</v>
      </c>
    </row>
    <row r="165" spans="1:12" ht="14" hidden="1" x14ac:dyDescent="0.15">
      <c r="A165" s="124">
        <v>45064</v>
      </c>
      <c r="B165" s="6"/>
      <c r="C165" s="6" t="s">
        <v>1222</v>
      </c>
      <c r="D165" s="6"/>
      <c r="E165" s="6" t="s">
        <v>1161</v>
      </c>
      <c r="F165" s="4" t="str">
        <f>IFERROR(VLOOKUP(VENTAS[[#This Row],[Código del producto Vendido]],INVENTARIO[],5,FALSE),"-")</f>
        <v xml:space="preserve"> Top Mangas Fruncidas</v>
      </c>
      <c r="G165" s="4">
        <v>1</v>
      </c>
      <c r="H165" s="13">
        <v>12</v>
      </c>
      <c r="I165" s="13">
        <f>VENTAS[[#This Row],[Cantidad]]*VENTAS[[#This Row],[Precio Venta]]</f>
        <v>12</v>
      </c>
      <c r="J165" s="13">
        <f>IF(VENTAS[[#This Row],[Nombre del Gestor]]&gt;1,  VENTAS[[#This Row],[Total]]*10%, 0)</f>
        <v>0</v>
      </c>
      <c r="K165" s="13">
        <f>IFERROR(VLOOKUP(VENTAS[[#This Row],[Código del producto Vendido]],INVENTARIO[],20,FALSE),"-")*VENTAS[[#This Row],[Cantidad]]</f>
        <v>6.8113636363636356</v>
      </c>
      <c r="L165" s="13">
        <f>VENTAS[[#This Row],[Total]]-VENTAS[[#This Row],[Comisión 10%]]-VENTAS[[#This Row],[Costo]]</f>
        <v>5.1886363636363644</v>
      </c>
    </row>
    <row r="166" spans="1:12" ht="14" hidden="1" x14ac:dyDescent="0.15">
      <c r="A166" s="124">
        <v>45064</v>
      </c>
      <c r="B166" s="6"/>
      <c r="C166" s="6" t="s">
        <v>1223</v>
      </c>
      <c r="D166" s="6"/>
      <c r="E166" s="38" t="s">
        <v>1144</v>
      </c>
      <c r="F166" s="4" t="str">
        <f>IFERROR(VLOOKUP(VENTAS[[#This Row],[Código del producto Vendido]],INVENTARIO[],5,FALSE),"-")</f>
        <v>Vestido Tropical</v>
      </c>
      <c r="G166" s="4">
        <v>1</v>
      </c>
      <c r="H166" s="13">
        <v>30</v>
      </c>
      <c r="I166" s="13">
        <f>VENTAS[[#This Row],[Cantidad]]*VENTAS[[#This Row],[Precio Venta]]</f>
        <v>30</v>
      </c>
      <c r="J166" s="13">
        <f>IF(VENTAS[[#This Row],[Nombre del Gestor]]&gt;1,  VENTAS[[#This Row],[Total]]*10%, 0)</f>
        <v>0</v>
      </c>
      <c r="K166" s="13">
        <f>IFERROR(VLOOKUP(VENTAS[[#This Row],[Código del producto Vendido]],INVENTARIO[],20,FALSE),"-")*VENTAS[[#This Row],[Cantidad]]</f>
        <v>18.848636363636363</v>
      </c>
      <c r="L166" s="13">
        <f>VENTAS[[#This Row],[Total]]-VENTAS[[#This Row],[Comisión 10%]]-VENTAS[[#This Row],[Costo]]</f>
        <v>11.151363636363637</v>
      </c>
    </row>
    <row r="167" spans="1:12" ht="14" hidden="1" x14ac:dyDescent="0.15">
      <c r="A167" s="124">
        <v>45064</v>
      </c>
      <c r="B167" s="6"/>
      <c r="C167" s="6" t="s">
        <v>1223</v>
      </c>
      <c r="D167" s="6"/>
      <c r="E167" s="6" t="s">
        <v>1163</v>
      </c>
      <c r="F167" s="4" t="str">
        <f>IFERROR(VLOOKUP(VENTAS[[#This Row],[Código del producto Vendido]],INVENTARIO[],5,FALSE),"-")</f>
        <v>Vestido con abertura</v>
      </c>
      <c r="G167" s="4">
        <v>1</v>
      </c>
      <c r="H167" s="13">
        <v>22</v>
      </c>
      <c r="I167" s="13">
        <f>VENTAS[[#This Row],[Cantidad]]*VENTAS[[#This Row],[Precio Venta]]</f>
        <v>22</v>
      </c>
      <c r="J167" s="13">
        <f>IF(VENTAS[[#This Row],[Nombre del Gestor]]&gt;1,  VENTAS[[#This Row],[Total]]*10%, 0)</f>
        <v>0</v>
      </c>
      <c r="K167" s="13">
        <f>IFERROR(VLOOKUP(VENTAS[[#This Row],[Código del producto Vendido]],INVENTARIO[],20,FALSE),"-")*VENTAS[[#This Row],[Cantidad]]</f>
        <v>15.527727272727272</v>
      </c>
      <c r="L167" s="13">
        <f>VENTAS[[#This Row],[Total]]-VENTAS[[#This Row],[Comisión 10%]]-VENTAS[[#This Row],[Costo]]</f>
        <v>6.4722727272727276</v>
      </c>
    </row>
    <row r="168" spans="1:12" ht="14" hidden="1" x14ac:dyDescent="0.15">
      <c r="A168" s="124">
        <v>45064</v>
      </c>
      <c r="B168" s="6"/>
      <c r="C168" s="6" t="s">
        <v>928</v>
      </c>
      <c r="D168" s="6"/>
      <c r="E168" s="6" t="s">
        <v>1347</v>
      </c>
      <c r="F168" s="4" t="str">
        <f>IFERROR(VLOOKUP(VENTAS[[#This Row],[Código del producto Vendido]],INVENTARIO[],5,FALSE),"-")</f>
        <v xml:space="preserve">Pareo falda </v>
      </c>
      <c r="G168" s="4">
        <v>4</v>
      </c>
      <c r="H168" s="13">
        <v>8</v>
      </c>
      <c r="I168" s="13">
        <f>VENTAS[[#This Row],[Cantidad]]*VENTAS[[#This Row],[Precio Venta]]</f>
        <v>32</v>
      </c>
      <c r="J168" s="13">
        <f>IF(VENTAS[[#This Row],[Nombre del Gestor]]&gt;1,  VENTAS[[#This Row],[Total]]*10%, 0)</f>
        <v>0</v>
      </c>
      <c r="K168" s="13">
        <f>IFERROR(VLOOKUP(VENTAS[[#This Row],[Código del producto Vendido]],INVENTARIO[],20,FALSE),"-")*VENTAS[[#This Row],[Cantidad]]</f>
        <v>17.34888888888889</v>
      </c>
      <c r="L168" s="13">
        <f>VENTAS[[#This Row],[Total]]-VENTAS[[#This Row],[Comisión 10%]]-VENTAS[[#This Row],[Costo]]</f>
        <v>14.65111111111111</v>
      </c>
    </row>
    <row r="169" spans="1:12" ht="14" hidden="1" x14ac:dyDescent="0.15">
      <c r="A169" s="124">
        <v>45064</v>
      </c>
      <c r="B169" s="6"/>
      <c r="C169" s="6" t="s">
        <v>928</v>
      </c>
      <c r="D169" s="6"/>
      <c r="E169" s="6" t="s">
        <v>64</v>
      </c>
      <c r="F169" s="4" t="str">
        <f>IFERROR(VLOOKUP(VENTAS[[#This Row],[Código del producto Vendido]],INVENTARIO[],5,FALSE),"-")</f>
        <v>Bañador color combinado</v>
      </c>
      <c r="G169" s="4">
        <v>1</v>
      </c>
      <c r="H169" s="13">
        <v>25</v>
      </c>
      <c r="I169" s="13">
        <f>VENTAS[[#This Row],[Cantidad]]*VENTAS[[#This Row],[Precio Venta]]</f>
        <v>25</v>
      </c>
      <c r="J169" s="13">
        <f>IF(VENTAS[[#This Row],[Nombre del Gestor]]&gt;1,  VENTAS[[#This Row],[Total]]*10%, 0)</f>
        <v>0</v>
      </c>
      <c r="K169" s="13">
        <f>IFERROR(VLOOKUP(VENTAS[[#This Row],[Código del producto Vendido]],INVENTARIO[],20,FALSE),"-")*VENTAS[[#This Row],[Cantidad]]</f>
        <v>18.478888888888889</v>
      </c>
      <c r="L169" s="13">
        <f>VENTAS[[#This Row],[Total]]-VENTAS[[#This Row],[Comisión 10%]]-VENTAS[[#This Row],[Costo]]</f>
        <v>6.5211111111111109</v>
      </c>
    </row>
    <row r="170" spans="1:12" ht="14" hidden="1" x14ac:dyDescent="0.15">
      <c r="A170" s="124">
        <v>45064</v>
      </c>
      <c r="B170" s="6"/>
      <c r="C170" s="6" t="s">
        <v>1224</v>
      </c>
      <c r="D170" s="6"/>
      <c r="E170" s="6" t="s">
        <v>1114</v>
      </c>
      <c r="F170" s="4" t="str">
        <f>IFERROR(VLOOKUP(VENTAS[[#This Row],[Código del producto Vendido]],INVENTARIO[],5,FALSE),"-")</f>
        <v>Bañador con adorno de malla</v>
      </c>
      <c r="G170" s="4">
        <v>1</v>
      </c>
      <c r="H170" s="13">
        <v>25</v>
      </c>
      <c r="I170" s="13">
        <f>VENTAS[[#This Row],[Cantidad]]*VENTAS[[#This Row],[Precio Venta]]</f>
        <v>25</v>
      </c>
      <c r="J170" s="13">
        <f>IF(VENTAS[[#This Row],[Nombre del Gestor]]&gt;1,  VENTAS[[#This Row],[Total]]*10%, 0)</f>
        <v>0</v>
      </c>
      <c r="K170" s="13">
        <f>IFERROR(VLOOKUP(VENTAS[[#This Row],[Código del producto Vendido]],INVENTARIO[],20,FALSE),"-")*VENTAS[[#This Row],[Cantidad]]</f>
        <v>16.179545454545455</v>
      </c>
      <c r="L170" s="13">
        <f>VENTAS[[#This Row],[Total]]-VENTAS[[#This Row],[Comisión 10%]]-VENTAS[[#This Row],[Costo]]</f>
        <v>8.8204545454545453</v>
      </c>
    </row>
    <row r="171" spans="1:12" ht="14" hidden="1" x14ac:dyDescent="0.15">
      <c r="A171" s="124">
        <v>45064</v>
      </c>
      <c r="B171" s="6"/>
      <c r="C171" s="6" t="s">
        <v>1225</v>
      </c>
      <c r="D171" s="6"/>
      <c r="E171" s="6" t="s">
        <v>1690</v>
      </c>
      <c r="F171" s="4" t="str">
        <f>IFERROR(VLOOKUP(VENTAS[[#This Row],[Código del producto Vendido]],INVENTARIO[],5,FALSE),"-")</f>
        <v>Vestido de lunares</v>
      </c>
      <c r="G171" s="4">
        <v>1</v>
      </c>
      <c r="H171" s="13">
        <v>22</v>
      </c>
      <c r="I171" s="13">
        <f>VENTAS[[#This Row],[Cantidad]]*VENTAS[[#This Row],[Precio Venta]]</f>
        <v>22</v>
      </c>
      <c r="J171" s="13">
        <f>IF(VENTAS[[#This Row],[Nombre del Gestor]]&gt;1,  VENTAS[[#This Row],[Total]]*10%, 0)</f>
        <v>0</v>
      </c>
      <c r="K171" s="13">
        <f>IFERROR(VLOOKUP(VENTAS[[#This Row],[Código del producto Vendido]],INVENTARIO[],20,FALSE),"-")*VENTAS[[#This Row],[Cantidad]]</f>
        <v>15.327272727272726</v>
      </c>
      <c r="L171" s="13">
        <f>VENTAS[[#This Row],[Total]]-VENTAS[[#This Row],[Comisión 10%]]-VENTAS[[#This Row],[Costo]]</f>
        <v>6.6727272727272737</v>
      </c>
    </row>
    <row r="172" spans="1:12" ht="14" hidden="1" x14ac:dyDescent="0.15">
      <c r="A172" s="124">
        <v>45065</v>
      </c>
      <c r="B172" s="6"/>
      <c r="C172" s="6" t="s">
        <v>1226</v>
      </c>
      <c r="D172" s="6"/>
      <c r="E172" s="6" t="s">
        <v>1151</v>
      </c>
      <c r="F172" s="4" t="str">
        <f>IFERROR(VLOOKUP(VENTAS[[#This Row],[Código del producto Vendido]],INVENTARIO[],5,FALSE),"-")</f>
        <v xml:space="preserve"> Pantaloneta Verde</v>
      </c>
      <c r="G172" s="4">
        <v>1</v>
      </c>
      <c r="H172" s="13">
        <v>25</v>
      </c>
      <c r="I172" s="13">
        <f>VENTAS[[#This Row],[Cantidad]]*VENTAS[[#This Row],[Precio Venta]]</f>
        <v>25</v>
      </c>
      <c r="J172" s="13">
        <f>IF(VENTAS[[#This Row],[Nombre del Gestor]]&gt;1,  VENTAS[[#This Row],[Total]]*10%, 0)</f>
        <v>0</v>
      </c>
      <c r="K172" s="13">
        <f>IFERROR(VLOOKUP(VENTAS[[#This Row],[Código del producto Vendido]],INVENTARIO[],20,FALSE),"-")*VENTAS[[#This Row],[Cantidad]]</f>
        <v>14.871363636363636</v>
      </c>
      <c r="L172" s="13">
        <f>VENTAS[[#This Row],[Total]]-VENTAS[[#This Row],[Comisión 10%]]-VENTAS[[#This Row],[Costo]]</f>
        <v>10.128636363636364</v>
      </c>
    </row>
    <row r="173" spans="1:12" ht="14" hidden="1" x14ac:dyDescent="0.15">
      <c r="A173" s="124">
        <v>45065</v>
      </c>
      <c r="B173" s="6"/>
      <c r="C173" s="6" t="s">
        <v>1227</v>
      </c>
      <c r="D173" s="6"/>
      <c r="E173" s="6" t="s">
        <v>1481</v>
      </c>
      <c r="F173" s="4" t="str">
        <f>IFERROR(VLOOKUP(VENTAS[[#This Row],[Código del producto Vendido]],INVENTARIO[],5,FALSE),"-")</f>
        <v>Bañador bikini floral</v>
      </c>
      <c r="G173" s="4">
        <v>1</v>
      </c>
      <c r="H173" s="13">
        <v>25</v>
      </c>
      <c r="I173" s="13">
        <f>VENTAS[[#This Row],[Cantidad]]*VENTAS[[#This Row],[Precio Venta]]</f>
        <v>25</v>
      </c>
      <c r="J173" s="13">
        <f>IF(VENTAS[[#This Row],[Nombre del Gestor]]&gt;1,  VENTAS[[#This Row],[Total]]*10%, 0)</f>
        <v>0</v>
      </c>
      <c r="K173" s="13">
        <f>IFERROR(VLOOKUP(VENTAS[[#This Row],[Código del producto Vendido]],INVENTARIO[],20,FALSE),"-")*VENTAS[[#This Row],[Cantidad]]</f>
        <v>16.604444444444443</v>
      </c>
      <c r="L173" s="13">
        <f>VENTAS[[#This Row],[Total]]-VENTAS[[#This Row],[Comisión 10%]]-VENTAS[[#This Row],[Costo]]</f>
        <v>8.395555555555557</v>
      </c>
    </row>
    <row r="174" spans="1:12" ht="14" hidden="1" x14ac:dyDescent="0.15">
      <c r="A174" s="124">
        <v>45065</v>
      </c>
      <c r="B174" s="6"/>
      <c r="C174" s="6" t="s">
        <v>1229</v>
      </c>
      <c r="D174" s="6"/>
      <c r="E174" s="6" t="s">
        <v>203</v>
      </c>
      <c r="F174" s="4" t="str">
        <f>IFERROR(VLOOKUP(VENTAS[[#This Row],[Código del producto Vendido]],INVENTARIO[],5,FALSE),"-")</f>
        <v>Vestido de un hombro con nudo</v>
      </c>
      <c r="G174" s="4">
        <v>1</v>
      </c>
      <c r="H174" s="13">
        <v>15</v>
      </c>
      <c r="I174" s="13">
        <f>VENTAS[[#This Row],[Cantidad]]*VENTAS[[#This Row],[Precio Venta]]</f>
        <v>15</v>
      </c>
      <c r="J174" s="13">
        <f>IF(VENTAS[[#This Row],[Nombre del Gestor]]&gt;1,  VENTAS[[#This Row],[Total]]*10%, 0)</f>
        <v>0</v>
      </c>
      <c r="K174" s="13">
        <f>IFERROR(VLOOKUP(VENTAS[[#This Row],[Código del producto Vendido]],INVENTARIO[],20,FALSE),"-")*VENTAS[[#This Row],[Cantidad]]</f>
        <v>12.835000000000001</v>
      </c>
      <c r="L174" s="13">
        <f>VENTAS[[#This Row],[Total]]-VENTAS[[#This Row],[Comisión 10%]]-VENTAS[[#This Row],[Costo]]</f>
        <v>2.1649999999999991</v>
      </c>
    </row>
    <row r="175" spans="1:12" ht="17" hidden="1" customHeight="1" x14ac:dyDescent="0.15">
      <c r="A175" s="124">
        <v>45065</v>
      </c>
      <c r="B175" s="6"/>
      <c r="C175" s="6" t="s">
        <v>1229</v>
      </c>
      <c r="D175" s="6"/>
      <c r="E175" s="6" t="s">
        <v>214</v>
      </c>
      <c r="F175" s="4" t="str">
        <f>IFERROR(VLOOKUP(VENTAS[[#This Row],[Código del producto Vendido]],INVENTARIO[],5,FALSE),"-")</f>
        <v>Elegant Vestido ajustado con estampado de leopardo</v>
      </c>
      <c r="G175" s="4">
        <v>1</v>
      </c>
      <c r="H175" s="13">
        <v>15</v>
      </c>
      <c r="I175" s="13">
        <f>VENTAS[[#This Row],[Cantidad]]*VENTAS[[#This Row],[Precio Venta]]</f>
        <v>15</v>
      </c>
      <c r="J175" s="13">
        <f>IF(VENTAS[[#This Row],[Nombre del Gestor]]&gt;1,  VENTAS[[#This Row],[Total]]*10%, 0)</f>
        <v>0</v>
      </c>
      <c r="K175" s="13">
        <f>IFERROR(VLOOKUP(VENTAS[[#This Row],[Código del producto Vendido]],INVENTARIO[],20,FALSE),"-")*VENTAS[[#This Row],[Cantidad]]</f>
        <v>7.2483333333333331</v>
      </c>
      <c r="L175" s="13">
        <f>VENTAS[[#This Row],[Total]]-VENTAS[[#This Row],[Comisión 10%]]-VENTAS[[#This Row],[Costo]]</f>
        <v>7.7516666666666669</v>
      </c>
    </row>
    <row r="176" spans="1:12" ht="14" hidden="1" x14ac:dyDescent="0.15">
      <c r="A176" s="124">
        <v>45065</v>
      </c>
      <c r="B176" s="6"/>
      <c r="C176" s="6" t="s">
        <v>1229</v>
      </c>
      <c r="D176" s="6"/>
      <c r="E176" s="6" t="s">
        <v>1524</v>
      </c>
      <c r="F176" s="4" t="str">
        <f>IFERROR(VLOOKUP(VENTAS[[#This Row],[Código del producto Vendido]],INVENTARIO[],5,FALSE),"-")</f>
        <v xml:space="preserve">Top cruzado </v>
      </c>
      <c r="G176" s="4">
        <v>1</v>
      </c>
      <c r="H176" s="13">
        <v>9</v>
      </c>
      <c r="I176" s="13">
        <f>VENTAS[[#This Row],[Cantidad]]*VENTAS[[#This Row],[Precio Venta]]</f>
        <v>9</v>
      </c>
      <c r="J176" s="13">
        <f>IF(VENTAS[[#This Row],[Nombre del Gestor]]&gt;1,  VENTAS[[#This Row],[Total]]*10%, 0)</f>
        <v>0</v>
      </c>
      <c r="K176" s="13">
        <f>IFERROR(VLOOKUP(VENTAS[[#This Row],[Código del producto Vendido]],INVENTARIO[],20,FALSE),"-")*VENTAS[[#This Row],[Cantidad]]</f>
        <v>5.1933333333333334</v>
      </c>
      <c r="L176" s="13">
        <f>VENTAS[[#This Row],[Total]]-VENTAS[[#This Row],[Comisión 10%]]-VENTAS[[#This Row],[Costo]]</f>
        <v>3.8066666666666666</v>
      </c>
    </row>
    <row r="177" spans="1:12" ht="14" hidden="1" x14ac:dyDescent="0.15">
      <c r="A177" s="124">
        <v>45065</v>
      </c>
      <c r="B177" s="6"/>
      <c r="C177" s="6" t="s">
        <v>1229</v>
      </c>
      <c r="D177" s="6"/>
      <c r="E177" s="6" t="s">
        <v>436</v>
      </c>
      <c r="F177" s="4" t="str">
        <f>IFERROR(VLOOKUP(VENTAS[[#This Row],[Código del producto Vendido]],INVENTARIO[],5,FALSE),"-")</f>
        <v>Vestido acanalado de un hombro</v>
      </c>
      <c r="G177" s="4">
        <v>1</v>
      </c>
      <c r="H177" s="13">
        <v>18</v>
      </c>
      <c r="I177" s="13">
        <f>VENTAS[[#This Row],[Cantidad]]*VENTAS[[#This Row],[Precio Venta]]</f>
        <v>18</v>
      </c>
      <c r="J177" s="13">
        <f>IF(VENTAS[[#This Row],[Nombre del Gestor]]&gt;1,  VENTAS[[#This Row],[Total]]*10%, 0)</f>
        <v>0</v>
      </c>
      <c r="K177" s="13">
        <f>IFERROR(VLOOKUP(VENTAS[[#This Row],[Código del producto Vendido]],INVENTARIO[],20,FALSE),"-")*VENTAS[[#This Row],[Cantidad]]</f>
        <v>11.944444444444445</v>
      </c>
      <c r="L177" s="13">
        <f>VENTAS[[#This Row],[Total]]-VENTAS[[#This Row],[Comisión 10%]]-VENTAS[[#This Row],[Costo]]</f>
        <v>6.0555555555555554</v>
      </c>
    </row>
    <row r="178" spans="1:12" ht="14" hidden="1" x14ac:dyDescent="0.15">
      <c r="A178" s="124"/>
      <c r="B178" s="6" t="s">
        <v>932</v>
      </c>
      <c r="C178" s="6" t="s">
        <v>1192</v>
      </c>
      <c r="D178" s="6"/>
      <c r="E178" s="6" t="s">
        <v>438</v>
      </c>
      <c r="F178" s="4" t="str">
        <f>IFERROR(VLOOKUP(VENTAS[[#This Row],[Código del producto Vendido]],INVENTARIO[],5,FALSE),"-")</f>
        <v>-</v>
      </c>
      <c r="G178" s="4">
        <v>1</v>
      </c>
      <c r="H178" s="13">
        <v>18</v>
      </c>
      <c r="I178" s="13">
        <f>VENTAS[[#This Row],[Cantidad]]*VENTAS[[#This Row],[Precio Venta]]</f>
        <v>18</v>
      </c>
      <c r="J178" s="13">
        <f>IF(VENTAS[[#This Row],[Nombre del Gestor]]&gt;1,  VENTAS[[#This Row],[Total]]*10%, 0)</f>
        <v>0</v>
      </c>
      <c r="K178" s="13" t="e">
        <f>IFERROR(VLOOKUP(VENTAS[[#This Row],[Código del producto Vendido]],INVENTARIO[],20,FALSE),"-")*VENTAS[[#This Row],[Cantidad]]</f>
        <v>#VALUE!</v>
      </c>
      <c r="L178" s="13">
        <v>6</v>
      </c>
    </row>
    <row r="179" spans="1:12" ht="14" hidden="1" x14ac:dyDescent="0.15">
      <c r="A179" s="124">
        <v>45065</v>
      </c>
      <c r="B179" s="6"/>
      <c r="C179" s="6" t="s">
        <v>1230</v>
      </c>
      <c r="D179" s="6"/>
      <c r="E179" s="6" t="s">
        <v>1709</v>
      </c>
      <c r="F179" s="4" t="str">
        <f>IFERROR(VLOOKUP(VENTAS[[#This Row],[Código del producto Vendido]],INVENTARIO[],5,FALSE),"-")</f>
        <v>Jeans Elastizados Pierna Ancha</v>
      </c>
      <c r="G179" s="4">
        <v>1</v>
      </c>
      <c r="H179" s="13">
        <v>35</v>
      </c>
      <c r="I179" s="13">
        <f>VENTAS[[#This Row],[Cantidad]]*VENTAS[[#This Row],[Precio Venta]]</f>
        <v>35</v>
      </c>
      <c r="J179" s="13">
        <f>IF(VENTAS[[#This Row],[Nombre del Gestor]]&gt;1,  VENTAS[[#This Row],[Total]]*10%, 0)</f>
        <v>0</v>
      </c>
      <c r="K179" s="13">
        <f>IFERROR(VLOOKUP(VENTAS[[#This Row],[Código del producto Vendido]],INVENTARIO[],20,FALSE),"-")*VENTAS[[#This Row],[Cantidad]]</f>
        <v>27.52272727272727</v>
      </c>
      <c r="L179" s="13">
        <f>VENTAS[[#This Row],[Total]]-VENTAS[[#This Row],[Comisión 10%]]-VENTAS[[#This Row],[Costo]]</f>
        <v>7.4772727272727302</v>
      </c>
    </row>
    <row r="180" spans="1:12" ht="14" hidden="1" x14ac:dyDescent="0.15">
      <c r="A180" s="124">
        <v>45067</v>
      </c>
      <c r="B180" s="6"/>
      <c r="C180" s="6" t="s">
        <v>1255</v>
      </c>
      <c r="D180" s="6"/>
      <c r="E180" s="6" t="s">
        <v>1125</v>
      </c>
      <c r="F180" s="4" t="str">
        <f>IFERROR(VLOOKUP(VENTAS[[#This Row],[Código del producto Vendido]],INVENTARIO[],5,FALSE),"-")</f>
        <v>Camiseta con figura</v>
      </c>
      <c r="G180" s="4">
        <v>1</v>
      </c>
      <c r="H180" s="13">
        <v>14</v>
      </c>
      <c r="I180" s="13">
        <f>VENTAS[[#This Row],[Cantidad]]*VENTAS[[#This Row],[Precio Venta]]</f>
        <v>14</v>
      </c>
      <c r="J180" s="13">
        <f>IF(VENTAS[[#This Row],[Nombre del Gestor]]&gt;1,  VENTAS[[#This Row],[Total]]*10%, 0)</f>
        <v>0</v>
      </c>
      <c r="K180" s="13">
        <f>IFERROR(VLOOKUP(VENTAS[[#This Row],[Código del producto Vendido]],INVENTARIO[],20,FALSE),"-")*VENTAS[[#This Row],[Cantidad]]</f>
        <v>10.077272727272726</v>
      </c>
      <c r="L180" s="13">
        <f>VENTAS[[#This Row],[Total]]-VENTAS[[#This Row],[Comisión 10%]]-VENTAS[[#This Row],[Costo]]</f>
        <v>3.9227272727272737</v>
      </c>
    </row>
    <row r="181" spans="1:12" ht="14" hidden="1" x14ac:dyDescent="0.15">
      <c r="A181" s="124">
        <v>45067</v>
      </c>
      <c r="B181" s="6"/>
      <c r="C181" s="6" t="s">
        <v>1255</v>
      </c>
      <c r="D181" s="6"/>
      <c r="E181" s="6" t="s">
        <v>1712</v>
      </c>
      <c r="F181" s="4" t="str">
        <f>IFERROR(VLOOKUP(VENTAS[[#This Row],[Código del producto Vendido]],INVENTARIO[],5,FALSE),"-")</f>
        <v>Jeans Ajustados Claro</v>
      </c>
      <c r="G181" s="4">
        <v>1</v>
      </c>
      <c r="H181" s="13">
        <v>35</v>
      </c>
      <c r="I181" s="13">
        <f>VENTAS[[#This Row],[Cantidad]]*VENTAS[[#This Row],[Precio Venta]]</f>
        <v>35</v>
      </c>
      <c r="J181" s="13">
        <f>IF(VENTAS[[#This Row],[Nombre del Gestor]]&gt;1,  VENTAS[[#This Row],[Total]]*10%, 0)</f>
        <v>0</v>
      </c>
      <c r="K181" s="13">
        <f>IFERROR(VLOOKUP(VENTAS[[#This Row],[Código del producto Vendido]],INVENTARIO[],20,FALSE),"-")*VENTAS[[#This Row],[Cantidad]]</f>
        <v>25.818181818181817</v>
      </c>
      <c r="L181" s="13">
        <f>VENTAS[[#This Row],[Total]]-VENTAS[[#This Row],[Comisión 10%]]-VENTAS[[#This Row],[Costo]]</f>
        <v>9.1818181818181834</v>
      </c>
    </row>
    <row r="182" spans="1:12" ht="14" hidden="1" x14ac:dyDescent="0.15">
      <c r="A182" s="124">
        <v>45067</v>
      </c>
      <c r="B182" s="6"/>
      <c r="C182" s="6" t="s">
        <v>1255</v>
      </c>
      <c r="D182" s="6"/>
      <c r="E182" s="6" t="s">
        <v>470</v>
      </c>
      <c r="F182" s="4" t="str">
        <f>IFERROR(VLOOKUP(VENTAS[[#This Row],[Código del producto Vendido]],INVENTARIO[],5,FALSE),"-")</f>
        <v>Sandalias prácticas</v>
      </c>
      <c r="G182" s="4">
        <v>1</v>
      </c>
      <c r="H182" s="13">
        <v>30</v>
      </c>
      <c r="I182" s="13">
        <f>VENTAS[[#This Row],[Cantidad]]*VENTAS[[#This Row],[Precio Venta]]</f>
        <v>30</v>
      </c>
      <c r="J182" s="13">
        <f>IF(VENTAS[[#This Row],[Nombre del Gestor]]&gt;1,  VENTAS[[#This Row],[Total]]*10%, 0)</f>
        <v>0</v>
      </c>
      <c r="K182" s="13">
        <f>IFERROR(VLOOKUP(VENTAS[[#This Row],[Código del producto Vendido]],INVENTARIO[],20,FALSE),"-")*VENTAS[[#This Row],[Cantidad]]</f>
        <v>23.277777777777779</v>
      </c>
      <c r="L182" s="13">
        <f>VENTAS[[#This Row],[Total]]-VENTAS[[#This Row],[Comisión 10%]]-VENTAS[[#This Row],[Costo]]</f>
        <v>6.7222222222222214</v>
      </c>
    </row>
    <row r="183" spans="1:12" ht="14" hidden="1" x14ac:dyDescent="0.15">
      <c r="A183" s="124">
        <v>45067</v>
      </c>
      <c r="B183" s="6"/>
      <c r="C183" s="6" t="s">
        <v>1256</v>
      </c>
      <c r="D183" s="6"/>
      <c r="E183" s="6" t="s">
        <v>105</v>
      </c>
      <c r="F183" s="4" t="str">
        <f>IFERROR(VLOOKUP(VENTAS[[#This Row],[Código del producto Vendido]],INVENTARIO[],5,FALSE),"-")</f>
        <v>Pantalones de pierna ancha de talle alto con abertura</v>
      </c>
      <c r="G183" s="4">
        <v>1</v>
      </c>
      <c r="H183" s="13">
        <v>25</v>
      </c>
      <c r="I183" s="13">
        <f>VENTAS[[#This Row],[Cantidad]]*VENTAS[[#This Row],[Precio Venta]]</f>
        <v>25</v>
      </c>
      <c r="J183" s="13">
        <f>IF(VENTAS[[#This Row],[Nombre del Gestor]]&gt;1,  VENTAS[[#This Row],[Total]]*10%, 0)</f>
        <v>0</v>
      </c>
      <c r="K183" s="13">
        <f>IFERROR(VLOOKUP(VENTAS[[#This Row],[Código del producto Vendido]],INVENTARIO[],20,FALSE),"-")*VENTAS[[#This Row],[Cantidad]]</f>
        <v>13.071111111111112</v>
      </c>
      <c r="L183" s="13">
        <f>VENTAS[[#This Row],[Total]]-VENTAS[[#This Row],[Comisión 10%]]-VENTAS[[#This Row],[Costo]]</f>
        <v>11.928888888888888</v>
      </c>
    </row>
    <row r="184" spans="1:12" ht="14" hidden="1" x14ac:dyDescent="0.15">
      <c r="A184" s="124">
        <v>45067</v>
      </c>
      <c r="B184" s="6"/>
      <c r="C184" s="6" t="s">
        <v>1256</v>
      </c>
      <c r="D184" s="6"/>
      <c r="E184" s="6" t="s">
        <v>1180</v>
      </c>
      <c r="F184" s="4" t="str">
        <f>IFERROR(VLOOKUP(VENTAS[[#This Row],[Código del producto Vendido]],INVENTARIO[],5,FALSE),"-")</f>
        <v>Top Dreamer Blanco</v>
      </c>
      <c r="G184" s="4">
        <v>1</v>
      </c>
      <c r="H184" s="13">
        <v>12</v>
      </c>
      <c r="I184" s="13">
        <f>VENTAS[[#This Row],[Cantidad]]*VENTAS[[#This Row],[Precio Venta]]</f>
        <v>12</v>
      </c>
      <c r="J184" s="13">
        <f>IF(VENTAS[[#This Row],[Nombre del Gestor]]&gt;1,  VENTAS[[#This Row],[Total]]*10%, 0)</f>
        <v>0</v>
      </c>
      <c r="K184" s="13">
        <f>IFERROR(VLOOKUP(VENTAS[[#This Row],[Código del producto Vendido]],INVENTARIO[],20,FALSE),"-")*VENTAS[[#This Row],[Cantidad]]</f>
        <v>6.7590909090909079</v>
      </c>
      <c r="L184" s="13">
        <f>VENTAS[[#This Row],[Total]]-VENTAS[[#This Row],[Comisión 10%]]-VENTAS[[#This Row],[Costo]]</f>
        <v>5.2409090909090921</v>
      </c>
    </row>
    <row r="185" spans="1:12" ht="14" hidden="1" x14ac:dyDescent="0.15">
      <c r="A185" s="124">
        <v>45067</v>
      </c>
      <c r="B185" s="6"/>
      <c r="C185" s="6" t="s">
        <v>1256</v>
      </c>
      <c r="D185" s="6"/>
      <c r="E185" s="6" t="s">
        <v>121</v>
      </c>
      <c r="F185" s="4" t="str">
        <f>IFERROR(VLOOKUP(VENTAS[[#This Row],[Código del producto Vendido]],INVENTARIO[],5,FALSE),"-")</f>
        <v>Top estampado de cuello con cordón</v>
      </c>
      <c r="G185" s="4">
        <v>1</v>
      </c>
      <c r="H185" s="13">
        <v>12</v>
      </c>
      <c r="I185" s="13">
        <f>VENTAS[[#This Row],[Cantidad]]*VENTAS[[#This Row],[Precio Venta]]</f>
        <v>12</v>
      </c>
      <c r="J185" s="13">
        <f>IF(VENTAS[[#This Row],[Nombre del Gestor]]&gt;1,  VENTAS[[#This Row],[Total]]*10%, 0)</f>
        <v>0</v>
      </c>
      <c r="K185" s="13">
        <f>IFERROR(VLOOKUP(VENTAS[[#This Row],[Código del producto Vendido]],INVENTARIO[],20,FALSE),"-")*VENTAS[[#This Row],[Cantidad]]</f>
        <v>8.2222222222222214</v>
      </c>
      <c r="L185" s="13">
        <f>VENTAS[[#This Row],[Total]]-VENTAS[[#This Row],[Comisión 10%]]-VENTAS[[#This Row],[Costo]]</f>
        <v>3.7777777777777786</v>
      </c>
    </row>
    <row r="186" spans="1:12" ht="14" hidden="1" x14ac:dyDescent="0.15">
      <c r="A186" s="124">
        <v>45067</v>
      </c>
      <c r="B186" s="6"/>
      <c r="C186" s="6" t="s">
        <v>1257</v>
      </c>
      <c r="D186" s="6"/>
      <c r="E186" s="6" t="s">
        <v>1666</v>
      </c>
      <c r="F186" s="4" t="str">
        <f>IFERROR(VLOOKUP(VENTAS[[#This Row],[Código del producto Vendido]],INVENTARIO[],5,FALSE),"-")</f>
        <v>Vestido Tropical</v>
      </c>
      <c r="G186" s="4">
        <v>1</v>
      </c>
      <c r="H186" s="13">
        <v>30</v>
      </c>
      <c r="I186" s="13">
        <f>VENTAS[[#This Row],[Cantidad]]*VENTAS[[#This Row],[Precio Venta]]</f>
        <v>30</v>
      </c>
      <c r="J186" s="13">
        <f>IF(VENTAS[[#This Row],[Nombre del Gestor]]&gt;1,  VENTAS[[#This Row],[Total]]*10%, 0)</f>
        <v>0</v>
      </c>
      <c r="K186" s="13">
        <f>IFERROR(VLOOKUP(VENTAS[[#This Row],[Código del producto Vendido]],INVENTARIO[],20,FALSE),"-")*VENTAS[[#This Row],[Cantidad]]</f>
        <v>19.018636363636364</v>
      </c>
      <c r="L186" s="13">
        <f>VENTAS[[#This Row],[Total]]-VENTAS[[#This Row],[Comisión 10%]]-VENTAS[[#This Row],[Costo]]</f>
        <v>10.981363636363636</v>
      </c>
    </row>
    <row r="187" spans="1:12" ht="14" hidden="1" x14ac:dyDescent="0.15">
      <c r="A187" s="124">
        <v>45067</v>
      </c>
      <c r="B187" s="6"/>
      <c r="C187" s="6" t="s">
        <v>1257</v>
      </c>
      <c r="D187" s="6"/>
      <c r="E187" s="6" t="s">
        <v>1360</v>
      </c>
      <c r="F187" s="4" t="str">
        <f>IFERROR(VLOOKUP(VENTAS[[#This Row],[Código del producto Vendido]],INVENTARIO[],5,FALSE),"-")</f>
        <v>Pareo pantalón de malla</v>
      </c>
      <c r="G187" s="4">
        <v>1</v>
      </c>
      <c r="H187" s="13">
        <v>15</v>
      </c>
      <c r="I187" s="13">
        <f>VENTAS[[#This Row],[Cantidad]]*VENTAS[[#This Row],[Precio Venta]]</f>
        <v>15</v>
      </c>
      <c r="J187" s="13">
        <f>IF(VENTAS[[#This Row],[Nombre del Gestor]]&gt;1,  VENTAS[[#This Row],[Total]]*10%, 0)</f>
        <v>0</v>
      </c>
      <c r="K187" s="13">
        <f>IFERROR(VLOOKUP(VENTAS[[#This Row],[Código del producto Vendido]],INVENTARIO[],20,FALSE),"-")*VENTAS[[#This Row],[Cantidad]]</f>
        <v>9.9555555555555557</v>
      </c>
      <c r="L187" s="13">
        <f>VENTAS[[#This Row],[Total]]-VENTAS[[#This Row],[Comisión 10%]]-VENTAS[[#This Row],[Costo]]</f>
        <v>5.0444444444444443</v>
      </c>
    </row>
    <row r="188" spans="1:12" ht="14" hidden="1" x14ac:dyDescent="0.15">
      <c r="A188" s="124">
        <v>45068</v>
      </c>
      <c r="B188" s="6"/>
      <c r="C188" s="6" t="s">
        <v>1260</v>
      </c>
      <c r="D188" s="6"/>
      <c r="E188" s="6" t="s">
        <v>93</v>
      </c>
      <c r="F188" s="4" t="str">
        <f>IFERROR(VLOOKUP(VENTAS[[#This Row],[Código del producto Vendido]],INVENTARIO[],5,FALSE),"-")</f>
        <v>Vestido de manga farol con cordón delantero</v>
      </c>
      <c r="G188" s="4">
        <v>1</v>
      </c>
      <c r="H188" s="13">
        <v>25</v>
      </c>
      <c r="I188" s="13">
        <f>VENTAS[[#This Row],[Cantidad]]*VENTAS[[#This Row],[Precio Venta]]</f>
        <v>25</v>
      </c>
      <c r="J188" s="13">
        <f>IF(VENTAS[[#This Row],[Nombre del Gestor]]&gt;1,  VENTAS[[#This Row],[Total]]*10%, 0)</f>
        <v>0</v>
      </c>
      <c r="K188" s="13">
        <f>IFERROR(VLOOKUP(VENTAS[[#This Row],[Código del producto Vendido]],INVENTARIO[],20,FALSE),"-")*VENTAS[[#This Row],[Cantidad]]</f>
        <v>17.322222222222223</v>
      </c>
      <c r="L188" s="13">
        <f>VENTAS[[#This Row],[Total]]-VENTAS[[#This Row],[Comisión 10%]]-VENTAS[[#This Row],[Costo]]</f>
        <v>7.6777777777777771</v>
      </c>
    </row>
    <row r="189" spans="1:12" ht="14" hidden="1" x14ac:dyDescent="0.15">
      <c r="A189" s="124">
        <v>45068</v>
      </c>
      <c r="B189" s="6"/>
      <c r="C189" s="6" t="s">
        <v>1260</v>
      </c>
      <c r="D189" s="6"/>
      <c r="E189" s="6" t="s">
        <v>129</v>
      </c>
      <c r="F189" s="4" t="str">
        <f>IFERROR(VLOOKUP(VENTAS[[#This Row],[Código del producto Vendido]],INVENTARIO[],5,FALSE),"-")</f>
        <v>Vestido de cuello cuadrado de espalda abierta</v>
      </c>
      <c r="G189" s="4">
        <v>1</v>
      </c>
      <c r="H189" s="13">
        <v>20</v>
      </c>
      <c r="I189" s="13">
        <f>VENTAS[[#This Row],[Cantidad]]*VENTAS[[#This Row],[Precio Venta]]</f>
        <v>20</v>
      </c>
      <c r="J189" s="13">
        <f>IF(VENTAS[[#This Row],[Nombre del Gestor]]&gt;1,  VENTAS[[#This Row],[Total]]*10%, 0)</f>
        <v>0</v>
      </c>
      <c r="K189" s="13">
        <f>IFERROR(VLOOKUP(VENTAS[[#This Row],[Código del producto Vendido]],INVENTARIO[],20,FALSE),"-")*VENTAS[[#This Row],[Cantidad]]</f>
        <v>11.795555555555556</v>
      </c>
      <c r="L189" s="13">
        <f>VENTAS[[#This Row],[Total]]-VENTAS[[#This Row],[Comisión 10%]]-VENTAS[[#This Row],[Costo]]</f>
        <v>8.2044444444444444</v>
      </c>
    </row>
    <row r="190" spans="1:12" ht="14" hidden="1" x14ac:dyDescent="0.15">
      <c r="A190" s="124">
        <v>45068</v>
      </c>
      <c r="B190" s="6"/>
      <c r="C190" s="6" t="s">
        <v>929</v>
      </c>
      <c r="D190" s="6"/>
      <c r="E190" s="6" t="s">
        <v>97</v>
      </c>
      <c r="F190" s="4" t="str">
        <f>IFERROR(VLOOKUP(VENTAS[[#This Row],[Código del producto Vendido]],INVENTARIO[],5,FALSE),"-")</f>
        <v>Vestido ajustado de tirantes</v>
      </c>
      <c r="G190" s="4">
        <v>1</v>
      </c>
      <c r="H190" s="13">
        <v>18</v>
      </c>
      <c r="I190" s="13">
        <f>VENTAS[[#This Row],[Cantidad]]*VENTAS[[#This Row],[Precio Venta]]</f>
        <v>18</v>
      </c>
      <c r="J190" s="13">
        <f>IF(VENTAS[[#This Row],[Nombre del Gestor]]&gt;1,  VENTAS[[#This Row],[Total]]*10%, 0)</f>
        <v>0</v>
      </c>
      <c r="K190" s="13">
        <f>IFERROR(VLOOKUP(VENTAS[[#This Row],[Código del producto Vendido]],INVENTARIO[],20,FALSE),"-")*VENTAS[[#This Row],[Cantidad]]</f>
        <v>7.706666666666667</v>
      </c>
      <c r="L190" s="13">
        <f>VENTAS[[#This Row],[Total]]-VENTAS[[#This Row],[Comisión 10%]]-VENTAS[[#This Row],[Costo]]</f>
        <v>10.293333333333333</v>
      </c>
    </row>
    <row r="191" spans="1:12" ht="14" hidden="1" x14ac:dyDescent="0.15">
      <c r="A191" s="124">
        <v>45059</v>
      </c>
      <c r="B191" s="6"/>
      <c r="C191" s="6" t="s">
        <v>1265</v>
      </c>
      <c r="D191" s="6"/>
      <c r="E191" s="6" t="s">
        <v>1548</v>
      </c>
      <c r="F191" s="4" t="str">
        <f>IFERROR(VLOOKUP(VENTAS[[#This Row],[Código del producto Vendido]],INVENTARIO[],5,FALSE),"-")</f>
        <v>Vestido con estampado floral</v>
      </c>
      <c r="G191" s="4">
        <v>1</v>
      </c>
      <c r="H191" s="13">
        <v>15</v>
      </c>
      <c r="I191" s="13">
        <f>VENTAS[[#This Row],[Cantidad]]*VENTAS[[#This Row],[Precio Venta]]</f>
        <v>15</v>
      </c>
      <c r="J191" s="13">
        <f>IF(VENTAS[[#This Row],[Nombre del Gestor]]&gt;1,  VENTAS[[#This Row],[Total]]*10%, 0)</f>
        <v>0</v>
      </c>
      <c r="K191" s="13">
        <f>IFERROR(VLOOKUP(VENTAS[[#This Row],[Código del producto Vendido]],INVENTARIO[],20,FALSE),"-")*VENTAS[[#This Row],[Cantidad]]</f>
        <v>10.722222222222221</v>
      </c>
      <c r="L191" s="13">
        <f>VENTAS[[#This Row],[Total]]-VENTAS[[#This Row],[Comisión 10%]]-VENTAS[[#This Row],[Costo]]</f>
        <v>4.2777777777777786</v>
      </c>
    </row>
    <row r="192" spans="1:12" ht="14" hidden="1" x14ac:dyDescent="0.15">
      <c r="A192" s="124">
        <v>45059</v>
      </c>
      <c r="B192" s="6"/>
      <c r="C192" s="6" t="s">
        <v>1265</v>
      </c>
      <c r="D192" s="6"/>
      <c r="E192" s="6" t="s">
        <v>1545</v>
      </c>
      <c r="F192" s="4" t="str">
        <f>IFERROR(VLOOKUP(VENTAS[[#This Row],[Código del producto Vendido]],INVENTARIO[],5,FALSE),"-")</f>
        <v>Vestido floral escote corazón</v>
      </c>
      <c r="G192" s="4">
        <v>1</v>
      </c>
      <c r="H192" s="13">
        <v>15</v>
      </c>
      <c r="I192" s="13">
        <f>VENTAS[[#This Row],[Cantidad]]*VENTAS[[#This Row],[Precio Venta]]</f>
        <v>15</v>
      </c>
      <c r="J192" s="13">
        <f>IF(VENTAS[[#This Row],[Nombre del Gestor]]&gt;1,  VENTAS[[#This Row],[Total]]*10%, 0)</f>
        <v>0</v>
      </c>
      <c r="K192" s="13">
        <f>IFERROR(VLOOKUP(VENTAS[[#This Row],[Código del producto Vendido]],INVENTARIO[],20,FALSE),"-")*VENTAS[[#This Row],[Cantidad]]</f>
        <v>10.722222222222221</v>
      </c>
      <c r="L192" s="13">
        <f>VENTAS[[#This Row],[Total]]-VENTAS[[#This Row],[Comisión 10%]]-VENTAS[[#This Row],[Costo]]</f>
        <v>4.2777777777777786</v>
      </c>
    </row>
    <row r="193" spans="1:12" ht="14" hidden="1" customHeight="1" x14ac:dyDescent="0.15">
      <c r="A193" s="124"/>
      <c r="B193" s="6"/>
      <c r="C193" s="6" t="s">
        <v>1290</v>
      </c>
      <c r="D193" s="6"/>
      <c r="E193" s="6" t="s">
        <v>1123</v>
      </c>
      <c r="F193" s="4" t="str">
        <f>IFERROR(VLOOKUP(VENTAS[[#This Row],[Código del producto Vendido]],INVENTARIO[],5,FALSE),"-")</f>
        <v>Bañador Surf</v>
      </c>
      <c r="G193" s="4">
        <v>1</v>
      </c>
      <c r="H193" s="13">
        <v>25</v>
      </c>
      <c r="I193" s="13">
        <f>VENTAS[[#This Row],[Cantidad]]*VENTAS[[#This Row],[Precio Venta]]</f>
        <v>25</v>
      </c>
      <c r="J193" s="13">
        <f>IF(VENTAS[[#This Row],[Nombre del Gestor]]&gt;1,  VENTAS[[#This Row],[Total]]*10%, 0)</f>
        <v>0</v>
      </c>
      <c r="K193" s="13">
        <f>IFERROR(VLOOKUP(VENTAS[[#This Row],[Código del producto Vendido]],INVENTARIO[],20,FALSE),"-")*VENTAS[[#This Row],[Cantidad]]</f>
        <v>15.045454545454545</v>
      </c>
      <c r="L193" s="13">
        <f>VENTAS[[#This Row],[Total]]-VENTAS[[#This Row],[Comisión 10%]]-VENTAS[[#This Row],[Costo]]</f>
        <v>9.954545454545455</v>
      </c>
    </row>
    <row r="194" spans="1:12" ht="14" hidden="1" x14ac:dyDescent="0.15">
      <c r="A194" s="124"/>
      <c r="B194" s="6" t="s">
        <v>1292</v>
      </c>
      <c r="C194" s="118" t="s">
        <v>46</v>
      </c>
      <c r="D194" s="118"/>
      <c r="E194" s="6" t="s">
        <v>1129</v>
      </c>
      <c r="F194" s="4" t="str">
        <f>IFERROR(VLOOKUP(VENTAS[[#This Row],[Código del producto Vendido]],INVENTARIO[],5,FALSE),"-")</f>
        <v>Pantaloneta Roja</v>
      </c>
      <c r="G194" s="4">
        <v>1</v>
      </c>
      <c r="H194" s="13">
        <v>15</v>
      </c>
      <c r="I194" s="13">
        <f>VENTAS[[#This Row],[Cantidad]]*VENTAS[[#This Row],[Precio Venta]]</f>
        <v>15</v>
      </c>
      <c r="J194" s="13">
        <f>IF(VENTAS[[#This Row],[Nombre del Gestor]]&gt;1,  VENTAS[[#This Row],[Total]]*10%, 0)</f>
        <v>0</v>
      </c>
      <c r="K194" s="13">
        <f>IFERROR(VLOOKUP(VENTAS[[#This Row],[Código del producto Vendido]],INVENTARIO[],20,FALSE),"-")*VENTAS[[#This Row],[Cantidad]]</f>
        <v>11.609545454545454</v>
      </c>
      <c r="L194" s="13">
        <f>VENTAS[[#This Row],[Total]]-VENTAS[[#This Row],[Comisión 10%]]-VENTAS[[#This Row],[Costo]]</f>
        <v>3.3904545454545456</v>
      </c>
    </row>
    <row r="195" spans="1:12" ht="14" hidden="1" x14ac:dyDescent="0.15">
      <c r="A195" s="124">
        <v>45059</v>
      </c>
      <c r="B195" s="6"/>
      <c r="C195" s="6"/>
      <c r="D195" s="6"/>
      <c r="E195" s="6" t="s">
        <v>1710</v>
      </c>
      <c r="F195" s="4" t="str">
        <f>IFERROR(VLOOKUP(VENTAS[[#This Row],[Código del producto Vendido]],INVENTARIO[],5,FALSE),"-")</f>
        <v>Jeans Elastizados Pierna Ancha</v>
      </c>
      <c r="G195" s="4">
        <v>1</v>
      </c>
      <c r="H195" s="13">
        <v>35</v>
      </c>
      <c r="I195" s="13">
        <f>VENTAS[[#This Row],[Cantidad]]*VENTAS[[#This Row],[Precio Venta]]</f>
        <v>35</v>
      </c>
      <c r="J195" s="13">
        <f>IF(VENTAS[[#This Row],[Nombre del Gestor]]&gt;1,  VENTAS[[#This Row],[Total]]*10%, 0)</f>
        <v>0</v>
      </c>
      <c r="K195" s="13">
        <f>IFERROR(VLOOKUP(VENTAS[[#This Row],[Código del producto Vendido]],INVENTARIO[],20,FALSE),"-")*VENTAS[[#This Row],[Cantidad]]</f>
        <v>27.52272727272727</v>
      </c>
      <c r="L195" s="13">
        <f>VENTAS[[#This Row],[Total]]-VENTAS[[#This Row],[Comisión 10%]]-VENTAS[[#This Row],[Costo]]</f>
        <v>7.4772727272727302</v>
      </c>
    </row>
    <row r="196" spans="1:12" ht="14" hidden="1" x14ac:dyDescent="0.15">
      <c r="A196" s="124">
        <v>45070</v>
      </c>
      <c r="B196" s="6"/>
      <c r="C196" s="6"/>
      <c r="D196" s="6"/>
      <c r="E196" s="6" t="s">
        <v>1481</v>
      </c>
      <c r="F196" s="4" t="str">
        <f>IFERROR(VLOOKUP(VENTAS[[#This Row],[Código del producto Vendido]],INVENTARIO[],5,FALSE),"-")</f>
        <v>Bañador bikini floral</v>
      </c>
      <c r="G196" s="4">
        <v>1</v>
      </c>
      <c r="H196" s="13">
        <v>25</v>
      </c>
      <c r="I196" s="13">
        <f>VENTAS[[#This Row],[Cantidad]]*VENTAS[[#This Row],[Precio Venta]]</f>
        <v>25</v>
      </c>
      <c r="J196" s="13">
        <f>IF(VENTAS[[#This Row],[Nombre del Gestor]]&gt;1,  VENTAS[[#This Row],[Total]]*10%, 0)</f>
        <v>0</v>
      </c>
      <c r="K196" s="13">
        <f>IFERROR(VLOOKUP(VENTAS[[#This Row],[Código del producto Vendido]],INVENTARIO[],20,FALSE),"-")*VENTAS[[#This Row],[Cantidad]]</f>
        <v>16.604444444444443</v>
      </c>
      <c r="L196" s="13">
        <f>VENTAS[[#This Row],[Total]]-VENTAS[[#This Row],[Comisión 10%]]-VENTAS[[#This Row],[Costo]]</f>
        <v>8.395555555555557</v>
      </c>
    </row>
    <row r="197" spans="1:12" ht="14" hidden="1" x14ac:dyDescent="0.15">
      <c r="A197" s="124">
        <v>45070</v>
      </c>
      <c r="B197" s="6"/>
      <c r="C197" s="6"/>
      <c r="D197" s="6"/>
      <c r="E197" s="6" t="s">
        <v>251</v>
      </c>
      <c r="F197" s="4" t="str">
        <f>IFERROR(VLOOKUP(VENTAS[[#This Row],[Código del producto Vendido]],INVENTARIO[],5,FALSE),"-")</f>
        <v>Vestido con cordón de espalda cruzada</v>
      </c>
      <c r="G197" s="4">
        <v>1</v>
      </c>
      <c r="H197" s="13">
        <v>28</v>
      </c>
      <c r="I197" s="13">
        <f>VENTAS[[#This Row],[Cantidad]]*VENTAS[[#This Row],[Precio Venta]]</f>
        <v>28</v>
      </c>
      <c r="J197" s="13">
        <f>IF(VENTAS[[#This Row],[Nombre del Gestor]]&gt;1,  VENTAS[[#This Row],[Total]]*10%, 0)</f>
        <v>0</v>
      </c>
      <c r="K197" s="13">
        <f>IFERROR(VLOOKUP(VENTAS[[#This Row],[Código del producto Vendido]],INVENTARIO[],20,FALSE),"-")*VENTAS[[#This Row],[Cantidad]]</f>
        <v>15.907777777777778</v>
      </c>
      <c r="L197" s="13">
        <f>VENTAS[[#This Row],[Total]]-VENTAS[[#This Row],[Comisión 10%]]-VENTAS[[#This Row],[Costo]]</f>
        <v>12.092222222222222</v>
      </c>
    </row>
    <row r="198" spans="1:12" ht="14" hidden="1" x14ac:dyDescent="0.15">
      <c r="A198" s="124">
        <v>45071</v>
      </c>
      <c r="B198" s="6"/>
      <c r="C198" s="6" t="s">
        <v>1306</v>
      </c>
      <c r="D198" s="6"/>
      <c r="E198" s="6" t="s">
        <v>1304</v>
      </c>
      <c r="F198" s="4" t="str">
        <f>IFERROR(VLOOKUP(VENTAS[[#This Row],[Código del producto Vendido]],INVENTARIO[],5,FALSE),"-")</f>
        <v>Pantalones ajustados con cadena</v>
      </c>
      <c r="G198" s="4">
        <v>2</v>
      </c>
      <c r="H198" s="13">
        <v>18</v>
      </c>
      <c r="I198" s="13">
        <f>VENTAS[[#This Row],[Cantidad]]*VENTAS[[#This Row],[Precio Venta]]</f>
        <v>36</v>
      </c>
      <c r="J198" s="13">
        <f>IF(VENTAS[[#This Row],[Nombre del Gestor]]&gt;1,  VENTAS[[#This Row],[Total]]*10%, 0)</f>
        <v>0</v>
      </c>
      <c r="K198" s="13">
        <f>IFERROR(VLOOKUP(VENTAS[[#This Row],[Código del producto Vendido]],INVENTARIO[],20,FALSE),"-")*VENTAS[[#This Row],[Cantidad]]</f>
        <v>27.286764705882351</v>
      </c>
      <c r="L198" s="13">
        <f>VENTAS[[#This Row],[Total]]-VENTAS[[#This Row],[Comisión 10%]]-VENTAS[[#This Row],[Costo]]</f>
        <v>8.7132352941176485</v>
      </c>
    </row>
    <row r="199" spans="1:12" ht="14" hidden="1" x14ac:dyDescent="0.15">
      <c r="A199" s="124">
        <v>45071</v>
      </c>
      <c r="B199" s="6"/>
      <c r="C199" s="6" t="s">
        <v>1306</v>
      </c>
      <c r="D199" s="6"/>
      <c r="E199" s="6" t="s">
        <v>1305</v>
      </c>
      <c r="F199" s="4" t="str">
        <f>IFERROR(VLOOKUP(VENTAS[[#This Row],[Código del producto Vendido]],INVENTARIO[],5,FALSE),"-")</f>
        <v>Pantalones ajustados con cadena</v>
      </c>
      <c r="G199" s="4">
        <v>2</v>
      </c>
      <c r="H199" s="13">
        <v>18</v>
      </c>
      <c r="I199" s="13">
        <f>VENTAS[[#This Row],[Cantidad]]*VENTAS[[#This Row],[Precio Venta]]</f>
        <v>36</v>
      </c>
      <c r="J199" s="13">
        <f>IF(VENTAS[[#This Row],[Nombre del Gestor]]&gt;1,  VENTAS[[#This Row],[Total]]*10%, 0)</f>
        <v>0</v>
      </c>
      <c r="K199" s="13">
        <f>IFERROR(VLOOKUP(VENTAS[[#This Row],[Código del producto Vendido]],INVENTARIO[],20,FALSE),"-")*VENTAS[[#This Row],[Cantidad]]</f>
        <v>27.286764705882351</v>
      </c>
      <c r="L199" s="13">
        <f>VENTAS[[#This Row],[Total]]-VENTAS[[#This Row],[Comisión 10%]]-VENTAS[[#This Row],[Costo]]</f>
        <v>8.7132352941176485</v>
      </c>
    </row>
    <row r="200" spans="1:12" ht="14" hidden="1" x14ac:dyDescent="0.15">
      <c r="A200" s="124">
        <v>45071</v>
      </c>
      <c r="B200" s="6"/>
      <c r="C200" s="6" t="s">
        <v>1306</v>
      </c>
      <c r="D200" s="6"/>
      <c r="E200" s="6" t="s">
        <v>1307</v>
      </c>
      <c r="F200" s="4" t="str">
        <f>IFERROR(VLOOKUP(VENTAS[[#This Row],[Código del producto Vendido]],INVENTARIO[],5,FALSE),"-")</f>
        <v>Blusa camisa colores</v>
      </c>
      <c r="G200" s="4">
        <v>2</v>
      </c>
      <c r="H200" s="13">
        <v>16</v>
      </c>
      <c r="I200" s="13">
        <f>VENTAS[[#This Row],[Cantidad]]*VENTAS[[#This Row],[Precio Venta]]</f>
        <v>32</v>
      </c>
      <c r="J200" s="13">
        <f>IF(VENTAS[[#This Row],[Nombre del Gestor]]&gt;1,  VENTAS[[#This Row],[Total]]*10%, 0)</f>
        <v>0</v>
      </c>
      <c r="K200" s="13">
        <f>IFERROR(VLOOKUP(VENTAS[[#This Row],[Código del producto Vendido]],INVENTARIO[],20,FALSE),"-")*VENTAS[[#This Row],[Cantidad]]</f>
        <v>25.017647058823528</v>
      </c>
      <c r="L200" s="13">
        <f>VENTAS[[#This Row],[Total]]-VENTAS[[#This Row],[Comisión 10%]]-VENTAS[[#This Row],[Costo]]</f>
        <v>6.9823529411764724</v>
      </c>
    </row>
    <row r="201" spans="1:12" ht="14" hidden="1" x14ac:dyDescent="0.15">
      <c r="A201" s="124">
        <v>45071</v>
      </c>
      <c r="B201" s="6"/>
      <c r="C201" s="6" t="s">
        <v>1306</v>
      </c>
      <c r="D201" s="6"/>
      <c r="E201" s="6" t="s">
        <v>1308</v>
      </c>
      <c r="F201" s="4" t="str">
        <f>IFERROR(VLOOKUP(VENTAS[[#This Row],[Código del producto Vendido]],INVENTARIO[],5,FALSE),"-")</f>
        <v>Blusa camisa colores</v>
      </c>
      <c r="G201" s="4">
        <v>2</v>
      </c>
      <c r="H201" s="13">
        <v>16</v>
      </c>
      <c r="I201" s="13">
        <f>VENTAS[[#This Row],[Cantidad]]*VENTAS[[#This Row],[Precio Venta]]</f>
        <v>32</v>
      </c>
      <c r="J201" s="13">
        <f>IF(VENTAS[[#This Row],[Nombre del Gestor]]&gt;1,  VENTAS[[#This Row],[Total]]*10%, 0)</f>
        <v>0</v>
      </c>
      <c r="K201" s="13">
        <f>IFERROR(VLOOKUP(VENTAS[[#This Row],[Código del producto Vendido]],INVENTARIO[],20,FALSE),"-")*VENTAS[[#This Row],[Cantidad]]</f>
        <v>25.017647058823528</v>
      </c>
      <c r="L201" s="13">
        <f>VENTAS[[#This Row],[Total]]-VENTAS[[#This Row],[Comisión 10%]]-VENTAS[[#This Row],[Costo]]</f>
        <v>6.9823529411764724</v>
      </c>
    </row>
    <row r="202" spans="1:12" ht="14" hidden="1" x14ac:dyDescent="0.15">
      <c r="A202" s="124">
        <v>45071</v>
      </c>
      <c r="B202" s="6"/>
      <c r="C202" s="6" t="s">
        <v>1290</v>
      </c>
      <c r="D202" s="6"/>
      <c r="E202" s="6" t="s">
        <v>1309</v>
      </c>
      <c r="F202" s="4" t="str">
        <f>IFERROR(VLOOKUP(VENTAS[[#This Row],[Código del producto Vendido]],INVENTARIO[],5,FALSE),"-")</f>
        <v>Trusa Leopardo</v>
      </c>
      <c r="G202" s="4">
        <v>1</v>
      </c>
      <c r="H202" s="13">
        <v>25</v>
      </c>
      <c r="I202" s="13">
        <f>VENTAS[[#This Row],[Cantidad]]*VENTAS[[#This Row],[Precio Venta]]</f>
        <v>25</v>
      </c>
      <c r="J202" s="13">
        <f>IF(VENTAS[[#This Row],[Nombre del Gestor]]&gt;1,  VENTAS[[#This Row],[Total]]*10%, 0)</f>
        <v>0</v>
      </c>
      <c r="K202" s="13">
        <f>IFERROR(VLOOKUP(VENTAS[[#This Row],[Código del producto Vendido]],INVENTARIO[],20,FALSE),"-")*VENTAS[[#This Row],[Cantidad]]</f>
        <v>20.138235294117646</v>
      </c>
      <c r="L202" s="13">
        <f>VENTAS[[#This Row],[Total]]-VENTAS[[#This Row],[Comisión 10%]]-VENTAS[[#This Row],[Costo]]</f>
        <v>4.8617647058823543</v>
      </c>
    </row>
    <row r="203" spans="1:12" ht="14" hidden="1" x14ac:dyDescent="0.15">
      <c r="A203" s="124">
        <v>45071</v>
      </c>
      <c r="B203" s="6"/>
      <c r="C203" s="6" t="s">
        <v>1310</v>
      </c>
      <c r="D203" s="6"/>
      <c r="E203" s="6" t="s">
        <v>1315</v>
      </c>
      <c r="F203" s="4" t="str">
        <f>IFERROR(VLOOKUP(VENTAS[[#This Row],[Código del producto Vendido]],INVENTARIO[],5,FALSE),"-")</f>
        <v>Vestido floreado a un hombro</v>
      </c>
      <c r="G203" s="4">
        <v>1</v>
      </c>
      <c r="H203" s="13">
        <v>35</v>
      </c>
      <c r="I203" s="13">
        <f>VENTAS[[#This Row],[Cantidad]]*VENTAS[[#This Row],[Precio Venta]]</f>
        <v>35</v>
      </c>
      <c r="J203" s="13">
        <f>IF(VENTAS[[#This Row],[Nombre del Gestor]]&gt;1,  VENTAS[[#This Row],[Total]]*10%, 0)</f>
        <v>0</v>
      </c>
      <c r="K203" s="13">
        <f>IFERROR(VLOOKUP(VENTAS[[#This Row],[Código del producto Vendido]],INVENTARIO[],20,FALSE),"-")*VENTAS[[#This Row],[Cantidad]]</f>
        <v>22.388970588235296</v>
      </c>
      <c r="L203" s="13">
        <f>VENTAS[[#This Row],[Total]]-VENTAS[[#This Row],[Comisión 10%]]-VENTAS[[#This Row],[Costo]]</f>
        <v>12.611029411764704</v>
      </c>
    </row>
    <row r="204" spans="1:12" ht="14" hidden="1" x14ac:dyDescent="0.15">
      <c r="A204" s="124">
        <v>45071</v>
      </c>
      <c r="B204" s="6"/>
      <c r="C204" s="6" t="s">
        <v>1314</v>
      </c>
      <c r="D204" s="6"/>
      <c r="E204" s="6" t="s">
        <v>1311</v>
      </c>
      <c r="F204" s="4" t="str">
        <f>IFERROR(VLOOKUP(VENTAS[[#This Row],[Código del producto Vendido]],INVENTARIO[],5,FALSE),"-")</f>
        <v>Malla paredo set 2 piezas</v>
      </c>
      <c r="G204" s="4">
        <v>1</v>
      </c>
      <c r="H204" s="13">
        <v>22</v>
      </c>
      <c r="I204" s="13">
        <f>VENTAS[[#This Row],[Cantidad]]*VENTAS[[#This Row],[Precio Venta]]</f>
        <v>22</v>
      </c>
      <c r="J204" s="13">
        <f>IF(VENTAS[[#This Row],[Nombre del Gestor]]&gt;1,  VENTAS[[#This Row],[Total]]*10%, 0)</f>
        <v>0</v>
      </c>
      <c r="K204" s="13">
        <f>IFERROR(VLOOKUP(VENTAS[[#This Row],[Código del producto Vendido]],INVENTARIO[],20,FALSE),"-")*VENTAS[[#This Row],[Cantidad]]</f>
        <v>13.682352941176472</v>
      </c>
      <c r="L204" s="13">
        <f>VENTAS[[#This Row],[Total]]-VENTAS[[#This Row],[Comisión 10%]]-VENTAS[[#This Row],[Costo]]</f>
        <v>8.3176470588235283</v>
      </c>
    </row>
    <row r="205" spans="1:12" ht="14" hidden="1" x14ac:dyDescent="0.15">
      <c r="A205" s="124">
        <v>45071</v>
      </c>
      <c r="B205" s="6"/>
      <c r="C205" s="6" t="s">
        <v>1313</v>
      </c>
      <c r="D205" s="6"/>
      <c r="E205" s="6" t="s">
        <v>1312</v>
      </c>
      <c r="F205" s="4" t="str">
        <f>IFERROR(VLOOKUP(VENTAS[[#This Row],[Código del producto Vendido]],INVENTARIO[],5,FALSE),"-")</f>
        <v>Traje de baño niña</v>
      </c>
      <c r="G205" s="4">
        <v>1</v>
      </c>
      <c r="H205" s="13">
        <v>25</v>
      </c>
      <c r="I205" s="13">
        <f>VENTAS[[#This Row],[Cantidad]]*VENTAS[[#This Row],[Precio Venta]]</f>
        <v>25</v>
      </c>
      <c r="J205" s="13">
        <f>IF(VENTAS[[#This Row],[Nombre del Gestor]]&gt;1,  VENTAS[[#This Row],[Total]]*10%, 0)</f>
        <v>0</v>
      </c>
      <c r="K205" s="13">
        <f>IFERROR(VLOOKUP(VENTAS[[#This Row],[Código del producto Vendido]],INVENTARIO[],20,FALSE),"-")*VENTAS[[#This Row],[Cantidad]]</f>
        <v>22.050735294117651</v>
      </c>
      <c r="L205" s="13">
        <f>VENTAS[[#This Row],[Total]]-VENTAS[[#This Row],[Comisión 10%]]-VENTAS[[#This Row],[Costo]]</f>
        <v>2.9492647058823493</v>
      </c>
    </row>
    <row r="206" spans="1:12" ht="14" hidden="1" x14ac:dyDescent="0.15">
      <c r="A206" s="124">
        <v>45071</v>
      </c>
      <c r="B206" s="6"/>
      <c r="C206" s="6" t="s">
        <v>1314</v>
      </c>
      <c r="D206" s="6"/>
      <c r="E206" s="6" t="s">
        <v>32</v>
      </c>
      <c r="F206" s="4" t="str">
        <f>IFERROR(VLOOKUP(VENTAS[[#This Row],[Código del producto Vendido]],INVENTARIO[],5,FALSE),"-")</f>
        <v>Conjunto de cuello profundo con girante delantero con falda</v>
      </c>
      <c r="G206" s="4">
        <v>1</v>
      </c>
      <c r="H206" s="13">
        <v>25</v>
      </c>
      <c r="I206" s="13">
        <f>VENTAS[[#This Row],[Cantidad]]*VENTAS[[#This Row],[Precio Venta]]</f>
        <v>25</v>
      </c>
      <c r="J206" s="13">
        <f>IF(VENTAS[[#This Row],[Nombre del Gestor]]&gt;1,  VENTAS[[#This Row],[Total]]*10%, 0)</f>
        <v>0</v>
      </c>
      <c r="K206" s="13">
        <f>IFERROR(VLOOKUP(VENTAS[[#This Row],[Código del producto Vendido]],INVENTARIO[],20,FALSE),"-")*VENTAS[[#This Row],[Cantidad]]</f>
        <v>13.073333333333334</v>
      </c>
      <c r="L206" s="13">
        <f>VENTAS[[#This Row],[Total]]-VENTAS[[#This Row],[Comisión 10%]]-VENTAS[[#This Row],[Costo]]</f>
        <v>11.926666666666666</v>
      </c>
    </row>
    <row r="207" spans="1:12" ht="14" hidden="1" x14ac:dyDescent="0.15">
      <c r="A207" s="124">
        <v>45071</v>
      </c>
      <c r="B207" s="6"/>
      <c r="C207" s="6" t="s">
        <v>1314</v>
      </c>
      <c r="D207" s="6"/>
      <c r="E207" s="6" t="s">
        <v>357</v>
      </c>
      <c r="F207" s="4" t="str">
        <f>IFERROR(VLOOKUP(VENTAS[[#This Row],[Código del producto Vendido]],INVENTARIO[],5,FALSE),"-")</f>
        <v>Bikini Elegante con Herrajes</v>
      </c>
      <c r="G207" s="4">
        <v>1</v>
      </c>
      <c r="H207" s="13">
        <v>18</v>
      </c>
      <c r="I207" s="13">
        <f>VENTAS[[#This Row],[Cantidad]]*VENTAS[[#This Row],[Precio Venta]]</f>
        <v>18</v>
      </c>
      <c r="J207" s="13">
        <f>IF(VENTAS[[#This Row],[Nombre del Gestor]]&gt;1,  VENTAS[[#This Row],[Total]]*10%, 0)</f>
        <v>0</v>
      </c>
      <c r="K207" s="13">
        <f>IFERROR(VLOOKUP(VENTAS[[#This Row],[Código del producto Vendido]],INVENTARIO[],20,FALSE),"-")*VENTAS[[#This Row],[Cantidad]]</f>
        <v>12.308333333333334</v>
      </c>
      <c r="L207" s="13">
        <f>VENTAS[[#This Row],[Total]]-VENTAS[[#This Row],[Comisión 10%]]-VENTAS[[#This Row],[Costo]]</f>
        <v>5.6916666666666664</v>
      </c>
    </row>
    <row r="208" spans="1:12" ht="14" hidden="1" x14ac:dyDescent="0.15">
      <c r="A208" s="124">
        <v>45073</v>
      </c>
      <c r="B208" s="6"/>
      <c r="C208" s="6" t="s">
        <v>1310</v>
      </c>
      <c r="D208" s="6"/>
      <c r="E208" s="6" t="s">
        <v>95</v>
      </c>
      <c r="F208" s="4" t="str">
        <f>IFERROR(VLOOKUP(VENTAS[[#This Row],[Código del producto Vendido]],INVENTARIO[],5,FALSE),"-")</f>
        <v>Vestido floral de cuello cuadrado</v>
      </c>
      <c r="G208" s="4">
        <v>1</v>
      </c>
      <c r="H208" s="13">
        <v>28</v>
      </c>
      <c r="I208" s="13">
        <f>VENTAS[[#This Row],[Cantidad]]*VENTAS[[#This Row],[Precio Venta]]</f>
        <v>28</v>
      </c>
      <c r="J208" s="13">
        <f>IF(VENTAS[[#This Row],[Nombre del Gestor]]&gt;1,  VENTAS[[#This Row],[Total]]*10%, 0)</f>
        <v>0</v>
      </c>
      <c r="K208" s="13">
        <f>IFERROR(VLOOKUP(VENTAS[[#This Row],[Código del producto Vendido]],INVENTARIO[],20,FALSE),"-")*VENTAS[[#This Row],[Cantidad]]</f>
        <v>17.600000000000001</v>
      </c>
      <c r="L208" s="13">
        <f>VENTAS[[#This Row],[Total]]-VENTAS[[#This Row],[Comisión 10%]]-VENTAS[[#This Row],[Costo]]</f>
        <v>10.399999999999999</v>
      </c>
    </row>
    <row r="209" spans="1:12" ht="16" hidden="1" customHeight="1" x14ac:dyDescent="0.15">
      <c r="A209" s="124">
        <v>45075</v>
      </c>
      <c r="B209" s="6"/>
      <c r="C209" s="6" t="s">
        <v>1324</v>
      </c>
      <c r="D209" s="6"/>
      <c r="E209" s="6" t="s">
        <v>1165</v>
      </c>
      <c r="F209" s="4" t="str">
        <f>IFERROR(VLOOKUP(VENTAS[[#This Row],[Código del producto Vendido]],INVENTARIO[],5,FALSE),"-")</f>
        <v>Vestido Girasol</v>
      </c>
      <c r="G209" s="4">
        <v>1</v>
      </c>
      <c r="H209" s="13">
        <v>25</v>
      </c>
      <c r="I209" s="13">
        <f>VENTAS[[#This Row],[Cantidad]]*VENTAS[[#This Row],[Precio Venta]]</f>
        <v>25</v>
      </c>
      <c r="J209" s="13">
        <f>IF(VENTAS[[#This Row],[Nombre del Gestor]]&gt;1,  VENTAS[[#This Row],[Total]]*10%, 0)</f>
        <v>0</v>
      </c>
      <c r="K209" s="13">
        <f>IFERROR(VLOOKUP(VENTAS[[#This Row],[Código del producto Vendido]],INVENTARIO[],20,FALSE),"-")*VENTAS[[#This Row],[Cantidad]]</f>
        <v>14.304545454545453</v>
      </c>
      <c r="L209" s="13">
        <f>VENTAS[[#This Row],[Total]]-VENTAS[[#This Row],[Comisión 10%]]-VENTAS[[#This Row],[Costo]]</f>
        <v>10.695454545454547</v>
      </c>
    </row>
    <row r="210" spans="1:12" ht="14" hidden="1" x14ac:dyDescent="0.15">
      <c r="A210" s="124">
        <v>45075</v>
      </c>
      <c r="B210" s="6"/>
      <c r="C210" s="6" t="s">
        <v>1325</v>
      </c>
      <c r="D210" s="6"/>
      <c r="E210" s="6" t="s">
        <v>61</v>
      </c>
      <c r="F210" s="4" t="str">
        <f>IFERROR(VLOOKUP(VENTAS[[#This Row],[Código del producto Vendido]],INVENTARIO[],5,FALSE),"-")</f>
        <v>Bañador estampado de planta</v>
      </c>
      <c r="G210" s="4">
        <v>1</v>
      </c>
      <c r="H210" s="13">
        <v>25</v>
      </c>
      <c r="I210" s="13">
        <f>VENTAS[[#This Row],[Cantidad]]*VENTAS[[#This Row],[Precio Venta]]</f>
        <v>25</v>
      </c>
      <c r="J210" s="13">
        <f>IF(VENTAS[[#This Row],[Nombre del Gestor]]&gt;1,  VENTAS[[#This Row],[Total]]*10%, 0)</f>
        <v>0</v>
      </c>
      <c r="K210" s="13">
        <f>IFERROR(VLOOKUP(VENTAS[[#This Row],[Código del producto Vendido]],INVENTARIO[],20,FALSE),"-")*VENTAS[[#This Row],[Cantidad]]</f>
        <v>15.978888888888889</v>
      </c>
      <c r="L210" s="13">
        <f>VENTAS[[#This Row],[Total]]-VENTAS[[#This Row],[Comisión 10%]]-VENTAS[[#This Row],[Costo]]</f>
        <v>9.0211111111111109</v>
      </c>
    </row>
    <row r="211" spans="1:12" ht="14" hidden="1" x14ac:dyDescent="0.15">
      <c r="A211" s="124">
        <v>45075</v>
      </c>
      <c r="B211" s="6"/>
      <c r="C211" s="6" t="s">
        <v>1326</v>
      </c>
      <c r="D211" s="6"/>
      <c r="E211" s="6" t="s">
        <v>122</v>
      </c>
      <c r="F211" s="4" t="str">
        <f>IFERROR(VLOOKUP(VENTAS[[#This Row],[Código del producto Vendido]],INVENTARIO[],5,FALSE),"-")</f>
        <v>Vestido Esmeralda Fruncido</v>
      </c>
      <c r="G211" s="4">
        <v>1</v>
      </c>
      <c r="H211" s="13">
        <v>30</v>
      </c>
      <c r="I211" s="13">
        <f>VENTAS[[#This Row],[Cantidad]]*VENTAS[[#This Row],[Precio Venta]]</f>
        <v>30</v>
      </c>
      <c r="J211" s="13">
        <f>IF(VENTAS[[#This Row],[Nombre del Gestor]]&gt;1,  VENTAS[[#This Row],[Total]]*10%, 0)</f>
        <v>0</v>
      </c>
      <c r="K211" s="13">
        <f>IFERROR(VLOOKUP(VENTAS[[#This Row],[Código del producto Vendido]],INVENTARIO[],20,FALSE),"-")*VENTAS[[#This Row],[Cantidad]]</f>
        <v>18.48</v>
      </c>
      <c r="L211" s="13">
        <f>VENTAS[[#This Row],[Total]]-VENTAS[[#This Row],[Comisión 10%]]-VENTAS[[#This Row],[Costo]]</f>
        <v>11.52</v>
      </c>
    </row>
    <row r="212" spans="1:12" ht="14" hidden="1" x14ac:dyDescent="0.15">
      <c r="A212" s="124">
        <v>45073</v>
      </c>
      <c r="B212" s="6"/>
      <c r="C212" s="6" t="s">
        <v>46</v>
      </c>
      <c r="D212" s="6"/>
      <c r="E212" s="6" t="s">
        <v>150</v>
      </c>
      <c r="F212" s="4" t="str">
        <f>IFERROR(VLOOKUP(VENTAS[[#This Row],[Código del producto Vendido]],INVENTARIO[],5,FALSE),"-")</f>
        <v>Vestido camiseta bajo con abertura</v>
      </c>
      <c r="G212" s="4">
        <v>1</v>
      </c>
      <c r="H212" s="13">
        <v>22</v>
      </c>
      <c r="I212" s="13">
        <f>VENTAS[[#This Row],[Cantidad]]*VENTAS[[#This Row],[Precio Venta]]</f>
        <v>22</v>
      </c>
      <c r="J212" s="13">
        <f>IF(VENTAS[[#This Row],[Nombre del Gestor]]&gt;1,  VENTAS[[#This Row],[Total]]*10%, 0)</f>
        <v>0</v>
      </c>
      <c r="K212" s="13">
        <f>IFERROR(VLOOKUP(VENTAS[[#This Row],[Código del producto Vendido]],INVENTARIO[],20,FALSE),"-")*VENTAS[[#This Row],[Cantidad]]</f>
        <v>13.78888888888889</v>
      </c>
      <c r="L212" s="13">
        <f>VENTAS[[#This Row],[Total]]-VENTAS[[#This Row],[Comisión 10%]]-VENTAS[[#This Row],[Costo]]</f>
        <v>8.2111111111111104</v>
      </c>
    </row>
    <row r="213" spans="1:12" ht="14" hidden="1" x14ac:dyDescent="0.15">
      <c r="A213" s="124">
        <v>45077</v>
      </c>
      <c r="B213" s="6"/>
      <c r="C213" s="6" t="s">
        <v>344</v>
      </c>
      <c r="D213" s="6"/>
      <c r="E213" s="6" t="s">
        <v>1666</v>
      </c>
      <c r="F213" s="4" t="str">
        <f>IFERROR(VLOOKUP(VENTAS[[#This Row],[Código del producto Vendido]],INVENTARIO[],5,FALSE),"-")</f>
        <v>Vestido Tropical</v>
      </c>
      <c r="G213" s="4">
        <v>1</v>
      </c>
      <c r="H213" s="13">
        <v>30</v>
      </c>
      <c r="I213" s="13">
        <f>VENTAS[[#This Row],[Cantidad]]*VENTAS[[#This Row],[Precio Venta]]</f>
        <v>30</v>
      </c>
      <c r="J213" s="13">
        <f>IF(VENTAS[[#This Row],[Nombre del Gestor]]&gt;1,  VENTAS[[#This Row],[Total]]*10%, 0)</f>
        <v>0</v>
      </c>
      <c r="K213" s="13">
        <f>IFERROR(VLOOKUP(VENTAS[[#This Row],[Código del producto Vendido]],INVENTARIO[],20,FALSE),"-")*VENTAS[[#This Row],[Cantidad]]</f>
        <v>19.018636363636364</v>
      </c>
      <c r="L213" s="13">
        <f>VENTAS[[#This Row],[Total]]-VENTAS[[#This Row],[Comisión 10%]]-VENTAS[[#This Row],[Costo]]</f>
        <v>10.981363636363636</v>
      </c>
    </row>
    <row r="214" spans="1:12" ht="14" hidden="1" x14ac:dyDescent="0.15">
      <c r="A214" s="124">
        <v>45077</v>
      </c>
      <c r="B214" s="6"/>
      <c r="C214" s="6" t="s">
        <v>1344</v>
      </c>
      <c r="D214" s="6"/>
      <c r="E214" s="6" t="s">
        <v>1131</v>
      </c>
      <c r="F214" s="4" t="str">
        <f>IFERROR(VLOOKUP(VENTAS[[#This Row],[Código del producto Vendido]],INVENTARIO[],5,FALSE),"-")</f>
        <v>Pantaloneta Roja</v>
      </c>
      <c r="G214" s="4">
        <v>1</v>
      </c>
      <c r="H214" s="13">
        <v>20</v>
      </c>
      <c r="I214" s="13">
        <f>VENTAS[[#This Row],[Cantidad]]*VENTAS[[#This Row],[Precio Venta]]</f>
        <v>20</v>
      </c>
      <c r="J214" s="13">
        <f>IF(VENTAS[[#This Row],[Nombre del Gestor]]&gt;1,  VENTAS[[#This Row],[Total]]*10%, 0)</f>
        <v>0</v>
      </c>
      <c r="K214" s="13">
        <f>IFERROR(VLOOKUP(VENTAS[[#This Row],[Código del producto Vendido]],INVENTARIO[],20,FALSE),"-")*VENTAS[[#This Row],[Cantidad]]</f>
        <v>11.609545454545454</v>
      </c>
      <c r="L214" s="13">
        <f>VENTAS[[#This Row],[Total]]-VENTAS[[#This Row],[Comisión 10%]]-VENTAS[[#This Row],[Costo]]</f>
        <v>8.3904545454545456</v>
      </c>
    </row>
    <row r="215" spans="1:12" ht="14" hidden="1" x14ac:dyDescent="0.15">
      <c r="A215" s="124">
        <v>45077</v>
      </c>
      <c r="B215" s="6"/>
      <c r="C215" s="6" t="s">
        <v>1344</v>
      </c>
      <c r="D215" s="6"/>
      <c r="E215" s="6" t="s">
        <v>103</v>
      </c>
      <c r="F215" s="4" t="str">
        <f>IFERROR(VLOOKUP(VENTAS[[#This Row],[Código del producto Vendido]],INVENTARIO[],5,FALSE),"-")</f>
        <v>Top de manga farol con abertura en espald</v>
      </c>
      <c r="G215" s="4">
        <v>1</v>
      </c>
      <c r="H215" s="13">
        <v>14</v>
      </c>
      <c r="I215" s="13">
        <f>VENTAS[[#This Row],[Cantidad]]*VENTAS[[#This Row],[Precio Venta]]</f>
        <v>14</v>
      </c>
      <c r="J215" s="13">
        <f>IF(VENTAS[[#This Row],[Nombre del Gestor]]&gt;1,  VENTAS[[#This Row],[Total]]*10%, 0)</f>
        <v>0</v>
      </c>
      <c r="K215" s="13">
        <f>IFERROR(VLOOKUP(VENTAS[[#This Row],[Código del producto Vendido]],INVENTARIO[],20,FALSE),"-")*VENTAS[[#This Row],[Cantidad]]</f>
        <v>8.8577777777777769</v>
      </c>
      <c r="L215" s="13">
        <f>VENTAS[[#This Row],[Total]]-VENTAS[[#This Row],[Comisión 10%]]-VENTAS[[#This Row],[Costo]]</f>
        <v>5.1422222222222231</v>
      </c>
    </row>
    <row r="216" spans="1:12" ht="14" hidden="1" x14ac:dyDescent="0.15">
      <c r="A216" s="124">
        <v>45077</v>
      </c>
      <c r="B216" s="6"/>
      <c r="C216" s="6" t="s">
        <v>1345</v>
      </c>
      <c r="D216" s="6"/>
      <c r="E216" s="6" t="s">
        <v>100</v>
      </c>
      <c r="F216" s="4" t="str">
        <f>IFERROR(VLOOKUP(VENTAS[[#This Row],[Código del producto Vendido]],INVENTARIO[],5,FALSE),"-")</f>
        <v>Camiseta unicolor de malla</v>
      </c>
      <c r="G216" s="4">
        <v>1</v>
      </c>
      <c r="H216" s="13">
        <v>14</v>
      </c>
      <c r="I216" s="13">
        <f>VENTAS[[#This Row],[Cantidad]]*VENTAS[[#This Row],[Precio Venta]]</f>
        <v>14</v>
      </c>
      <c r="J216" s="13">
        <f>IF(VENTAS[[#This Row],[Nombre del Gestor]]&gt;1,  VENTAS[[#This Row],[Total]]*10%, 0)</f>
        <v>0</v>
      </c>
      <c r="K216" s="13">
        <f>IFERROR(VLOOKUP(VENTAS[[#This Row],[Código del producto Vendido]],INVENTARIO[],20,FALSE),"-")*VENTAS[[#This Row],[Cantidad]]</f>
        <v>6.8866666666666667</v>
      </c>
      <c r="L216" s="13">
        <f>VENTAS[[#This Row],[Total]]-VENTAS[[#This Row],[Comisión 10%]]-VENTAS[[#This Row],[Costo]]</f>
        <v>7.1133333333333333</v>
      </c>
    </row>
    <row r="217" spans="1:12" ht="14" hidden="1" x14ac:dyDescent="0.15">
      <c r="A217" s="124">
        <v>45077</v>
      </c>
      <c r="B217" s="6"/>
      <c r="C217" s="6" t="s">
        <v>1346</v>
      </c>
      <c r="D217" s="6"/>
      <c r="E217" s="6" t="s">
        <v>127</v>
      </c>
      <c r="F217" s="4" t="str">
        <f>IFERROR(VLOOKUP(VENTAS[[#This Row],[Código del producto Vendido]],INVENTARIO[],5,FALSE),"-")</f>
        <v>Top de cuello con cordón de lunares</v>
      </c>
      <c r="G217" s="4">
        <v>1</v>
      </c>
      <c r="H217" s="13">
        <v>12</v>
      </c>
      <c r="I217" s="13">
        <f>VENTAS[[#This Row],[Cantidad]]*VENTAS[[#This Row],[Precio Venta]]</f>
        <v>12</v>
      </c>
      <c r="J217" s="13">
        <f>IF(VENTAS[[#This Row],[Nombre del Gestor]]&gt;1,  VENTAS[[#This Row],[Total]]*10%, 0)</f>
        <v>0</v>
      </c>
      <c r="K217" s="13">
        <f>IFERROR(VLOOKUP(VENTAS[[#This Row],[Código del producto Vendido]],INVENTARIO[],20,FALSE),"-")*VENTAS[[#This Row],[Cantidad]]</f>
        <v>7.9044444444444446</v>
      </c>
      <c r="L217" s="13">
        <f>VENTAS[[#This Row],[Total]]-VENTAS[[#This Row],[Comisión 10%]]-VENTAS[[#This Row],[Costo]]</f>
        <v>4.0955555555555554</v>
      </c>
    </row>
    <row r="218" spans="1:12" ht="14" hidden="1" x14ac:dyDescent="0.15">
      <c r="A218" s="124">
        <v>45079</v>
      </c>
      <c r="B218" s="6"/>
      <c r="C218" s="6" t="s">
        <v>1762</v>
      </c>
      <c r="D218" s="6"/>
      <c r="E218" s="6" t="s">
        <v>1734</v>
      </c>
      <c r="F218" s="4" t="str">
        <f>IFERROR(VLOOKUP(VENTAS[[#This Row],[Código del producto Vendido]],INVENTARIO[],5,FALSE),"-")</f>
        <v>Mono Oblicuo con bolsillo</v>
      </c>
      <c r="G218" s="4">
        <v>1</v>
      </c>
      <c r="H218" s="13">
        <v>22</v>
      </c>
      <c r="I218" s="13">
        <f>VENTAS[[#This Row],[Cantidad]]*VENTAS[[#This Row],[Precio Venta]]</f>
        <v>22</v>
      </c>
      <c r="J218" s="13">
        <f>IF(VENTAS[[#This Row],[Nombre del Gestor]]&gt;1,  VENTAS[[#This Row],[Total]]*10%, 0)</f>
        <v>0</v>
      </c>
      <c r="K218" s="13">
        <f>IFERROR(VLOOKUP(VENTAS[[#This Row],[Código del producto Vendido]],INVENTARIO[],20,FALSE),"-")*VENTAS[[#This Row],[Cantidad]]</f>
        <v>14.548529411764706</v>
      </c>
      <c r="L218" s="13">
        <f>VENTAS[[#This Row],[Total]]-VENTAS[[#This Row],[Comisión 10%]]-VENTAS[[#This Row],[Costo]]</f>
        <v>7.4514705882352938</v>
      </c>
    </row>
    <row r="219" spans="1:12" ht="14" hidden="1" x14ac:dyDescent="0.15">
      <c r="A219" s="124">
        <v>45079</v>
      </c>
      <c r="B219" s="6"/>
      <c r="C219" s="6" t="s">
        <v>1766</v>
      </c>
      <c r="D219" s="6"/>
      <c r="E219" s="6" t="s">
        <v>1505</v>
      </c>
      <c r="F219" s="4" t="str">
        <f>IFERROR(VLOOKUP(VENTAS[[#This Row],[Código del producto Vendido]],INVENTARIO[],5,FALSE),"-")</f>
        <v xml:space="preserve">Bikini push up tropical </v>
      </c>
      <c r="G219" s="4">
        <v>1</v>
      </c>
      <c r="H219" s="13">
        <v>25</v>
      </c>
      <c r="I219" s="13">
        <f>VENTAS[[#This Row],[Cantidad]]*VENTAS[[#This Row],[Precio Venta]]</f>
        <v>25</v>
      </c>
      <c r="J219" s="13">
        <f>IF(VENTAS[[#This Row],[Nombre del Gestor]]&gt;1,  VENTAS[[#This Row],[Total]]*10%, 0)</f>
        <v>0</v>
      </c>
      <c r="K219" s="13">
        <f>IFERROR(VLOOKUP(VENTAS[[#This Row],[Código del producto Vendido]],INVENTARIO[],20,FALSE),"-")*VENTAS[[#This Row],[Cantidad]]</f>
        <v>16.555555555555557</v>
      </c>
      <c r="L219" s="13">
        <f>VENTAS[[#This Row],[Total]]-VENTAS[[#This Row],[Comisión 10%]]-VENTAS[[#This Row],[Costo]]</f>
        <v>8.4444444444444429</v>
      </c>
    </row>
    <row r="220" spans="1:12" ht="14" hidden="1" x14ac:dyDescent="0.15">
      <c r="A220" s="124">
        <v>45079</v>
      </c>
      <c r="B220" s="6"/>
      <c r="C220" s="6" t="s">
        <v>1344</v>
      </c>
      <c r="D220" s="6"/>
      <c r="E220" s="6" t="s">
        <v>1670</v>
      </c>
      <c r="F220" s="4" t="str">
        <f>IFERROR(VLOOKUP(VENTAS[[#This Row],[Código del producto Vendido]],INVENTARIO[],5,FALSE),"-")</f>
        <v xml:space="preserve"> Pantaloneta Verde</v>
      </c>
      <c r="G220" s="4">
        <v>1</v>
      </c>
      <c r="H220" s="13">
        <v>25</v>
      </c>
      <c r="I220" s="13">
        <f>VENTAS[[#This Row],[Cantidad]]*VENTAS[[#This Row],[Precio Venta]]</f>
        <v>25</v>
      </c>
      <c r="J220" s="13">
        <f>IF(VENTAS[[#This Row],[Nombre del Gestor]]&gt;1,  VENTAS[[#This Row],[Total]]*10%, 0)</f>
        <v>0</v>
      </c>
      <c r="K220" s="13">
        <f>IFERROR(VLOOKUP(VENTAS[[#This Row],[Código del producto Vendido]],INVENTARIO[],20,FALSE),"-")*VENTAS[[#This Row],[Cantidad]]</f>
        <v>14.871363636363636</v>
      </c>
      <c r="L220" s="13">
        <f>VENTAS[[#This Row],[Total]]-VENTAS[[#This Row],[Comisión 10%]]-VENTAS[[#This Row],[Costo]]</f>
        <v>10.128636363636364</v>
      </c>
    </row>
    <row r="221" spans="1:12" ht="14" hidden="1" x14ac:dyDescent="0.15">
      <c r="A221" s="124">
        <v>45079</v>
      </c>
      <c r="B221" s="6"/>
      <c r="C221" s="6" t="s">
        <v>1763</v>
      </c>
      <c r="D221" s="6"/>
      <c r="E221" s="6" t="s">
        <v>1724</v>
      </c>
      <c r="F221" s="4" t="str">
        <f>IFERROR(VLOOKUP(VENTAS[[#This Row],[Código del producto Vendido]],INVENTARIO[],5,FALSE),"-")</f>
        <v>Vestido elegante ajustado corte sirena</v>
      </c>
      <c r="G221" s="4">
        <v>1</v>
      </c>
      <c r="H221" s="13">
        <v>30</v>
      </c>
      <c r="I221" s="13">
        <f>VENTAS[[#This Row],[Cantidad]]*VENTAS[[#This Row],[Precio Venta]]</f>
        <v>30</v>
      </c>
      <c r="J221" s="13">
        <f>IF(VENTAS[[#This Row],[Nombre del Gestor]]&gt;1,  VENTAS[[#This Row],[Total]]*10%, 0)</f>
        <v>0</v>
      </c>
      <c r="K221" s="13">
        <f>IFERROR(VLOOKUP(VENTAS[[#This Row],[Código del producto Vendido]],INVENTARIO[],20,FALSE),"-")*VENTAS[[#This Row],[Cantidad]]</f>
        <v>15.806617647058825</v>
      </c>
      <c r="L221" s="13">
        <f>VENTAS[[#This Row],[Total]]-VENTAS[[#This Row],[Comisión 10%]]-VENTAS[[#This Row],[Costo]]</f>
        <v>14.193382352941175</v>
      </c>
    </row>
    <row r="222" spans="1:12" ht="14" hidden="1" x14ac:dyDescent="0.15">
      <c r="A222" s="124">
        <v>45079</v>
      </c>
      <c r="B222" s="6"/>
      <c r="C222" s="6" t="s">
        <v>1763</v>
      </c>
      <c r="D222" s="6"/>
      <c r="E222" s="6" t="s">
        <v>1646</v>
      </c>
      <c r="F222" s="4" t="str">
        <f>IFERROR(VLOOKUP(VENTAS[[#This Row],[Código del producto Vendido]],INVENTARIO[],5,FALSE),"-")</f>
        <v>Bañador con adorno de malla</v>
      </c>
      <c r="G222" s="4">
        <v>1</v>
      </c>
      <c r="H222" s="13">
        <v>25</v>
      </c>
      <c r="I222" s="13">
        <f>VENTAS[[#This Row],[Cantidad]]*VENTAS[[#This Row],[Precio Venta]]</f>
        <v>25</v>
      </c>
      <c r="J222" s="13">
        <f>IF(VENTAS[[#This Row],[Nombre del Gestor]]&gt;1,  VENTAS[[#This Row],[Total]]*10%, 0)</f>
        <v>0</v>
      </c>
      <c r="K222" s="13">
        <f>IFERROR(VLOOKUP(VENTAS[[#This Row],[Código del producto Vendido]],INVENTARIO[],20,FALSE),"-")*VENTAS[[#This Row],[Cantidad]]</f>
        <v>15.329545454545453</v>
      </c>
      <c r="L222" s="13">
        <f>VENTAS[[#This Row],[Total]]-VENTAS[[#This Row],[Comisión 10%]]-VENTAS[[#This Row],[Costo]]</f>
        <v>9.6704545454545467</v>
      </c>
    </row>
    <row r="223" spans="1:12" ht="14" hidden="1" x14ac:dyDescent="0.15">
      <c r="A223" s="124">
        <v>45079</v>
      </c>
      <c r="B223" s="6"/>
      <c r="C223" s="6" t="s">
        <v>1763</v>
      </c>
      <c r="D223" s="6"/>
      <c r="E223" s="6" t="s">
        <v>1486</v>
      </c>
      <c r="F223" s="4" t="str">
        <f>IFERROR(VLOOKUP(VENTAS[[#This Row],[Código del producto Vendido]],INVENTARIO[],5,FALSE),"-")</f>
        <v>Bañador estampado de planta</v>
      </c>
      <c r="G223" s="4">
        <v>1</v>
      </c>
      <c r="H223" s="13">
        <v>25</v>
      </c>
      <c r="I223" s="13">
        <f>VENTAS[[#This Row],[Cantidad]]*VENTAS[[#This Row],[Precio Venta]]</f>
        <v>25</v>
      </c>
      <c r="J223" s="13">
        <f>IF(VENTAS[[#This Row],[Nombre del Gestor]]&gt;1,  VENTAS[[#This Row],[Total]]*10%, 0)</f>
        <v>0</v>
      </c>
      <c r="K223" s="13">
        <f>IFERROR(VLOOKUP(VENTAS[[#This Row],[Código del producto Vendido]],INVENTARIO[],20,FALSE),"-")*VENTAS[[#This Row],[Cantidad]]</f>
        <v>13.416666666666666</v>
      </c>
      <c r="L223" s="13">
        <f>VENTAS[[#This Row],[Total]]-VENTAS[[#This Row],[Comisión 10%]]-VENTAS[[#This Row],[Costo]]</f>
        <v>11.583333333333334</v>
      </c>
    </row>
    <row r="224" spans="1:12" ht="14" hidden="1" x14ac:dyDescent="0.15">
      <c r="A224" s="124">
        <v>45079</v>
      </c>
      <c r="B224" s="6"/>
      <c r="C224" s="6" t="s">
        <v>1765</v>
      </c>
      <c r="D224" s="6"/>
      <c r="E224" s="6" t="s">
        <v>1653</v>
      </c>
      <c r="F224" s="4" t="str">
        <f>IFERROR(VLOOKUP(VENTAS[[#This Row],[Código del producto Vendido]],INVENTARIO[],5,FALSE),"-")</f>
        <v xml:space="preserve"> Top Cuello V Verde</v>
      </c>
      <c r="G224" s="4">
        <v>1</v>
      </c>
      <c r="H224" s="13">
        <v>12</v>
      </c>
      <c r="I224" s="13">
        <f>VENTAS[[#This Row],[Cantidad]]*VENTAS[[#This Row],[Precio Venta]]</f>
        <v>12</v>
      </c>
      <c r="J224" s="13">
        <f>IF(VENTAS[[#This Row],[Nombre del Gestor]]&gt;1,  VENTAS[[#This Row],[Total]]*10%, 0)</f>
        <v>0</v>
      </c>
      <c r="K224" s="13">
        <f>IFERROR(VLOOKUP(VENTAS[[#This Row],[Código del producto Vendido]],INVENTARIO[],20,FALSE),"-")*VENTAS[[#This Row],[Cantidad]]</f>
        <v>8.005454545454544</v>
      </c>
      <c r="L224" s="13">
        <f>VENTAS[[#This Row],[Total]]-VENTAS[[#This Row],[Comisión 10%]]-VENTAS[[#This Row],[Costo]]</f>
        <v>3.994545454545456</v>
      </c>
    </row>
    <row r="225" spans="1:12" ht="14" hidden="1" x14ac:dyDescent="0.15">
      <c r="A225" s="124">
        <v>45079</v>
      </c>
      <c r="B225" s="6"/>
      <c r="C225" s="6" t="s">
        <v>1765</v>
      </c>
      <c r="D225" s="6"/>
      <c r="E225" s="6" t="s">
        <v>1703</v>
      </c>
      <c r="F225" s="4" t="str">
        <f>IFERROR(VLOOKUP(VENTAS[[#This Row],[Código del producto Vendido]],INVENTARIO[],5,FALSE),"-")</f>
        <v>Top cuello V Blanco</v>
      </c>
      <c r="G225" s="4">
        <v>1</v>
      </c>
      <c r="H225" s="13">
        <v>12</v>
      </c>
      <c r="I225" s="13">
        <f>VENTAS[[#This Row],[Cantidad]]*VENTAS[[#This Row],[Precio Venta]]</f>
        <v>12</v>
      </c>
      <c r="J225" s="13">
        <f>IF(VENTAS[[#This Row],[Nombre del Gestor]]&gt;1,  VENTAS[[#This Row],[Total]]*10%, 0)</f>
        <v>0</v>
      </c>
      <c r="K225" s="13">
        <f>IFERROR(VLOOKUP(VENTAS[[#This Row],[Código del producto Vendido]],INVENTARIO[],20,FALSE),"-")*VENTAS[[#This Row],[Cantidad]]</f>
        <v>7.7556818181818175</v>
      </c>
      <c r="L225" s="13">
        <f>VENTAS[[#This Row],[Total]]-VENTAS[[#This Row],[Comisión 10%]]-VENTAS[[#This Row],[Costo]]</f>
        <v>4.2443181818181825</v>
      </c>
    </row>
    <row r="226" spans="1:12" ht="14" hidden="1" x14ac:dyDescent="0.15">
      <c r="A226" s="124">
        <v>45079</v>
      </c>
      <c r="B226" s="6"/>
      <c r="C226" s="6" t="s">
        <v>1765</v>
      </c>
      <c r="D226" s="6"/>
      <c r="E226" s="6" t="s">
        <v>1379</v>
      </c>
      <c r="F226" s="4" t="str">
        <f>IFERROR(VLOOKUP(VENTAS[[#This Row],[Código del producto Vendido]],INVENTARIO[],5,FALSE),"-")</f>
        <v>Jeans de pierna recta desgarro</v>
      </c>
      <c r="G226" s="4">
        <v>1</v>
      </c>
      <c r="H226" s="13">
        <v>30</v>
      </c>
      <c r="I226" s="13">
        <f>VENTAS[[#This Row],[Cantidad]]*VENTAS[[#This Row],[Precio Venta]]</f>
        <v>30</v>
      </c>
      <c r="J226" s="13">
        <f>IF(VENTAS[[#This Row],[Nombre del Gestor]]&gt;1,  VENTAS[[#This Row],[Total]]*10%, 0)</f>
        <v>0</v>
      </c>
      <c r="K226" s="13">
        <f>IFERROR(VLOOKUP(VENTAS[[#This Row],[Código del producto Vendido]],INVENTARIO[],20,FALSE),"-")*VENTAS[[#This Row],[Cantidad]]</f>
        <v>18.686666666666667</v>
      </c>
      <c r="L226" s="13">
        <f>VENTAS[[#This Row],[Total]]-VENTAS[[#This Row],[Comisión 10%]]-VENTAS[[#This Row],[Costo]]</f>
        <v>11.313333333333333</v>
      </c>
    </row>
    <row r="227" spans="1:12" ht="14" hidden="1" x14ac:dyDescent="0.15">
      <c r="A227" s="124">
        <v>45079</v>
      </c>
      <c r="B227" s="6"/>
      <c r="C227" s="6" t="s">
        <v>1765</v>
      </c>
      <c r="D227" s="6"/>
      <c r="E227" s="6" t="s">
        <v>1642</v>
      </c>
      <c r="F227" s="4" t="str">
        <f>IFERROR(VLOOKUP(VENTAS[[#This Row],[Código del producto Vendido]],INVENTARIO[],5,FALSE),"-")</f>
        <v>Top Cuello encaje</v>
      </c>
      <c r="G227" s="4">
        <v>1</v>
      </c>
      <c r="H227" s="13">
        <v>11</v>
      </c>
      <c r="I227" s="13">
        <f>VENTAS[[#This Row],[Cantidad]]*VENTAS[[#This Row],[Precio Venta]]</f>
        <v>11</v>
      </c>
      <c r="J227" s="13">
        <f>IF(VENTAS[[#This Row],[Nombre del Gestor]]&gt;1,  VENTAS[[#This Row],[Total]]*10%, 0)</f>
        <v>0</v>
      </c>
      <c r="K227" s="13">
        <f>IFERROR(VLOOKUP(VENTAS[[#This Row],[Código del producto Vendido]],INVENTARIO[],20,FALSE),"-")*VENTAS[[#This Row],[Cantidad]]</f>
        <v>6.3581818181818175</v>
      </c>
      <c r="L227" s="13">
        <f>VENTAS[[#This Row],[Total]]-VENTAS[[#This Row],[Comisión 10%]]-VENTAS[[#This Row],[Costo]]</f>
        <v>4.6418181818181825</v>
      </c>
    </row>
    <row r="228" spans="1:12" ht="14" hidden="1" x14ac:dyDescent="0.15">
      <c r="A228" s="124"/>
      <c r="B228" s="6"/>
      <c r="C228" s="6"/>
      <c r="D228" s="6"/>
      <c r="E228" s="6" t="s">
        <v>1662</v>
      </c>
      <c r="F228" s="4" t="str">
        <f>IFERROR(VLOOKUP(VENTAS[[#This Row],[Código del producto Vendido]],INVENTARIO[],5,FALSE),"-")</f>
        <v>Bañador de pierna alta</v>
      </c>
      <c r="G228" s="4">
        <v>1</v>
      </c>
      <c r="H228" s="13">
        <v>25</v>
      </c>
      <c r="I228" s="13">
        <f>VENTAS[[#This Row],[Cantidad]]*VENTAS[[#This Row],[Precio Venta]]</f>
        <v>25</v>
      </c>
      <c r="J228" s="13">
        <f>IF(VENTAS[[#This Row],[Nombre del Gestor]]&gt;1,  VENTAS[[#This Row],[Total]]*10%, 0)</f>
        <v>0</v>
      </c>
      <c r="K228" s="13">
        <f>IFERROR(VLOOKUP(VENTAS[[#This Row],[Código del producto Vendido]],INVENTARIO[],20,FALSE),"-")*VENTAS[[#This Row],[Cantidad]]</f>
        <v>14.023181818181817</v>
      </c>
      <c r="L228" s="13">
        <f>VENTAS[[#This Row],[Total]]-VENTAS[[#This Row],[Comisión 10%]]-VENTAS[[#This Row],[Costo]]</f>
        <v>10.976818181818183</v>
      </c>
    </row>
    <row r="229" spans="1:12" ht="14" hidden="1" x14ac:dyDescent="0.15">
      <c r="A229" s="124"/>
      <c r="B229" s="6"/>
      <c r="C229" s="6"/>
      <c r="D229" s="6"/>
      <c r="E229" s="34" t="s">
        <v>435</v>
      </c>
      <c r="F229" s="4" t="str">
        <f>IFERROR(VLOOKUP(VENTAS[[#This Row],[Código del producto Vendido]],INVENTARIO[],5,FALSE),"-")</f>
        <v>Top acanalado sin mangas</v>
      </c>
      <c r="G229" s="4">
        <v>1</v>
      </c>
      <c r="H229" s="13">
        <v>16</v>
      </c>
      <c r="I229" s="13">
        <f>VENTAS[[#This Row],[Cantidad]]*VENTAS[[#This Row],[Precio Venta]]</f>
        <v>16</v>
      </c>
      <c r="J229" s="13">
        <f>IF(VENTAS[[#This Row],[Nombre del Gestor]]&gt;1,  VENTAS[[#This Row],[Total]]*10%, 0)</f>
        <v>0</v>
      </c>
      <c r="K229" s="13">
        <f>IFERROR(VLOOKUP(VENTAS[[#This Row],[Código del producto Vendido]],INVENTARIO[],20,FALSE),"-")*VENTAS[[#This Row],[Cantidad]]</f>
        <v>5.0222222222222221</v>
      </c>
      <c r="L229" s="13">
        <f>VENTAS[[#This Row],[Total]]-VENTAS[[#This Row],[Comisión 10%]]-VENTAS[[#This Row],[Costo]]</f>
        <v>10.977777777777778</v>
      </c>
    </row>
    <row r="230" spans="1:12" ht="14" hidden="1" x14ac:dyDescent="0.15">
      <c r="A230" s="124"/>
      <c r="B230" s="6"/>
      <c r="C230" s="6"/>
      <c r="D230" s="6"/>
      <c r="E230" s="6" t="s">
        <v>1645</v>
      </c>
      <c r="F230" s="4" t="str">
        <f>IFERROR(VLOOKUP(VENTAS[[#This Row],[Código del producto Vendido]],INVENTARIO[],5,FALSE),"-")</f>
        <v>Bañador con adorno de malla</v>
      </c>
      <c r="G230" s="4">
        <v>1</v>
      </c>
      <c r="H230" s="13">
        <v>25</v>
      </c>
      <c r="I230" s="13">
        <f>VENTAS[[#This Row],[Cantidad]]*VENTAS[[#This Row],[Precio Venta]]</f>
        <v>25</v>
      </c>
      <c r="J230" s="13">
        <f>IF(VENTAS[[#This Row],[Nombre del Gestor]]&gt;1,  VENTAS[[#This Row],[Total]]*10%, 0)</f>
        <v>0</v>
      </c>
      <c r="K230" s="13">
        <f>IFERROR(VLOOKUP(VENTAS[[#This Row],[Código del producto Vendido]],INVENTARIO[],20,FALSE),"-")*VENTAS[[#This Row],[Cantidad]]</f>
        <v>15.329545454545453</v>
      </c>
      <c r="L230" s="13">
        <f>VENTAS[[#This Row],[Total]]-VENTAS[[#This Row],[Comisión 10%]]-VENTAS[[#This Row],[Costo]]</f>
        <v>9.6704545454545467</v>
      </c>
    </row>
    <row r="231" spans="1:12" ht="14" hidden="1" x14ac:dyDescent="0.15">
      <c r="A231" s="124"/>
      <c r="B231" s="6"/>
      <c r="C231" s="6"/>
      <c r="D231" s="6"/>
      <c r="E231" s="6" t="s">
        <v>1486</v>
      </c>
      <c r="F231" s="4" t="str">
        <f>IFERROR(VLOOKUP(VENTAS[[#This Row],[Código del producto Vendido]],INVENTARIO[],5,FALSE),"-")</f>
        <v>Bañador estampado de planta</v>
      </c>
      <c r="G231" s="4">
        <v>2</v>
      </c>
      <c r="H231" s="13">
        <v>25</v>
      </c>
      <c r="I231" s="13">
        <f>VENTAS[[#This Row],[Cantidad]]*VENTAS[[#This Row],[Precio Venta]]</f>
        <v>50</v>
      </c>
      <c r="J231" s="13">
        <f>IF(VENTAS[[#This Row],[Nombre del Gestor]]&gt;1,  VENTAS[[#This Row],[Total]]*10%, 0)</f>
        <v>0</v>
      </c>
      <c r="K231" s="13">
        <f>IFERROR(VLOOKUP(VENTAS[[#This Row],[Código del producto Vendido]],INVENTARIO[],20,FALSE),"-")*VENTAS[[#This Row],[Cantidad]]</f>
        <v>26.833333333333332</v>
      </c>
      <c r="L231" s="13">
        <f>VENTAS[[#This Row],[Total]]-VENTAS[[#This Row],[Comisión 10%]]-VENTAS[[#This Row],[Costo]]</f>
        <v>23.166666666666668</v>
      </c>
    </row>
    <row r="232" spans="1:12" ht="14" hidden="1" x14ac:dyDescent="0.15">
      <c r="A232" s="124"/>
      <c r="B232" s="6"/>
      <c r="C232" s="6"/>
      <c r="D232" s="6"/>
      <c r="E232" s="6" t="s">
        <v>1710</v>
      </c>
      <c r="F232" s="4" t="str">
        <f>IFERROR(VLOOKUP(VENTAS[[#This Row],[Código del producto Vendido]],INVENTARIO[],5,FALSE),"-")</f>
        <v>Jeans Elastizados Pierna Ancha</v>
      </c>
      <c r="G232" s="4">
        <v>1</v>
      </c>
      <c r="H232" s="13">
        <v>35</v>
      </c>
      <c r="I232" s="13">
        <f>VENTAS[[#This Row],[Cantidad]]*VENTAS[[#This Row],[Precio Venta]]</f>
        <v>35</v>
      </c>
      <c r="J232" s="13">
        <f>IF(VENTAS[[#This Row],[Nombre del Gestor]]&gt;1,  VENTAS[[#This Row],[Total]]*10%, 0)</f>
        <v>0</v>
      </c>
      <c r="K232" s="13">
        <f>IFERROR(VLOOKUP(VENTAS[[#This Row],[Código del producto Vendido]],INVENTARIO[],20,FALSE),"-")*VENTAS[[#This Row],[Cantidad]]</f>
        <v>27.52272727272727</v>
      </c>
      <c r="L232" s="13">
        <f>VENTAS[[#This Row],[Total]]-VENTAS[[#This Row],[Comisión 10%]]-VENTAS[[#This Row],[Costo]]</f>
        <v>7.4772727272727302</v>
      </c>
    </row>
    <row r="233" spans="1:12" ht="14" hidden="1" x14ac:dyDescent="0.15">
      <c r="A233" s="124"/>
      <c r="B233" s="6"/>
      <c r="C233" s="6"/>
      <c r="D233" s="6"/>
      <c r="E233" s="6" t="s">
        <v>1151</v>
      </c>
      <c r="F233" s="4" t="str">
        <f>IFERROR(VLOOKUP(VENTAS[[#This Row],[Código del producto Vendido]],INVENTARIO[],5,FALSE),"-")</f>
        <v xml:space="preserve"> Pantaloneta Verde</v>
      </c>
      <c r="G233" s="4">
        <v>1</v>
      </c>
      <c r="H233" s="13">
        <v>25</v>
      </c>
      <c r="I233" s="13">
        <f>VENTAS[[#This Row],[Cantidad]]*VENTAS[[#This Row],[Precio Venta]]</f>
        <v>25</v>
      </c>
      <c r="J233" s="13">
        <f>IF(VENTAS[[#This Row],[Nombre del Gestor]]&gt;1,  VENTAS[[#This Row],[Total]]*10%, 0)</f>
        <v>0</v>
      </c>
      <c r="K233" s="13">
        <f>IFERROR(VLOOKUP(VENTAS[[#This Row],[Código del producto Vendido]],INVENTARIO[],20,FALSE),"-")*VENTAS[[#This Row],[Cantidad]]</f>
        <v>14.871363636363636</v>
      </c>
      <c r="L233" s="13">
        <f>VENTAS[[#This Row],[Total]]-VENTAS[[#This Row],[Comisión 10%]]-VENTAS[[#This Row],[Costo]]</f>
        <v>10.128636363636364</v>
      </c>
    </row>
    <row r="234" spans="1:12" ht="14" hidden="1" x14ac:dyDescent="0.15">
      <c r="A234" s="124">
        <v>45081</v>
      </c>
      <c r="B234" s="6"/>
      <c r="C234" s="6"/>
      <c r="D234" s="6"/>
      <c r="E234" s="6" t="s">
        <v>1356</v>
      </c>
      <c r="F234" s="4" t="str">
        <f>IFERROR(VLOOKUP(VENTAS[[#This Row],[Código del producto Vendido]],INVENTARIO[],5,FALSE),"-")</f>
        <v>Bikini Elegante con Herrajes</v>
      </c>
      <c r="G234" s="4">
        <v>1</v>
      </c>
      <c r="H234" s="13">
        <v>18</v>
      </c>
      <c r="I234" s="13">
        <f>VENTAS[[#This Row],[Cantidad]]*VENTAS[[#This Row],[Precio Venta]]</f>
        <v>18</v>
      </c>
      <c r="J234" s="13">
        <f>IF(VENTAS[[#This Row],[Nombre del Gestor]]&gt;1,  VENTAS[[#This Row],[Total]]*10%, 0)</f>
        <v>0</v>
      </c>
      <c r="K234" s="13">
        <f>IFERROR(VLOOKUP(VENTAS[[#This Row],[Código del producto Vendido]],INVENTARIO[],20,FALSE),"-")*VENTAS[[#This Row],[Cantidad]]</f>
        <v>12.308333333333334</v>
      </c>
      <c r="L234" s="13">
        <f>VENTAS[[#This Row],[Total]]-VENTAS[[#This Row],[Comisión 10%]]-VENTAS[[#This Row],[Costo]]</f>
        <v>5.6916666666666664</v>
      </c>
    </row>
    <row r="235" spans="1:12" ht="14" hidden="1" x14ac:dyDescent="0.15">
      <c r="A235" s="124">
        <v>45081</v>
      </c>
      <c r="B235" s="6"/>
      <c r="C235" s="6"/>
      <c r="D235" s="6"/>
      <c r="E235" s="6" t="s">
        <v>1485</v>
      </c>
      <c r="F235" s="4" t="str">
        <f>IFERROR(VLOOKUP(VENTAS[[#This Row],[Código del producto Vendido]],INVENTARIO[],5,FALSE),"-")</f>
        <v xml:space="preserve">Skort asimétrico floral </v>
      </c>
      <c r="G235" s="4">
        <v>1</v>
      </c>
      <c r="H235" s="13">
        <v>15</v>
      </c>
      <c r="I235" s="13">
        <f>VENTAS[[#This Row],[Cantidad]]*VENTAS[[#This Row],[Precio Venta]]</f>
        <v>15</v>
      </c>
      <c r="J235" s="13">
        <f>IF(VENTAS[[#This Row],[Nombre del Gestor]]&gt;1,  VENTAS[[#This Row],[Total]]*10%, 0)</f>
        <v>0</v>
      </c>
      <c r="K235" s="13">
        <f>IFERROR(VLOOKUP(VENTAS[[#This Row],[Código del producto Vendido]],INVENTARIO[],20,FALSE),"-")*VENTAS[[#This Row],[Cantidad]]</f>
        <v>8.9277777777777789</v>
      </c>
      <c r="L235" s="13">
        <f>VENTAS[[#This Row],[Total]]-VENTAS[[#This Row],[Comisión 10%]]-VENTAS[[#This Row],[Costo]]</f>
        <v>6.0722222222222211</v>
      </c>
    </row>
    <row r="236" spans="1:12" ht="14" hidden="1" x14ac:dyDescent="0.15">
      <c r="A236" s="124">
        <v>45081</v>
      </c>
      <c r="B236" s="6"/>
      <c r="C236" s="6"/>
      <c r="D236" s="6"/>
      <c r="E236" s="6" t="s">
        <v>1722</v>
      </c>
      <c r="F236" s="4" t="str">
        <f>IFERROR(VLOOKUP(VENTAS[[#This Row],[Código del producto Vendido]],INVENTARIO[],5,FALSE),"-")</f>
        <v>Top corto blanco</v>
      </c>
      <c r="G236" s="4">
        <v>1</v>
      </c>
      <c r="H236" s="13">
        <v>5</v>
      </c>
      <c r="I236" s="13">
        <f>VENTAS[[#This Row],[Cantidad]]*VENTAS[[#This Row],[Precio Venta]]</f>
        <v>5</v>
      </c>
      <c r="J236" s="13">
        <f>IF(VENTAS[[#This Row],[Nombre del Gestor]]&gt;1,  VENTAS[[#This Row],[Total]]*10%, 0)</f>
        <v>0</v>
      </c>
      <c r="K236" s="13">
        <f>IFERROR(VLOOKUP(VENTAS[[#This Row],[Código del producto Vendido]],INVENTARIO[],20,FALSE),"-")*VENTAS[[#This Row],[Cantidad]]</f>
        <v>4.4044117647058822</v>
      </c>
      <c r="L236" s="13">
        <f>VENTAS[[#This Row],[Total]]-VENTAS[[#This Row],[Comisión 10%]]-VENTAS[[#This Row],[Costo]]</f>
        <v>0.59558823529411775</v>
      </c>
    </row>
    <row r="237" spans="1:12" ht="14" hidden="1" x14ac:dyDescent="0.15">
      <c r="A237" s="124">
        <v>45081</v>
      </c>
      <c r="B237" s="6"/>
      <c r="C237" s="6"/>
      <c r="D237" s="6"/>
      <c r="E237" s="6" t="s">
        <v>1439</v>
      </c>
      <c r="F237" s="4" t="str">
        <f>IFERROR(VLOOKUP(VENTAS[[#This Row],[Código del producto Vendido]],INVENTARIO[],5,FALSE),"-")</f>
        <v>Conjunto short, camisa y top</v>
      </c>
      <c r="G237" s="4">
        <v>1</v>
      </c>
      <c r="H237" s="13">
        <v>30</v>
      </c>
      <c r="I237" s="13">
        <f>VENTAS[[#This Row],[Cantidad]]*VENTAS[[#This Row],[Precio Venta]]</f>
        <v>30</v>
      </c>
      <c r="J237" s="13">
        <f>IF(VENTAS[[#This Row],[Nombre del Gestor]]&gt;1,  VENTAS[[#This Row],[Total]]*10%, 0)</f>
        <v>0</v>
      </c>
      <c r="K237" s="13">
        <f>IFERROR(VLOOKUP(VENTAS[[#This Row],[Código del producto Vendido]],INVENTARIO[],20,FALSE),"-")*VENTAS[[#This Row],[Cantidad]]</f>
        <v>16.833333333333336</v>
      </c>
      <c r="L237" s="13">
        <f>VENTAS[[#This Row],[Total]]-VENTAS[[#This Row],[Comisión 10%]]-VENTAS[[#This Row],[Costo]]</f>
        <v>13.166666666666664</v>
      </c>
    </row>
    <row r="238" spans="1:12" ht="14" hidden="1" x14ac:dyDescent="0.15">
      <c r="A238" s="124">
        <v>45081</v>
      </c>
      <c r="B238" s="6"/>
      <c r="C238" s="6"/>
      <c r="D238" s="6"/>
      <c r="E238" s="6" t="s">
        <v>1421</v>
      </c>
      <c r="F238" s="4" t="str">
        <f>IFERROR(VLOOKUP(VENTAS[[#This Row],[Código del producto Vendido]],INVENTARIO[],5,FALSE),"-")</f>
        <v>Blusas Botón Floral Casual</v>
      </c>
      <c r="G238" s="4">
        <v>1</v>
      </c>
      <c r="H238" s="13">
        <v>14</v>
      </c>
      <c r="I238" s="13">
        <f>VENTAS[[#This Row],[Cantidad]]*VENTAS[[#This Row],[Precio Venta]]</f>
        <v>14</v>
      </c>
      <c r="J238" s="13">
        <f>IF(VENTAS[[#This Row],[Nombre del Gestor]]&gt;1,  VENTAS[[#This Row],[Total]]*10%, 0)</f>
        <v>0</v>
      </c>
      <c r="K238" s="13">
        <f>IFERROR(VLOOKUP(VENTAS[[#This Row],[Código del producto Vendido]],INVENTARIO[],20,FALSE),"-")*VENTAS[[#This Row],[Cantidad]]</f>
        <v>8.0222222222222221</v>
      </c>
      <c r="L238" s="13">
        <f>VENTAS[[#This Row],[Total]]-VENTAS[[#This Row],[Comisión 10%]]-VENTAS[[#This Row],[Costo]]</f>
        <v>5.9777777777777779</v>
      </c>
    </row>
    <row r="239" spans="1:12" ht="14" hidden="1" x14ac:dyDescent="0.15">
      <c r="A239" s="124">
        <v>45081</v>
      </c>
      <c r="B239" s="6"/>
      <c r="C239" s="6"/>
      <c r="D239" s="6"/>
      <c r="E239" s="6" t="s">
        <v>435</v>
      </c>
      <c r="F239" s="4" t="str">
        <f>IFERROR(VLOOKUP(VENTAS[[#This Row],[Código del producto Vendido]],INVENTARIO[],5,FALSE),"-")</f>
        <v>Top acanalado sin mangas</v>
      </c>
      <c r="G239" s="4">
        <v>1</v>
      </c>
      <c r="H239" s="13">
        <v>10</v>
      </c>
      <c r="I239" s="13">
        <f>VENTAS[[#This Row],[Cantidad]]*VENTAS[[#This Row],[Precio Venta]]</f>
        <v>10</v>
      </c>
      <c r="J239" s="13">
        <f>IF(VENTAS[[#This Row],[Nombre del Gestor]]&gt;1,  VENTAS[[#This Row],[Total]]*10%, 0)</f>
        <v>0</v>
      </c>
      <c r="K239" s="13">
        <f>IFERROR(VLOOKUP(VENTAS[[#This Row],[Código del producto Vendido]],INVENTARIO[],20,FALSE),"-")*VENTAS[[#This Row],[Cantidad]]</f>
        <v>5.0222222222222221</v>
      </c>
      <c r="L239" s="13">
        <f>VENTAS[[#This Row],[Total]]-VENTAS[[#This Row],[Comisión 10%]]-VENTAS[[#This Row],[Costo]]</f>
        <v>4.9777777777777779</v>
      </c>
    </row>
    <row r="240" spans="1:12" ht="14" hidden="1" x14ac:dyDescent="0.15">
      <c r="A240" s="125">
        <v>45082</v>
      </c>
      <c r="C240" s="6" t="s">
        <v>1779</v>
      </c>
      <c r="D240" s="6"/>
      <c r="E240" s="6" t="s">
        <v>1706</v>
      </c>
      <c r="F240" s="4" t="str">
        <f>IFERROR(VLOOKUP(VENTAS[[#This Row],[Código del producto Vendido]],INVENTARIO[],5,FALSE),"-")</f>
        <v>Jenas Ajustados Oscuro</v>
      </c>
      <c r="G240" s="4">
        <v>1</v>
      </c>
      <c r="H240" s="13">
        <v>35</v>
      </c>
      <c r="I240" s="13">
        <f>VENTAS[[#This Row],[Cantidad]]*VENTAS[[#This Row],[Precio Venta]]</f>
        <v>35</v>
      </c>
      <c r="J240" s="13">
        <f>IF(VENTAS[[#This Row],[Nombre del Gestor]]&gt;1,  VENTAS[[#This Row],[Total]]*10%, 0)</f>
        <v>0</v>
      </c>
      <c r="K240" s="13">
        <f>IFERROR(VLOOKUP(VENTAS[[#This Row],[Código del producto Vendido]],INVENTARIO[],20,FALSE),"-")*VENTAS[[#This Row],[Cantidad]]</f>
        <v>24.68181818181818</v>
      </c>
      <c r="L240" s="13">
        <f>VENTAS[[#This Row],[Total]]-VENTAS[[#This Row],[Comisión 10%]]-VENTAS[[#This Row],[Costo]]</f>
        <v>10.31818181818182</v>
      </c>
    </row>
    <row r="241" spans="1:12" ht="14" hidden="1" x14ac:dyDescent="0.15">
      <c r="A241" s="125">
        <v>45082</v>
      </c>
      <c r="C241" s="6" t="s">
        <v>1779</v>
      </c>
      <c r="D241" s="6"/>
      <c r="E241" s="6" t="s">
        <v>1709</v>
      </c>
      <c r="F241" s="4" t="str">
        <f>IFERROR(VLOOKUP(VENTAS[[#This Row],[Código del producto Vendido]],INVENTARIO[],5,FALSE),"-")</f>
        <v>Jeans Elastizados Pierna Ancha</v>
      </c>
      <c r="G241" s="4">
        <v>1</v>
      </c>
      <c r="H241" s="13">
        <v>35</v>
      </c>
      <c r="I241" s="13">
        <f>VENTAS[[#This Row],[Cantidad]]*VENTAS[[#This Row],[Precio Venta]]</f>
        <v>35</v>
      </c>
      <c r="J241" s="13">
        <f>IF(VENTAS[[#This Row],[Nombre del Gestor]]&gt;1,  VENTAS[[#This Row],[Total]]*10%, 0)</f>
        <v>0</v>
      </c>
      <c r="K241" s="13">
        <f>IFERROR(VLOOKUP(VENTAS[[#This Row],[Código del producto Vendido]],INVENTARIO[],20,FALSE),"-")*VENTAS[[#This Row],[Cantidad]]</f>
        <v>27.52272727272727</v>
      </c>
      <c r="L241" s="13">
        <f>VENTAS[[#This Row],[Total]]-VENTAS[[#This Row],[Comisión 10%]]-VENTAS[[#This Row],[Costo]]</f>
        <v>7.4772727272727302</v>
      </c>
    </row>
    <row r="242" spans="1:12" ht="14" hidden="1" x14ac:dyDescent="0.15">
      <c r="A242" s="125">
        <v>45082</v>
      </c>
      <c r="C242" s="6" t="s">
        <v>1325</v>
      </c>
      <c r="D242" s="6"/>
      <c r="E242" s="6" t="s">
        <v>1382</v>
      </c>
      <c r="F242" s="4" t="str">
        <f>IFERROR(VLOOKUP(VENTAS[[#This Row],[Código del producto Vendido]],INVENTARIO[],5,FALSE),"-")</f>
        <v>Bañador una pieza con adorno de mariposas</v>
      </c>
      <c r="G242" s="4">
        <v>1</v>
      </c>
      <c r="H242" s="13">
        <v>20</v>
      </c>
      <c r="I242" s="13">
        <f>VENTAS[[#This Row],[Cantidad]]*VENTAS[[#This Row],[Precio Venta]]</f>
        <v>20</v>
      </c>
      <c r="J242" s="13">
        <f>IF(VENTAS[[#This Row],[Nombre del Gestor]]&gt;1,  VENTAS[[#This Row],[Total]]*10%, 0)</f>
        <v>0</v>
      </c>
      <c r="K242" s="13">
        <f>IFERROR(VLOOKUP(VENTAS[[#This Row],[Código del producto Vendido]],INVENTARIO[],20,FALSE),"-")*VENTAS[[#This Row],[Cantidad]]</f>
        <v>12.742777777777778</v>
      </c>
      <c r="L242" s="13">
        <f>VENTAS[[#This Row],[Total]]-VENTAS[[#This Row],[Comisión 10%]]-VENTAS[[#This Row],[Costo]]</f>
        <v>7.2572222222222216</v>
      </c>
    </row>
    <row r="243" spans="1:12" ht="14" hidden="1" x14ac:dyDescent="0.15">
      <c r="A243" s="125">
        <v>45082</v>
      </c>
      <c r="C243" s="6" t="s">
        <v>1780</v>
      </c>
      <c r="D243" s="6"/>
      <c r="E243" s="6" t="s">
        <v>1446</v>
      </c>
      <c r="F243" s="4" t="str">
        <f>IFERROR(VLOOKUP(VENTAS[[#This Row],[Código del producto Vendido]],INVENTARIO[],5,FALSE),"-")</f>
        <v>Conjuntot Top corto &amp; Pantalones</v>
      </c>
      <c r="G243" s="4">
        <v>1</v>
      </c>
      <c r="H243" s="13">
        <v>30</v>
      </c>
      <c r="I243" s="13">
        <f>VENTAS[[#This Row],[Cantidad]]*VENTAS[[#This Row],[Precio Venta]]</f>
        <v>30</v>
      </c>
      <c r="J243" s="13">
        <f>IF(VENTAS[[#This Row],[Nombre del Gestor]]&gt;1,  VENTAS[[#This Row],[Total]]*10%, 0)</f>
        <v>0</v>
      </c>
      <c r="K243" s="13">
        <f>IFERROR(VLOOKUP(VENTAS[[#This Row],[Código del producto Vendido]],INVENTARIO[],20,FALSE),"-")*VENTAS[[#This Row],[Cantidad]]</f>
        <v>18.36888888888889</v>
      </c>
      <c r="L243" s="13">
        <f>VENTAS[[#This Row],[Total]]-VENTAS[[#This Row],[Comisión 10%]]-VENTAS[[#This Row],[Costo]]</f>
        <v>11.63111111111111</v>
      </c>
    </row>
    <row r="244" spans="1:12" ht="14" hidden="1" x14ac:dyDescent="0.15">
      <c r="A244" s="125">
        <v>45085</v>
      </c>
      <c r="C244" s="6" t="s">
        <v>1781</v>
      </c>
      <c r="D244" s="6"/>
      <c r="E244" s="6" t="s">
        <v>1347</v>
      </c>
      <c r="F244" s="4" t="str">
        <f>IFERROR(VLOOKUP(VENTAS[[#This Row],[Código del producto Vendido]],INVENTARIO[],5,FALSE),"-")</f>
        <v xml:space="preserve">Pareo falda </v>
      </c>
      <c r="G244" s="4">
        <v>1</v>
      </c>
      <c r="H244" s="13">
        <v>8</v>
      </c>
      <c r="I244" s="13">
        <f>VENTAS[[#This Row],[Cantidad]]*VENTAS[[#This Row],[Precio Venta]]</f>
        <v>8</v>
      </c>
      <c r="J244" s="13">
        <f>IF(VENTAS[[#This Row],[Nombre del Gestor]]&gt;1,  VENTAS[[#This Row],[Total]]*10%, 0)</f>
        <v>0</v>
      </c>
      <c r="K244" s="13">
        <f>IFERROR(VLOOKUP(VENTAS[[#This Row],[Código del producto Vendido]],INVENTARIO[],20,FALSE),"-")*VENTAS[[#This Row],[Cantidad]]</f>
        <v>4.3372222222222225</v>
      </c>
      <c r="L244" s="13">
        <f>VENTAS[[#This Row],[Total]]-VENTAS[[#This Row],[Comisión 10%]]-VENTAS[[#This Row],[Costo]]</f>
        <v>3.6627777777777775</v>
      </c>
    </row>
    <row r="245" spans="1:12" ht="14" hidden="1" x14ac:dyDescent="0.15">
      <c r="A245" s="125">
        <v>45085</v>
      </c>
      <c r="C245" s="6" t="s">
        <v>1781</v>
      </c>
      <c r="D245" s="6"/>
      <c r="E245" s="6" t="s">
        <v>1364</v>
      </c>
      <c r="F245" s="4" t="str">
        <f>IFERROR(VLOOKUP(VENTAS[[#This Row],[Código del producto Vendido]],INVENTARIO[],5,FALSE),"-")</f>
        <v>Bañador con Cremallera</v>
      </c>
      <c r="G245" s="4">
        <v>1</v>
      </c>
      <c r="H245" s="13">
        <v>28</v>
      </c>
      <c r="I245" s="13">
        <f>VENTAS[[#This Row],[Cantidad]]*VENTAS[[#This Row],[Precio Venta]]</f>
        <v>28</v>
      </c>
      <c r="J245" s="13">
        <f>IF(VENTAS[[#This Row],[Nombre del Gestor]]&gt;1,  VENTAS[[#This Row],[Total]]*10%, 0)</f>
        <v>0</v>
      </c>
      <c r="K245" s="13">
        <f>IFERROR(VLOOKUP(VENTAS[[#This Row],[Código del producto Vendido]],INVENTARIO[],20,FALSE),"-")*VENTAS[[#This Row],[Cantidad]]</f>
        <v>21.080555555555556</v>
      </c>
      <c r="L245" s="13">
        <f>VENTAS[[#This Row],[Total]]-VENTAS[[#This Row],[Comisión 10%]]-VENTAS[[#This Row],[Costo]]</f>
        <v>6.9194444444444443</v>
      </c>
    </row>
    <row r="246" spans="1:12" ht="15" hidden="1" customHeight="1" x14ac:dyDescent="0.15">
      <c r="A246" s="125">
        <v>45085</v>
      </c>
      <c r="C246" s="6" t="s">
        <v>1781</v>
      </c>
      <c r="D246" s="6"/>
      <c r="E246" s="6" t="s">
        <v>1671</v>
      </c>
      <c r="F246" s="4" t="str">
        <f>IFERROR(VLOOKUP(VENTAS[[#This Row],[Código del producto Vendido]],INVENTARIO[],5,FALSE),"-")</f>
        <v>Niñas 3 piezas Bañador bikini de rayas combinadas con abertura con kimono</v>
      </c>
      <c r="G246" s="4">
        <v>1</v>
      </c>
      <c r="H246" s="13">
        <v>25</v>
      </c>
      <c r="I246" s="13">
        <f>VENTAS[[#This Row],[Cantidad]]*VENTAS[[#This Row],[Precio Venta]]</f>
        <v>25</v>
      </c>
      <c r="J246" s="13">
        <f>IF(VENTAS[[#This Row],[Nombre del Gestor]]&gt;1,  VENTAS[[#This Row],[Total]]*10%, 0)</f>
        <v>0</v>
      </c>
      <c r="K246" s="13">
        <f>IFERROR(VLOOKUP(VENTAS[[#This Row],[Código del producto Vendido]],INVENTARIO[],20,FALSE),"-")*VENTAS[[#This Row],[Cantidad]]</f>
        <v>12.377272727272727</v>
      </c>
      <c r="L246" s="13">
        <f>VENTAS[[#This Row],[Total]]-VENTAS[[#This Row],[Comisión 10%]]-VENTAS[[#This Row],[Costo]]</f>
        <v>12.622727272727273</v>
      </c>
    </row>
    <row r="247" spans="1:12" ht="14" hidden="1" x14ac:dyDescent="0.15">
      <c r="A247" s="127">
        <v>45085</v>
      </c>
      <c r="C247" s="6" t="s">
        <v>1781</v>
      </c>
      <c r="D247" s="6"/>
      <c r="E247" s="6" t="s">
        <v>1680</v>
      </c>
      <c r="F247" s="4" t="str">
        <f>IFERROR(VLOOKUP(VENTAS[[#This Row],[Código del producto Vendido]],INVENTARIO[],5,FALSE),"-")</f>
        <v>Bikini niña 3 piezas</v>
      </c>
      <c r="G247" s="4">
        <v>1</v>
      </c>
      <c r="H247" s="13">
        <v>25</v>
      </c>
      <c r="I247" s="13">
        <f>VENTAS[[#This Row],[Cantidad]]*VENTAS[[#This Row],[Precio Venta]]</f>
        <v>25</v>
      </c>
      <c r="J247" s="13">
        <f>IF(VENTAS[[#This Row],[Nombre del Gestor]]&gt;1,  VENTAS[[#This Row],[Total]]*10%, 0)</f>
        <v>0</v>
      </c>
      <c r="K247" s="13">
        <f>IFERROR(VLOOKUP(VENTAS[[#This Row],[Código del producto Vendido]],INVENTARIO[],20,FALSE),"-")*VENTAS[[#This Row],[Cantidad]]</f>
        <v>14.477272727272727</v>
      </c>
      <c r="L247" s="13">
        <f>VENTAS[[#This Row],[Total]]-VENTAS[[#This Row],[Comisión 10%]]-VENTAS[[#This Row],[Costo]]</f>
        <v>10.522727272727273</v>
      </c>
    </row>
    <row r="248" spans="1:12" ht="14" hidden="1" x14ac:dyDescent="0.15">
      <c r="A248" s="125">
        <v>45083</v>
      </c>
      <c r="C248" s="6" t="s">
        <v>1782</v>
      </c>
      <c r="D248" s="6"/>
      <c r="E248" s="6" t="s">
        <v>1426</v>
      </c>
      <c r="F248" s="4" t="str">
        <f>IFERROR(VLOOKUP(VENTAS[[#This Row],[Código del producto Vendido]],INVENTARIO[],5,FALSE),"-")</f>
        <v>Vestido camiseta bajo con abertura</v>
      </c>
      <c r="G248" s="4">
        <v>1</v>
      </c>
      <c r="H248" s="13">
        <v>22</v>
      </c>
      <c r="I248" s="13">
        <f>VENTAS[[#This Row],[Cantidad]]*VENTAS[[#This Row],[Precio Venta]]</f>
        <v>22</v>
      </c>
      <c r="J248" s="13">
        <f>IF(VENTAS[[#This Row],[Nombre del Gestor]]&gt;1,  VENTAS[[#This Row],[Total]]*10%, 0)</f>
        <v>0</v>
      </c>
      <c r="K248" s="13">
        <f>IFERROR(VLOOKUP(VENTAS[[#This Row],[Código del producto Vendido]],INVENTARIO[],20,FALSE),"-")*VENTAS[[#This Row],[Cantidad]]</f>
        <v>13.388888888888889</v>
      </c>
      <c r="L248" s="13">
        <f>VENTAS[[#This Row],[Total]]-VENTAS[[#This Row],[Comisión 10%]]-VENTAS[[#This Row],[Costo]]</f>
        <v>8.6111111111111107</v>
      </c>
    </row>
    <row r="249" spans="1:12" ht="14" hidden="1" x14ac:dyDescent="0.15">
      <c r="A249" s="125">
        <v>45085</v>
      </c>
      <c r="C249" s="6" t="s">
        <v>1784</v>
      </c>
      <c r="D249" s="6"/>
      <c r="E249" s="6" t="s">
        <v>1585</v>
      </c>
      <c r="F249" s="4" t="str">
        <f>IFERROR(VLOOKUP(VENTAS[[#This Row],[Código del producto Vendido]],INVENTARIO[],5,FALSE),"-")</f>
        <v>Sandalias Rojas</v>
      </c>
      <c r="G249" s="4">
        <v>1</v>
      </c>
      <c r="H249" s="13">
        <v>35</v>
      </c>
      <c r="I249" s="13">
        <f>VENTAS[[#This Row],[Cantidad]]*VENTAS[[#This Row],[Precio Venta]]</f>
        <v>35</v>
      </c>
      <c r="J249" s="13">
        <f>IF(VENTAS[[#This Row],[Nombre del Gestor]]&gt;1,  VENTAS[[#This Row],[Total]]*10%, 0)</f>
        <v>0</v>
      </c>
      <c r="K249" s="13">
        <f>IFERROR(VLOOKUP(VENTAS[[#This Row],[Código del producto Vendido]],INVENTARIO[],20,FALSE),"-")*VENTAS[[#This Row],[Cantidad]]</f>
        <v>25.722222222222221</v>
      </c>
      <c r="L249" s="13">
        <f>VENTAS[[#This Row],[Total]]-VENTAS[[#This Row],[Comisión 10%]]-VENTAS[[#This Row],[Costo]]</f>
        <v>9.2777777777777786</v>
      </c>
    </row>
    <row r="250" spans="1:12" ht="14" hidden="1" x14ac:dyDescent="0.15">
      <c r="A250" s="125">
        <v>45085</v>
      </c>
      <c r="C250" s="6" t="s">
        <v>1784</v>
      </c>
      <c r="D250" s="6"/>
      <c r="E250" s="6" t="s">
        <v>1776</v>
      </c>
      <c r="F250" s="4" t="str">
        <f>IFERROR(VLOOKUP(VENTAS[[#This Row],[Código del producto Vendido]],INVENTARIO[],5,FALSE),"-")</f>
        <v>Sandalias de tiras de tacón cuadrado</v>
      </c>
      <c r="G250" s="4">
        <v>1</v>
      </c>
      <c r="H250" s="13">
        <v>45</v>
      </c>
      <c r="I250" s="13">
        <f>VENTAS[[#This Row],[Cantidad]]*VENTAS[[#This Row],[Precio Venta]]</f>
        <v>45</v>
      </c>
      <c r="J250" s="13">
        <f>IF(VENTAS[[#This Row],[Nombre del Gestor]]&gt;1,  VENTAS[[#This Row],[Total]]*10%, 0)</f>
        <v>0</v>
      </c>
      <c r="K250" s="13">
        <f>IFERROR(VLOOKUP(VENTAS[[#This Row],[Código del producto Vendido]],INVENTARIO[],20,FALSE),"-")*VENTAS[[#This Row],[Cantidad]]</f>
        <v>35.361764705882351</v>
      </c>
      <c r="L250" s="13">
        <f>VENTAS[[#This Row],[Total]]-VENTAS[[#This Row],[Comisión 10%]]-VENTAS[[#This Row],[Costo]]</f>
        <v>9.6382352941176492</v>
      </c>
    </row>
    <row r="251" spans="1:12" ht="14" hidden="1" x14ac:dyDescent="0.15">
      <c r="A251" s="125">
        <v>45086</v>
      </c>
      <c r="C251" s="6" t="s">
        <v>1783</v>
      </c>
      <c r="D251" s="6"/>
      <c r="E251" s="6" t="s">
        <v>1522</v>
      </c>
      <c r="F251" s="4" t="str">
        <f>IFERROR(VLOOKUP(VENTAS[[#This Row],[Código del producto Vendido]],INVENTARIO[],5,FALSE),"-")</f>
        <v>Shorts de cintura con cordón</v>
      </c>
      <c r="G251" s="4">
        <v>1</v>
      </c>
      <c r="H251" s="13">
        <v>19</v>
      </c>
      <c r="I251" s="13">
        <f>VENTAS[[#This Row],[Cantidad]]*VENTAS[[#This Row],[Precio Venta]]</f>
        <v>19</v>
      </c>
      <c r="J251" s="13">
        <f>IF(VENTAS[[#This Row],[Nombre del Gestor]]&gt;1,  VENTAS[[#This Row],[Total]]*10%, 0)</f>
        <v>0</v>
      </c>
      <c r="K251" s="13">
        <f>IFERROR(VLOOKUP(VENTAS[[#This Row],[Código del producto Vendido]],INVENTARIO[],20,FALSE),"-")*VENTAS[[#This Row],[Cantidad]]</f>
        <v>6.6655555555555566</v>
      </c>
      <c r="L251" s="13">
        <f>VENTAS[[#This Row],[Total]]-VENTAS[[#This Row],[Comisión 10%]]-VENTAS[[#This Row],[Costo]]</f>
        <v>12.334444444444443</v>
      </c>
    </row>
    <row r="252" spans="1:12" ht="14" hidden="1" x14ac:dyDescent="0.15">
      <c r="A252" s="125">
        <v>45086</v>
      </c>
      <c r="C252" s="6" t="s">
        <v>1783</v>
      </c>
      <c r="D252" s="6"/>
      <c r="E252" s="6" t="s">
        <v>1500</v>
      </c>
      <c r="F252" s="4" t="str">
        <f>IFERROR(VLOOKUP(VENTAS[[#This Row],[Código del producto Vendido]],INVENTARIO[],5,FALSE),"-")</f>
        <v>Bolsa cartera con manija</v>
      </c>
      <c r="G252" s="4">
        <v>1</v>
      </c>
      <c r="H252" s="13">
        <v>15</v>
      </c>
      <c r="I252" s="13">
        <f>VENTAS[[#This Row],[Cantidad]]*VENTAS[[#This Row],[Precio Venta]]</f>
        <v>15</v>
      </c>
      <c r="J252" s="13">
        <f>IF(VENTAS[[#This Row],[Nombre del Gestor]]&gt;1,  VENTAS[[#This Row],[Total]]*10%, 0)</f>
        <v>0</v>
      </c>
      <c r="K252" s="13">
        <f>IFERROR(VLOOKUP(VENTAS[[#This Row],[Código del producto Vendido]],INVENTARIO[],20,FALSE),"-")*VENTAS[[#This Row],[Cantidad]]</f>
        <v>8.8644444444444446</v>
      </c>
      <c r="L252" s="13">
        <f>VENTAS[[#This Row],[Total]]-VENTAS[[#This Row],[Comisión 10%]]-VENTAS[[#This Row],[Costo]]</f>
        <v>6.1355555555555554</v>
      </c>
    </row>
    <row r="253" spans="1:12" ht="14" hidden="1" x14ac:dyDescent="0.15">
      <c r="A253" s="125">
        <v>45086</v>
      </c>
      <c r="C253" s="6" t="s">
        <v>1786</v>
      </c>
      <c r="D253" s="6"/>
      <c r="E253" s="6" t="s">
        <v>1768</v>
      </c>
      <c r="F253" s="4" t="str">
        <f>IFERROR(VLOOKUP(VENTAS[[#This Row],[Código del producto Vendido]],INVENTARIO[],5,FALSE),"-")</f>
        <v>Brasier de encaje_Negro Unitalla</v>
      </c>
      <c r="G253" s="4">
        <v>1</v>
      </c>
      <c r="H253" s="13">
        <v>7</v>
      </c>
      <c r="I253" s="13">
        <f>VENTAS[[#This Row],[Cantidad]]*VENTAS[[#This Row],[Precio Venta]]</f>
        <v>7</v>
      </c>
      <c r="J253" s="13">
        <f>IF(VENTAS[[#This Row],[Nombre del Gestor]]&gt;1,  VENTAS[[#This Row],[Total]]*10%, 0)</f>
        <v>0</v>
      </c>
      <c r="K253" s="13">
        <f>IFERROR(VLOOKUP(VENTAS[[#This Row],[Código del producto Vendido]],INVENTARIO[],20,FALSE),"-")*VENTAS[[#This Row],[Cantidad]]</f>
        <v>3.7111111111111112</v>
      </c>
      <c r="L253" s="13">
        <f>VENTAS[[#This Row],[Total]]-VENTAS[[#This Row],[Comisión 10%]]-VENTAS[[#This Row],[Costo]]</f>
        <v>3.2888888888888888</v>
      </c>
    </row>
    <row r="254" spans="1:12" ht="14" hidden="1" x14ac:dyDescent="0.15">
      <c r="A254" s="125">
        <v>45086</v>
      </c>
      <c r="C254" s="6" t="s">
        <v>1786</v>
      </c>
      <c r="D254" s="6"/>
      <c r="E254" s="6" t="s">
        <v>1637</v>
      </c>
      <c r="F254" s="4" t="str">
        <f>IFERROR(VLOOKUP(VENTAS[[#This Row],[Código del producto Vendido]],INVENTARIO[],5,FALSE),"-")</f>
        <v>Brasier de encaje</v>
      </c>
      <c r="G254" s="4">
        <v>1</v>
      </c>
      <c r="H254" s="13">
        <v>7</v>
      </c>
      <c r="I254" s="13">
        <f>VENTAS[[#This Row],[Cantidad]]*VENTAS[[#This Row],[Precio Venta]]</f>
        <v>7</v>
      </c>
      <c r="J254" s="13">
        <f>IF(VENTAS[[#This Row],[Nombre del Gestor]]&gt;1,  VENTAS[[#This Row],[Total]]*10%, 0)</f>
        <v>0</v>
      </c>
      <c r="K254" s="13">
        <f>IFERROR(VLOOKUP(VENTAS[[#This Row],[Código del producto Vendido]],INVENTARIO[],20,FALSE),"-")*VENTAS[[#This Row],[Cantidad]]</f>
        <v>3.7111111111111112</v>
      </c>
      <c r="L254" s="13">
        <f>VENTAS[[#This Row],[Total]]-VENTAS[[#This Row],[Comisión 10%]]-VENTAS[[#This Row],[Costo]]</f>
        <v>3.2888888888888888</v>
      </c>
    </row>
    <row r="255" spans="1:12" ht="14" hidden="1" x14ac:dyDescent="0.15">
      <c r="A255" s="125">
        <v>45086</v>
      </c>
      <c r="C255" s="6" t="s">
        <v>1787</v>
      </c>
      <c r="D255" s="6"/>
      <c r="E255" s="6" t="s">
        <v>1554</v>
      </c>
      <c r="F255" s="4" t="str">
        <f>IFERROR(VLOOKUP(VENTAS[[#This Row],[Código del producto Vendido]],INVENTARIO[],5,FALSE),"-")</f>
        <v xml:space="preserve">Top Cruzado </v>
      </c>
      <c r="G255" s="4">
        <v>1</v>
      </c>
      <c r="H255" s="13">
        <v>9</v>
      </c>
      <c r="I255" s="13">
        <f>VENTAS[[#This Row],[Cantidad]]*VENTAS[[#This Row],[Precio Venta]]</f>
        <v>9</v>
      </c>
      <c r="J255" s="13">
        <f>IF(VENTAS[[#This Row],[Nombre del Gestor]]&gt;1,  VENTAS[[#This Row],[Total]]*10%, 0)</f>
        <v>0</v>
      </c>
      <c r="K255" s="13">
        <f>IFERROR(VLOOKUP(VENTAS[[#This Row],[Código del producto Vendido]],INVENTARIO[],20,FALSE),"-")*VENTAS[[#This Row],[Cantidad]]</f>
        <v>4.9016666666666673</v>
      </c>
      <c r="L255" s="13">
        <f>VENTAS[[#This Row],[Total]]-VENTAS[[#This Row],[Comisión 10%]]-VENTAS[[#This Row],[Costo]]</f>
        <v>4.0983333333333327</v>
      </c>
    </row>
    <row r="256" spans="1:12" ht="14" hidden="1" x14ac:dyDescent="0.15">
      <c r="A256" s="125">
        <v>45086</v>
      </c>
      <c r="C256" s="6" t="s">
        <v>1787</v>
      </c>
      <c r="D256" s="6"/>
      <c r="E256" s="6" t="s">
        <v>1528</v>
      </c>
      <c r="F256" s="4" t="str">
        <f>IFERROR(VLOOKUP(VENTAS[[#This Row],[Código del producto Vendido]],INVENTARIO[],5,FALSE),"-")</f>
        <v xml:space="preserve">Top cruzado </v>
      </c>
      <c r="G256" s="4">
        <v>1</v>
      </c>
      <c r="H256" s="13">
        <v>9</v>
      </c>
      <c r="I256" s="13">
        <f>VENTAS[[#This Row],[Cantidad]]*VENTAS[[#This Row],[Precio Venta]]</f>
        <v>9</v>
      </c>
      <c r="J256" s="13">
        <f>IF(VENTAS[[#This Row],[Nombre del Gestor]]&gt;1,  VENTAS[[#This Row],[Total]]*10%, 0)</f>
        <v>0</v>
      </c>
      <c r="K256" s="13">
        <f>IFERROR(VLOOKUP(VENTAS[[#This Row],[Código del producto Vendido]],INVENTARIO[],20,FALSE),"-")*VENTAS[[#This Row],[Cantidad]]</f>
        <v>5.0683333333333334</v>
      </c>
      <c r="L256" s="13">
        <f>VENTAS[[#This Row],[Total]]-VENTAS[[#This Row],[Comisión 10%]]-VENTAS[[#This Row],[Costo]]</f>
        <v>3.9316666666666666</v>
      </c>
    </row>
    <row r="257" spans="1:12" ht="14" hidden="1" x14ac:dyDescent="0.15">
      <c r="A257" s="125">
        <v>45086</v>
      </c>
      <c r="C257" s="6" t="s">
        <v>1788</v>
      </c>
      <c r="D257" s="6"/>
      <c r="E257" s="6" t="s">
        <v>1369</v>
      </c>
      <c r="F257" s="4" t="str">
        <f>IFERROR(VLOOKUP(VENTAS[[#This Row],[Código del producto Vendido]],INVENTARIO[],5,FALSE),"-")</f>
        <v>Bikini Mangas Negro</v>
      </c>
      <c r="G257" s="4">
        <v>1</v>
      </c>
      <c r="H257" s="13">
        <v>25</v>
      </c>
      <c r="I257" s="13">
        <f>VENTAS[[#This Row],[Cantidad]]*VENTAS[[#This Row],[Precio Venta]]</f>
        <v>25</v>
      </c>
      <c r="J257" s="13">
        <f>IF(VENTAS[[#This Row],[Nombre del Gestor]]&gt;1,  VENTAS[[#This Row],[Total]]*10%, 0)</f>
        <v>0</v>
      </c>
      <c r="K257" s="13">
        <f>IFERROR(VLOOKUP(VENTAS[[#This Row],[Código del producto Vendido]],INVENTARIO[],20,FALSE),"-")*VENTAS[[#This Row],[Cantidad]]</f>
        <v>14.040555555555555</v>
      </c>
      <c r="L257" s="13">
        <f>VENTAS[[#This Row],[Total]]-VENTAS[[#This Row],[Comisión 10%]]-VENTAS[[#This Row],[Costo]]</f>
        <v>10.959444444444445</v>
      </c>
    </row>
    <row r="258" spans="1:12" ht="14" hidden="1" x14ac:dyDescent="0.15">
      <c r="A258" s="125">
        <v>45086</v>
      </c>
      <c r="C258" s="6" t="s">
        <v>1788</v>
      </c>
      <c r="D258" s="6"/>
      <c r="E258" s="6" t="s">
        <v>1753</v>
      </c>
      <c r="F258" s="4" t="str">
        <f>IFERROR(VLOOKUP(VENTAS[[#This Row],[Código del producto Vendido]],INVENTARIO[],5,FALSE),"-")</f>
        <v>Babydoll</v>
      </c>
      <c r="G258" s="4">
        <v>1</v>
      </c>
      <c r="H258" s="13">
        <v>12</v>
      </c>
      <c r="I258" s="13">
        <f>VENTAS[[#This Row],[Cantidad]]*VENTAS[[#This Row],[Precio Venta]]</f>
        <v>12</v>
      </c>
      <c r="J258" s="13">
        <f>IF(VENTAS[[#This Row],[Nombre del Gestor]]&gt;1,  VENTAS[[#This Row],[Total]]*10%, 0)</f>
        <v>0</v>
      </c>
      <c r="K258" s="13">
        <f>IFERROR(VLOOKUP(VENTAS[[#This Row],[Código del producto Vendido]],INVENTARIO[],20,FALSE),"-")*VENTAS[[#This Row],[Cantidad]]</f>
        <v>9.579411764705883</v>
      </c>
      <c r="L258" s="13">
        <f>VENTAS[[#This Row],[Total]]-VENTAS[[#This Row],[Comisión 10%]]-VENTAS[[#This Row],[Costo]]</f>
        <v>2.420588235294117</v>
      </c>
    </row>
    <row r="259" spans="1:12" ht="14" hidden="1" x14ac:dyDescent="0.15">
      <c r="A259" s="125"/>
      <c r="C259" s="6"/>
      <c r="D259" s="6"/>
      <c r="E259" s="6"/>
      <c r="F259" s="4" t="str">
        <f>IFERROR(VLOOKUP(VENTAS[[#This Row],[Código del producto Vendido]],INVENTARIO[],5,FALSE),"-")</f>
        <v>-</v>
      </c>
      <c r="I259" s="13">
        <f>VENTAS[[#This Row],[Cantidad]]*VENTAS[[#This Row],[Precio Venta]]</f>
        <v>0</v>
      </c>
      <c r="J259" s="13">
        <f>IF(VENTAS[[#This Row],[Nombre del Gestor]]&gt;1,  VENTAS[[#This Row],[Total]]*10%, 0)</f>
        <v>0</v>
      </c>
      <c r="K259" s="13">
        <v>0</v>
      </c>
      <c r="L259" s="13">
        <v>0</v>
      </c>
    </row>
    <row r="260" spans="1:12" ht="14" hidden="1" x14ac:dyDescent="0.15">
      <c r="A260" s="125">
        <v>45086</v>
      </c>
      <c r="E260" s="6" t="s">
        <v>1607</v>
      </c>
      <c r="F260" s="4" t="str">
        <f>IFERROR(VLOOKUP(VENTAS[[#This Row],[Código del producto Vendido]],INVENTARIO[],5,FALSE),"-")</f>
        <v>Bañador a rayas con lazo</v>
      </c>
      <c r="G260" s="4">
        <v>1</v>
      </c>
      <c r="H260" s="13">
        <v>15</v>
      </c>
      <c r="I260" s="13">
        <f>VENTAS[[#This Row],[Cantidad]]*VENTAS[[#This Row],[Precio Venta]]</f>
        <v>15</v>
      </c>
      <c r="J260" s="13">
        <f>IF(VENTAS[[#This Row],[Nombre del Gestor]]&gt;1,  VENTAS[[#This Row],[Total]]*10%, 0)</f>
        <v>0</v>
      </c>
      <c r="K260" s="13">
        <f>IFERROR(VLOOKUP(VENTAS[[#This Row],[Código del producto Vendido]],INVENTARIO[],20,FALSE),"-")*VENTAS[[#This Row],[Cantidad]]</f>
        <v>9.5</v>
      </c>
      <c r="L260" s="13">
        <f>VENTAS[[#This Row],[Total]]-VENTAS[[#This Row],[Comisión 10%]]-VENTAS[[#This Row],[Costo]]</f>
        <v>5.5</v>
      </c>
    </row>
    <row r="261" spans="1:12" ht="14" hidden="1" x14ac:dyDescent="0.15">
      <c r="A261" s="125">
        <v>45086</v>
      </c>
      <c r="E261" s="6" t="s">
        <v>1706</v>
      </c>
      <c r="F261" s="4" t="str">
        <f>IFERROR(VLOOKUP(VENTAS[[#This Row],[Código del producto Vendido]],INVENTARIO[],5,FALSE),"-")</f>
        <v>Jenas Ajustados Oscuro</v>
      </c>
      <c r="G261" s="4">
        <v>1</v>
      </c>
      <c r="H261" s="13">
        <v>35</v>
      </c>
      <c r="I261" s="13">
        <f>VENTAS[[#This Row],[Cantidad]]*VENTAS[[#This Row],[Precio Venta]]</f>
        <v>35</v>
      </c>
      <c r="J261" s="13">
        <f>IF(VENTAS[[#This Row],[Nombre del Gestor]]&gt;1,  VENTAS[[#This Row],[Total]]*10%, 0)</f>
        <v>0</v>
      </c>
      <c r="K261" s="13">
        <f>IFERROR(VLOOKUP(VENTAS[[#This Row],[Código del producto Vendido]],INVENTARIO[],20,FALSE),"-")*VENTAS[[#This Row],[Cantidad]]</f>
        <v>24.68181818181818</v>
      </c>
      <c r="L261" s="13">
        <f>VENTAS[[#This Row],[Total]]-VENTAS[[#This Row],[Comisión 10%]]-VENTAS[[#This Row],[Costo]]</f>
        <v>10.31818181818182</v>
      </c>
    </row>
    <row r="262" spans="1:12" ht="14" hidden="1" x14ac:dyDescent="0.15">
      <c r="A262" s="125">
        <v>45088</v>
      </c>
      <c r="E262" s="6" t="s">
        <v>1348</v>
      </c>
      <c r="F262" s="4" t="str">
        <f>IFERROR(VLOOKUP(VENTAS[[#This Row],[Código del producto Vendido]],INVENTARIO[],5,FALSE),"-")</f>
        <v>Bikini Floral</v>
      </c>
      <c r="G262" s="4">
        <v>1</v>
      </c>
      <c r="H262" s="13">
        <v>25</v>
      </c>
      <c r="I262" s="13">
        <f>VENTAS[[#This Row],[Cantidad]]*VENTAS[[#This Row],[Precio Venta]]</f>
        <v>25</v>
      </c>
      <c r="J262" s="13">
        <f>IF(VENTAS[[#This Row],[Nombre del Gestor]]&gt;1,  VENTAS[[#This Row],[Total]]*10%, 0)</f>
        <v>0</v>
      </c>
      <c r="K262" s="13">
        <f>IFERROR(VLOOKUP(VENTAS[[#This Row],[Código del producto Vendido]],INVENTARIO[],20,FALSE),"-")*VENTAS[[#This Row],[Cantidad]]</f>
        <v>18.371111111111112</v>
      </c>
      <c r="L262" s="13">
        <f>VENTAS[[#This Row],[Total]]-VENTAS[[#This Row],[Comisión 10%]]-VENTAS[[#This Row],[Costo]]</f>
        <v>6.6288888888888877</v>
      </c>
    </row>
    <row r="263" spans="1:12" ht="14" hidden="1" x14ac:dyDescent="0.15">
      <c r="A263" s="125">
        <v>45088</v>
      </c>
      <c r="E263" s="6" t="s">
        <v>1665</v>
      </c>
      <c r="F263" s="4" t="str">
        <f>IFERROR(VLOOKUP(VENTAS[[#This Row],[Código del producto Vendido]],INVENTARIO[],5,FALSE),"-")</f>
        <v>Vestido Tropical</v>
      </c>
      <c r="G263" s="4">
        <v>1</v>
      </c>
      <c r="H263" s="13">
        <v>30</v>
      </c>
      <c r="I263" s="13">
        <f>VENTAS[[#This Row],[Cantidad]]*VENTAS[[#This Row],[Precio Venta]]</f>
        <v>30</v>
      </c>
      <c r="J263" s="13">
        <f>IF(VENTAS[[#This Row],[Nombre del Gestor]]&gt;1,  VENTAS[[#This Row],[Total]]*10%, 0)</f>
        <v>0</v>
      </c>
      <c r="K263" s="13">
        <f>IFERROR(VLOOKUP(VENTAS[[#This Row],[Código del producto Vendido]],INVENTARIO[],20,FALSE),"-")*VENTAS[[#This Row],[Cantidad]]</f>
        <v>19.018636363636364</v>
      </c>
      <c r="L263" s="13">
        <f>VENTAS[[#This Row],[Total]]-VENTAS[[#This Row],[Comisión 10%]]-VENTAS[[#This Row],[Costo]]</f>
        <v>10.981363636363636</v>
      </c>
    </row>
    <row r="264" spans="1:12" ht="14" hidden="1" x14ac:dyDescent="0.15">
      <c r="A264" s="125">
        <v>45089</v>
      </c>
      <c r="E264" s="6" t="s">
        <v>1500</v>
      </c>
      <c r="F264" s="4" t="str">
        <f>IFERROR(VLOOKUP(VENTAS[[#This Row],[Código del producto Vendido]],INVENTARIO[],5,FALSE),"-")</f>
        <v>Bolsa cartera con manija</v>
      </c>
      <c r="G264" s="4">
        <v>1</v>
      </c>
      <c r="H264" s="13">
        <v>15</v>
      </c>
      <c r="I264" s="13">
        <f>VENTAS[[#This Row],[Cantidad]]*VENTAS[[#This Row],[Precio Venta]]</f>
        <v>15</v>
      </c>
      <c r="J264" s="13">
        <f>IF(VENTAS[[#This Row],[Nombre del Gestor]]&gt;1,  VENTAS[[#This Row],[Total]]*10%, 0)</f>
        <v>0</v>
      </c>
      <c r="K264" s="13">
        <f>IFERROR(VLOOKUP(VENTAS[[#This Row],[Código del producto Vendido]],INVENTARIO[],20,FALSE),"-")*VENTAS[[#This Row],[Cantidad]]</f>
        <v>8.8644444444444446</v>
      </c>
      <c r="L264" s="13">
        <f>VENTAS[[#This Row],[Total]]-VENTAS[[#This Row],[Comisión 10%]]-VENTAS[[#This Row],[Costo]]</f>
        <v>6.1355555555555554</v>
      </c>
    </row>
    <row r="265" spans="1:12" ht="14" hidden="1" x14ac:dyDescent="0.15">
      <c r="A265" s="125">
        <v>45089</v>
      </c>
      <c r="E265" s="6" t="s">
        <v>1707</v>
      </c>
      <c r="F265" s="4" t="str">
        <f>IFERROR(VLOOKUP(VENTAS[[#This Row],[Código del producto Vendido]],INVENTARIO[],5,FALSE),"-")</f>
        <v xml:space="preserve">Falda Fruncida </v>
      </c>
      <c r="G265" s="4">
        <v>1</v>
      </c>
      <c r="H265" s="13">
        <v>25</v>
      </c>
      <c r="I265" s="13">
        <f>VENTAS[[#This Row],[Cantidad]]*VENTAS[[#This Row],[Precio Venta]]</f>
        <v>25</v>
      </c>
      <c r="J265" s="13">
        <f>IF(VENTAS[[#This Row],[Nombre del Gestor]]&gt;1,  VENTAS[[#This Row],[Total]]*10%, 0)</f>
        <v>0</v>
      </c>
      <c r="K265" s="13">
        <f>IFERROR(VLOOKUP(VENTAS[[#This Row],[Código del producto Vendido]],INVENTARIO[],20,FALSE),"-")*VENTAS[[#This Row],[Cantidad]]</f>
        <v>14.625</v>
      </c>
      <c r="L265" s="13">
        <f>VENTAS[[#This Row],[Total]]-VENTAS[[#This Row],[Comisión 10%]]-VENTAS[[#This Row],[Costo]]</f>
        <v>10.375</v>
      </c>
    </row>
    <row r="266" spans="1:12" ht="14" hidden="1" x14ac:dyDescent="0.15">
      <c r="A266" s="125">
        <v>45089</v>
      </c>
      <c r="E266" s="6" t="s">
        <v>1672</v>
      </c>
      <c r="F266" s="4" t="str">
        <f>IFERROR(VLOOKUP(VENTAS[[#This Row],[Código del producto Vendido]],INVENTARIO[],5,FALSE),"-")</f>
        <v>Pantalón business básico</v>
      </c>
      <c r="G266" s="4">
        <v>1</v>
      </c>
      <c r="H266" s="13">
        <v>30</v>
      </c>
      <c r="I266" s="13">
        <f>VENTAS[[#This Row],[Cantidad]]*VENTAS[[#This Row],[Precio Venta]]</f>
        <v>30</v>
      </c>
      <c r="J266" s="13">
        <f>IF(VENTAS[[#This Row],[Nombre del Gestor]]&gt;1,  VENTAS[[#This Row],[Total]]*10%, 0)</f>
        <v>0</v>
      </c>
      <c r="K266" s="13">
        <f>IFERROR(VLOOKUP(VENTAS[[#This Row],[Código del producto Vendido]],INVENTARIO[],20,FALSE),"-")*VENTAS[[#This Row],[Cantidad]]</f>
        <v>21.372272727272726</v>
      </c>
      <c r="L266" s="13">
        <f>VENTAS[[#This Row],[Total]]-VENTAS[[#This Row],[Comisión 10%]]-VENTAS[[#This Row],[Costo]]</f>
        <v>8.6277272727272738</v>
      </c>
    </row>
    <row r="267" spans="1:12" ht="14" hidden="1" x14ac:dyDescent="0.15">
      <c r="A267" s="125">
        <v>45088</v>
      </c>
      <c r="E267" s="6" t="s">
        <v>1726</v>
      </c>
      <c r="F267" s="4" t="str">
        <f>IFERROR(VLOOKUP(VENTAS[[#This Row],[Código del producto Vendido]],INVENTARIO[],5,FALSE),"-")</f>
        <v>Malla fina Pareo</v>
      </c>
      <c r="G267" s="4">
        <v>1</v>
      </c>
      <c r="H267" s="13">
        <v>12</v>
      </c>
      <c r="I267" s="13">
        <f>VENTAS[[#This Row],[Cantidad]]*VENTAS[[#This Row],[Precio Venta]]</f>
        <v>12</v>
      </c>
      <c r="J267" s="13">
        <f>IF(VENTAS[[#This Row],[Nombre del Gestor]]&gt;1,  VENTAS[[#This Row],[Total]]*10%, 0)</f>
        <v>0</v>
      </c>
      <c r="K267" s="13">
        <f>IFERROR(VLOOKUP(VENTAS[[#This Row],[Código del producto Vendido]],INVENTARIO[],20,FALSE),"-")*VENTAS[[#This Row],[Cantidad]]</f>
        <v>6.9235294117647062</v>
      </c>
      <c r="L267" s="13">
        <f>VENTAS[[#This Row],[Total]]-VENTAS[[#This Row],[Comisión 10%]]-VENTAS[[#This Row],[Costo]]</f>
        <v>5.0764705882352938</v>
      </c>
    </row>
    <row r="268" spans="1:12" ht="14" hidden="1" x14ac:dyDescent="0.15">
      <c r="A268" s="125">
        <v>45089</v>
      </c>
      <c r="E268" s="6" t="s">
        <v>1352</v>
      </c>
      <c r="F268" s="4" t="str">
        <f>IFERROR(VLOOKUP(VENTAS[[#This Row],[Código del producto Vendido]],INVENTARIO[],5,FALSE),"-")</f>
        <v>Bikini Mangas Fuccia</v>
      </c>
      <c r="G268" s="4">
        <v>1</v>
      </c>
      <c r="H268" s="13">
        <v>22</v>
      </c>
      <c r="I268" s="13">
        <f>VENTAS[[#This Row],[Cantidad]]*VENTAS[[#This Row],[Precio Venta]]</f>
        <v>22</v>
      </c>
      <c r="J268" s="13">
        <f>IF(VENTAS[[#This Row],[Nombre del Gestor]]&gt;1,  VENTAS[[#This Row],[Total]]*10%, 0)</f>
        <v>0</v>
      </c>
      <c r="K268" s="13">
        <f>IFERROR(VLOOKUP(VENTAS[[#This Row],[Código del producto Vendido]],INVENTARIO[],20,FALSE),"-")*VENTAS[[#This Row],[Cantidad]]</f>
        <v>14.495000000000001</v>
      </c>
      <c r="L268" s="13">
        <f>VENTAS[[#This Row],[Total]]-VENTAS[[#This Row],[Comisión 10%]]-VENTAS[[#This Row],[Costo]]</f>
        <v>7.504999999999999</v>
      </c>
    </row>
    <row r="269" spans="1:12" ht="14" hidden="1" x14ac:dyDescent="0.15">
      <c r="A269" s="125">
        <v>45089</v>
      </c>
      <c r="E269" s="6" t="s">
        <v>1476</v>
      </c>
      <c r="F269" s="4" t="str">
        <f>IFERROR(VLOOKUP(VENTAS[[#This Row],[Código del producto Vendido]],INVENTARIO[],5,FALSE),"-")</f>
        <v>Bikini tropical con estampado de hoja</v>
      </c>
      <c r="G269" s="4">
        <v>1</v>
      </c>
      <c r="H269" s="13">
        <v>20</v>
      </c>
      <c r="I269" s="13">
        <f>VENTAS[[#This Row],[Cantidad]]*VENTAS[[#This Row],[Precio Venta]]</f>
        <v>20</v>
      </c>
      <c r="J269" s="13">
        <f>IF(VENTAS[[#This Row],[Nombre del Gestor]]&gt;1,  VENTAS[[#This Row],[Total]]*10%, 0)</f>
        <v>0</v>
      </c>
      <c r="K269" s="13">
        <f>IFERROR(VLOOKUP(VENTAS[[#This Row],[Código del producto Vendido]],INVENTARIO[],20,FALSE),"-")*VENTAS[[#This Row],[Cantidad]]</f>
        <v>13.388888888888889</v>
      </c>
      <c r="L269" s="13">
        <f>VENTAS[[#This Row],[Total]]-VENTAS[[#This Row],[Comisión 10%]]-VENTAS[[#This Row],[Costo]]</f>
        <v>6.6111111111111107</v>
      </c>
    </row>
    <row r="270" spans="1:12" ht="14" hidden="1" x14ac:dyDescent="0.15">
      <c r="A270" s="125">
        <v>45089</v>
      </c>
      <c r="E270" s="6" t="s">
        <v>1752</v>
      </c>
      <c r="F270" s="4" t="str">
        <f>IFERROR(VLOOKUP(VENTAS[[#This Row],[Código del producto Vendido]],INVENTARIO[],5,FALSE),"-")</f>
        <v>Vestido rojo asimétrico</v>
      </c>
      <c r="G270" s="4">
        <v>1</v>
      </c>
      <c r="H270" s="13">
        <v>25</v>
      </c>
      <c r="I270" s="13">
        <f>VENTAS[[#This Row],[Cantidad]]*VENTAS[[#This Row],[Precio Venta]]</f>
        <v>25</v>
      </c>
      <c r="J270" s="13">
        <f>IF(VENTAS[[#This Row],[Nombre del Gestor]]&gt;1,  VENTAS[[#This Row],[Total]]*10%, 0)</f>
        <v>0</v>
      </c>
      <c r="K270" s="13">
        <f>IFERROR(VLOOKUP(VENTAS[[#This Row],[Código del producto Vendido]],INVENTARIO[],20,FALSE),"-")*VENTAS[[#This Row],[Cantidad]]</f>
        <v>20.242647058823529</v>
      </c>
      <c r="L270" s="13">
        <f>VENTAS[[#This Row],[Total]]-VENTAS[[#This Row],[Comisión 10%]]-VENTAS[[#This Row],[Costo]]</f>
        <v>4.757352941176471</v>
      </c>
    </row>
    <row r="271" spans="1:12" ht="14" hidden="1" x14ac:dyDescent="0.15">
      <c r="A271" s="125">
        <v>45090</v>
      </c>
      <c r="E271" s="6" t="s">
        <v>1743</v>
      </c>
      <c r="F271" s="4" t="str">
        <f>IFERROR(VLOOKUP(VENTAS[[#This Row],[Código del producto Vendido]],INVENTARIO[],5,FALSE),"-")</f>
        <v>Set de lencería de encaje</v>
      </c>
      <c r="G271" s="4">
        <v>1</v>
      </c>
      <c r="H271" s="13">
        <v>15</v>
      </c>
      <c r="I271" s="13">
        <f>VENTAS[[#This Row],[Cantidad]]*VENTAS[[#This Row],[Precio Venta]]</f>
        <v>15</v>
      </c>
      <c r="J271" s="13">
        <f>IF(VENTAS[[#This Row],[Nombre del Gestor]]&gt;1,  VENTAS[[#This Row],[Total]]*10%, 0)</f>
        <v>0</v>
      </c>
      <c r="K271" s="13">
        <f>IFERROR(VLOOKUP(VENTAS[[#This Row],[Código del producto Vendido]],INVENTARIO[],20,FALSE),"-")*VENTAS[[#This Row],[Cantidad]]</f>
        <v>7.1088235294117643</v>
      </c>
      <c r="L271" s="13">
        <f>VENTAS[[#This Row],[Total]]-VENTAS[[#This Row],[Comisión 10%]]-VENTAS[[#This Row],[Costo]]</f>
        <v>7.8911764705882357</v>
      </c>
    </row>
    <row r="272" spans="1:12" ht="14" hidden="1" x14ac:dyDescent="0.15">
      <c r="A272" s="125">
        <v>45090</v>
      </c>
      <c r="E272" s="6" t="s">
        <v>1669</v>
      </c>
      <c r="F272" s="4" t="str">
        <f>IFERROR(VLOOKUP(VENTAS[[#This Row],[Código del producto Vendido]],INVENTARIO[],5,FALSE),"-")</f>
        <v xml:space="preserve"> Pantaloneta Verde</v>
      </c>
      <c r="G272" s="4">
        <v>1</v>
      </c>
      <c r="H272" s="13">
        <v>25</v>
      </c>
      <c r="I272" s="13">
        <f>VENTAS[[#This Row],[Cantidad]]*VENTAS[[#This Row],[Precio Venta]]</f>
        <v>25</v>
      </c>
      <c r="J272" s="13">
        <f>IF(VENTAS[[#This Row],[Nombre del Gestor]]&gt;1,  VENTAS[[#This Row],[Total]]*10%, 0)</f>
        <v>0</v>
      </c>
      <c r="K272" s="13">
        <f>IFERROR(VLOOKUP(VENTAS[[#This Row],[Código del producto Vendido]],INVENTARIO[],20,FALSE),"-")*VENTAS[[#This Row],[Cantidad]]</f>
        <v>14.871363636363636</v>
      </c>
      <c r="L272" s="13">
        <f>VENTAS[[#This Row],[Total]]-VENTAS[[#This Row],[Comisión 10%]]-VENTAS[[#This Row],[Costo]]</f>
        <v>10.128636363636364</v>
      </c>
    </row>
    <row r="273" spans="1:12" ht="14" hidden="1" x14ac:dyDescent="0.15">
      <c r="A273" s="125">
        <v>45090</v>
      </c>
      <c r="E273" s="6" t="s">
        <v>1641</v>
      </c>
      <c r="F273" s="4" t="str">
        <f>IFERROR(VLOOKUP(VENTAS[[#This Row],[Código del producto Vendido]],INVENTARIO[],5,FALSE),"-")</f>
        <v>Braguitas invisibles</v>
      </c>
      <c r="G273" s="4">
        <v>3</v>
      </c>
      <c r="H273" s="13">
        <v>3.5</v>
      </c>
      <c r="I273" s="13">
        <f>VENTAS[[#This Row],[Cantidad]]*VENTAS[[#This Row],[Precio Venta]]</f>
        <v>10.5</v>
      </c>
      <c r="J273" s="13">
        <f>IF(VENTAS[[#This Row],[Nombre del Gestor]]&gt;1,  VENTAS[[#This Row],[Total]]*10%, 0)</f>
        <v>0</v>
      </c>
      <c r="K273" s="13">
        <f>IFERROR(VLOOKUP(VENTAS[[#This Row],[Código del producto Vendido]],INVENTARIO[],20,FALSE),"-")*VENTAS[[#This Row],[Cantidad]]</f>
        <v>5.9833333333333334</v>
      </c>
      <c r="L273" s="13">
        <f>VENTAS[[#This Row],[Total]]-VENTAS[[#This Row],[Comisión 10%]]-VENTAS[[#This Row],[Costo]]</f>
        <v>4.5166666666666666</v>
      </c>
    </row>
    <row r="274" spans="1:12" ht="14" hidden="1" x14ac:dyDescent="0.15">
      <c r="A274" s="125">
        <v>45090</v>
      </c>
      <c r="E274" s="6" t="s">
        <v>1768</v>
      </c>
      <c r="F274" s="4" t="str">
        <f>IFERROR(VLOOKUP(VENTAS[[#This Row],[Código del producto Vendido]],INVENTARIO[],5,FALSE),"-")</f>
        <v>Brasier de encaje_Negro Unitalla</v>
      </c>
      <c r="G274" s="4">
        <v>1</v>
      </c>
      <c r="H274" s="13">
        <v>7</v>
      </c>
      <c r="I274" s="13">
        <f>VENTAS[[#This Row],[Cantidad]]*VENTAS[[#This Row],[Precio Venta]]</f>
        <v>7</v>
      </c>
      <c r="J274" s="13">
        <f>IF(VENTAS[[#This Row],[Nombre del Gestor]]&gt;1,  VENTAS[[#This Row],[Total]]*10%, 0)</f>
        <v>0</v>
      </c>
      <c r="K274" s="13">
        <f>IFERROR(VLOOKUP(VENTAS[[#This Row],[Código del producto Vendido]],INVENTARIO[],20,FALSE),"-")*VENTAS[[#This Row],[Cantidad]]</f>
        <v>3.7111111111111112</v>
      </c>
      <c r="L274" s="13">
        <f>VENTAS[[#This Row],[Total]]-VENTAS[[#This Row],[Comisión 10%]]-VENTAS[[#This Row],[Costo]]</f>
        <v>3.2888888888888888</v>
      </c>
    </row>
    <row r="275" spans="1:12" ht="14" hidden="1" x14ac:dyDescent="0.15">
      <c r="A275" s="125">
        <v>45090</v>
      </c>
      <c r="E275" s="6" t="s">
        <v>1701</v>
      </c>
      <c r="F275" s="4" t="str">
        <f>IFERROR(VLOOKUP(VENTAS[[#This Row],[Código del producto Vendido]],INVENTARIO[],5,FALSE),"-")</f>
        <v>Top Dreamer Blanco</v>
      </c>
      <c r="G275" s="4">
        <v>1</v>
      </c>
      <c r="H275" s="13">
        <v>12</v>
      </c>
      <c r="I275" s="13">
        <f>VENTAS[[#This Row],[Cantidad]]*VENTAS[[#This Row],[Precio Venta]]</f>
        <v>12</v>
      </c>
      <c r="J275" s="13">
        <f>IF(VENTAS[[#This Row],[Nombre del Gestor]]&gt;1,  VENTAS[[#This Row],[Total]]*10%, 0)</f>
        <v>0</v>
      </c>
      <c r="K275" s="13">
        <f>IFERROR(VLOOKUP(VENTAS[[#This Row],[Código del producto Vendido]],INVENTARIO[],20,FALSE),"-")*VENTAS[[#This Row],[Cantidad]]</f>
        <v>6.7590909090909079</v>
      </c>
      <c r="L275" s="13">
        <f>VENTAS[[#This Row],[Total]]-VENTAS[[#This Row],[Comisión 10%]]-VENTAS[[#This Row],[Costo]]</f>
        <v>5.2409090909090921</v>
      </c>
    </row>
    <row r="276" spans="1:12" ht="14" hidden="1" x14ac:dyDescent="0.15">
      <c r="A276" s="125">
        <v>45090</v>
      </c>
      <c r="E276" s="6" t="s">
        <v>1575</v>
      </c>
      <c r="F276" s="4" t="str">
        <f>IFERROR(VLOOKUP(VENTAS[[#This Row],[Código del producto Vendido]],INVENTARIO[],5,FALSE),"-")</f>
        <v>Vestido de un hombro</v>
      </c>
      <c r="G276" s="4">
        <v>1</v>
      </c>
      <c r="H276" s="13">
        <v>19</v>
      </c>
      <c r="I276" s="13">
        <f>VENTAS[[#This Row],[Cantidad]]*VENTAS[[#This Row],[Precio Venta]]</f>
        <v>19</v>
      </c>
      <c r="J276" s="13">
        <f>IF(VENTAS[[#This Row],[Nombre del Gestor]]&gt;1,  VENTAS[[#This Row],[Total]]*10%, 0)</f>
        <v>0</v>
      </c>
      <c r="K276" s="13">
        <f>IFERROR(VLOOKUP(VENTAS[[#This Row],[Código del producto Vendido]],INVENTARIO[],20,FALSE),"-")*VENTAS[[#This Row],[Cantidad]]</f>
        <v>11.944444444444445</v>
      </c>
      <c r="L276" s="13">
        <f>VENTAS[[#This Row],[Total]]-VENTAS[[#This Row],[Comisión 10%]]-VENTAS[[#This Row],[Costo]]</f>
        <v>7.0555555555555554</v>
      </c>
    </row>
    <row r="277" spans="1:12" ht="20" hidden="1" customHeight="1" x14ac:dyDescent="0.15">
      <c r="A277" s="150">
        <v>45090</v>
      </c>
      <c r="B277" s="145" t="s">
        <v>1929</v>
      </c>
      <c r="C277" s="146"/>
      <c r="D277" s="146"/>
      <c r="E277" s="145" t="s">
        <v>1510</v>
      </c>
      <c r="F277" s="148" t="str">
        <f>IFERROR(VLOOKUP(VENTAS[[#This Row],[Código del producto Vendido]],INVENTARIO[],5,FALSE),"-")</f>
        <v>Calcetines unicolor</v>
      </c>
      <c r="G277" s="148">
        <v>2</v>
      </c>
      <c r="H277" s="149">
        <v>1.5</v>
      </c>
      <c r="I277" s="149">
        <f>VENTAS[[#This Row],[Cantidad]]*VENTAS[[#This Row],[Precio Venta]]</f>
        <v>3</v>
      </c>
      <c r="J277" s="149">
        <f>IF(VENTAS[[#This Row],[Nombre del Gestor]]&gt;1,  VENTAS[[#This Row],[Total]]*10%, 0)</f>
        <v>0</v>
      </c>
      <c r="K277" s="149">
        <f>IFERROR(VLOOKUP(VENTAS[[#This Row],[Código del producto Vendido]],INVENTARIO[],20,FALSE),"-")*VENTAS[[#This Row],[Cantidad]]</f>
        <v>1.6888888888888889</v>
      </c>
      <c r="L277" s="149">
        <f>VENTAS[[#This Row],[Total]]-VENTAS[[#This Row],[Comisión 10%]]-VENTAS[[#This Row],[Costo]]</f>
        <v>1.3111111111111111</v>
      </c>
    </row>
    <row r="278" spans="1:12" ht="14" hidden="1" x14ac:dyDescent="0.15">
      <c r="A278" s="124" t="s">
        <v>46</v>
      </c>
      <c r="E278" s="6" t="s">
        <v>1642</v>
      </c>
      <c r="F278" s="4" t="str">
        <f>IFERROR(VLOOKUP(VENTAS[[#This Row],[Código del producto Vendido]],INVENTARIO[],5,FALSE),"-")</f>
        <v>Top Cuello encaje</v>
      </c>
      <c r="G278" s="4">
        <v>1</v>
      </c>
      <c r="H278" s="13">
        <v>7</v>
      </c>
      <c r="I278" s="13">
        <f>VENTAS[[#This Row],[Cantidad]]*VENTAS[[#This Row],[Precio Venta]]</f>
        <v>7</v>
      </c>
      <c r="J278" s="13">
        <f>IF(VENTAS[[#This Row],[Nombre del Gestor]]&gt;1,  VENTAS[[#This Row],[Total]]*10%, 0)</f>
        <v>0</v>
      </c>
      <c r="K278" s="13">
        <f>IFERROR(VLOOKUP(VENTAS[[#This Row],[Código del producto Vendido]],INVENTARIO[],20,FALSE),"-")*VENTAS[[#This Row],[Cantidad]]</f>
        <v>6.3581818181818175</v>
      </c>
      <c r="L278" s="13">
        <f>VENTAS[[#This Row],[Total]]-VENTAS[[#This Row],[Comisión 10%]]-VENTAS[[#This Row],[Costo]]</f>
        <v>0.64181818181818251</v>
      </c>
    </row>
    <row r="279" spans="1:12" ht="14" hidden="1" x14ac:dyDescent="0.15">
      <c r="A279" s="124" t="s">
        <v>46</v>
      </c>
      <c r="E279" s="6" t="s">
        <v>1768</v>
      </c>
      <c r="F279" s="4" t="str">
        <f>IFERROR(VLOOKUP(VENTAS[[#This Row],[Código del producto Vendido]],INVENTARIO[],5,FALSE),"-")</f>
        <v>Brasier de encaje_Negro Unitalla</v>
      </c>
      <c r="G279" s="4">
        <v>1</v>
      </c>
      <c r="H279" s="13">
        <v>4</v>
      </c>
      <c r="I279" s="13">
        <f>VENTAS[[#This Row],[Cantidad]]*VENTAS[[#This Row],[Precio Venta]]</f>
        <v>4</v>
      </c>
      <c r="J279" s="13">
        <f>IF(VENTAS[[#This Row],[Nombre del Gestor]]&gt;1,  VENTAS[[#This Row],[Total]]*10%, 0)</f>
        <v>0</v>
      </c>
      <c r="K279" s="13">
        <f>IFERROR(VLOOKUP(VENTAS[[#This Row],[Código del producto Vendido]],INVENTARIO[],20,FALSE),"-")*VENTAS[[#This Row],[Cantidad]]</f>
        <v>3.7111111111111112</v>
      </c>
      <c r="L279" s="13">
        <f>VENTAS[[#This Row],[Total]]-VENTAS[[#This Row],[Comisión 10%]]-VENTAS[[#This Row],[Costo]]</f>
        <v>0.28888888888888875</v>
      </c>
    </row>
    <row r="280" spans="1:12" ht="14" hidden="1" x14ac:dyDescent="0.15">
      <c r="A280" s="125">
        <v>45093</v>
      </c>
      <c r="E280" s="6" t="s">
        <v>1386</v>
      </c>
      <c r="F280" s="4" t="str">
        <f>IFERROR(VLOOKUP(VENTAS[[#This Row],[Código del producto Vendido]],INVENTARIO[],5,FALSE),"-")</f>
        <v>Vestido cruzado con abertura con nudo delantero</v>
      </c>
      <c r="G280" s="4">
        <v>1</v>
      </c>
      <c r="H280" s="13">
        <v>25</v>
      </c>
      <c r="I280" s="13">
        <f>VENTAS[[#This Row],[Cantidad]]*VENTAS[[#This Row],[Precio Venta]]</f>
        <v>25</v>
      </c>
      <c r="J280" s="13">
        <f>IF(VENTAS[[#This Row],[Nombre del Gestor]]&gt;1,  VENTAS[[#This Row],[Total]]*10%, 0)</f>
        <v>0</v>
      </c>
      <c r="K280" s="13">
        <f>IFERROR(VLOOKUP(VENTAS[[#This Row],[Código del producto Vendido]],INVENTARIO[],20,FALSE),"-")*VENTAS[[#This Row],[Cantidad]]</f>
        <v>16.768888888888888</v>
      </c>
      <c r="L280" s="13">
        <f>VENTAS[[#This Row],[Total]]-VENTAS[[#This Row],[Comisión 10%]]-VENTAS[[#This Row],[Costo]]</f>
        <v>8.2311111111111117</v>
      </c>
    </row>
    <row r="281" spans="1:12" ht="14" hidden="1" x14ac:dyDescent="0.15">
      <c r="A281" s="125">
        <v>45093</v>
      </c>
      <c r="E281" s="6" t="s">
        <v>1203</v>
      </c>
      <c r="F281" s="4" t="str">
        <f>IFERROR(VLOOKUP(VENTAS[[#This Row],[Código del producto Vendido]],INVENTARIO[],5,FALSE),"-")</f>
        <v>Jeans Elastizados Pierna Ancha</v>
      </c>
      <c r="G281" s="4">
        <v>1</v>
      </c>
      <c r="H281" s="13">
        <v>35</v>
      </c>
      <c r="I281" s="13">
        <f>VENTAS[[#This Row],[Cantidad]]*VENTAS[[#This Row],[Precio Venta]]</f>
        <v>35</v>
      </c>
      <c r="J281" s="13">
        <f>IF(VENTAS[[#This Row],[Nombre del Gestor]]&gt;1,  VENTAS[[#This Row],[Total]]*10%, 0)</f>
        <v>0</v>
      </c>
      <c r="K281" s="13">
        <f>IFERROR(VLOOKUP(VENTAS[[#This Row],[Código del producto Vendido]],INVENTARIO[],20,FALSE),"-")*VENTAS[[#This Row],[Cantidad]]</f>
        <v>27.52272727272727</v>
      </c>
      <c r="L281" s="13">
        <f>VENTAS[[#This Row],[Total]]-VENTAS[[#This Row],[Comisión 10%]]-VENTAS[[#This Row],[Costo]]</f>
        <v>7.4772727272727302</v>
      </c>
    </row>
    <row r="282" spans="1:12" ht="14" hidden="1" x14ac:dyDescent="0.15">
      <c r="A282" s="125">
        <v>45093</v>
      </c>
      <c r="E282" s="6" t="s">
        <v>1423</v>
      </c>
      <c r="F282" s="4" t="str">
        <f>IFERROR(VLOOKUP(VENTAS[[#This Row],[Código del producto Vendido]],INVENTARIO[],5,FALSE),"-")</f>
        <v>Vestido Malla en contraste Lunares Elegante</v>
      </c>
      <c r="G282" s="4">
        <v>1</v>
      </c>
      <c r="H282" s="13">
        <v>25</v>
      </c>
      <c r="I282" s="13">
        <f>VENTAS[[#This Row],[Cantidad]]*VENTAS[[#This Row],[Precio Venta]]</f>
        <v>25</v>
      </c>
      <c r="J282" s="13">
        <f>IF(VENTAS[[#This Row],[Nombre del Gestor]]&gt;1,  VENTAS[[#This Row],[Total]]*10%, 0)</f>
        <v>0</v>
      </c>
      <c r="K282" s="13">
        <f>IFERROR(VLOOKUP(VENTAS[[#This Row],[Código del producto Vendido]],INVENTARIO[],20,FALSE),"-")*VENTAS[[#This Row],[Cantidad]]</f>
        <v>13.111111111111111</v>
      </c>
      <c r="L282" s="13">
        <f>VENTAS[[#This Row],[Total]]-VENTAS[[#This Row],[Comisión 10%]]-VENTAS[[#This Row],[Costo]]</f>
        <v>11.888888888888889</v>
      </c>
    </row>
    <row r="283" spans="1:12" ht="14" hidden="1" x14ac:dyDescent="0.15">
      <c r="A283" s="125">
        <v>45093</v>
      </c>
      <c r="E283" s="6" t="s">
        <v>1411</v>
      </c>
      <c r="F283" s="4" t="str">
        <f>IFERROR(VLOOKUP(VENTAS[[#This Row],[Código del producto Vendido]],INVENTARIO[],5,FALSE),"-")</f>
        <v>Vestido de cuello cuadrado de espalda abierta</v>
      </c>
      <c r="G283" s="4">
        <v>1</v>
      </c>
      <c r="H283" s="13">
        <v>20</v>
      </c>
      <c r="I283" s="13">
        <f>VENTAS[[#This Row],[Cantidad]]*VENTAS[[#This Row],[Precio Venta]]</f>
        <v>20</v>
      </c>
      <c r="J283" s="13">
        <f>IF(VENTAS[[#This Row],[Nombre del Gestor]]&gt;1,  VENTAS[[#This Row],[Total]]*10%, 0)</f>
        <v>0</v>
      </c>
      <c r="K283" s="13">
        <f>IFERROR(VLOOKUP(VENTAS[[#This Row],[Código del producto Vendido]],INVENTARIO[],20,FALSE),"-")*VENTAS[[#This Row],[Cantidad]]</f>
        <v>11.875555555555556</v>
      </c>
      <c r="L283" s="13">
        <f>VENTAS[[#This Row],[Total]]-VENTAS[[#This Row],[Comisión 10%]]-VENTAS[[#This Row],[Costo]]</f>
        <v>8.1244444444444444</v>
      </c>
    </row>
    <row r="284" spans="1:12" ht="14" hidden="1" x14ac:dyDescent="0.15">
      <c r="A284" s="125">
        <v>45093</v>
      </c>
      <c r="E284" s="6" t="s">
        <v>1404</v>
      </c>
      <c r="F284" s="4" t="str">
        <f>IFERROR(VLOOKUP(VENTAS[[#This Row],[Código del producto Vendido]],INVENTARIO[],5,FALSE),"-")</f>
        <v>Vestido ajustado de tirantes con abertura</v>
      </c>
      <c r="G284" s="4">
        <v>1</v>
      </c>
      <c r="H284" s="13">
        <v>18</v>
      </c>
      <c r="I284" s="13">
        <f>VENTAS[[#This Row],[Cantidad]]*VENTAS[[#This Row],[Precio Venta]]</f>
        <v>18</v>
      </c>
      <c r="J284" s="13">
        <f>IF(VENTAS[[#This Row],[Nombre del Gestor]]&gt;1,  VENTAS[[#This Row],[Total]]*10%, 0)</f>
        <v>0</v>
      </c>
      <c r="K284" s="13">
        <f>IFERROR(VLOOKUP(VENTAS[[#This Row],[Código del producto Vendido]],INVENTARIO[],20,FALSE),"-")*VENTAS[[#This Row],[Cantidad]]</f>
        <v>9.18</v>
      </c>
      <c r="L284" s="13">
        <f>VENTAS[[#This Row],[Total]]-VENTAS[[#This Row],[Comisión 10%]]-VENTAS[[#This Row],[Costo]]</f>
        <v>8.82</v>
      </c>
    </row>
    <row r="285" spans="1:12" ht="14" hidden="1" x14ac:dyDescent="0.15">
      <c r="A285" s="125">
        <v>45093</v>
      </c>
      <c r="E285" s="6" t="s">
        <v>1384</v>
      </c>
      <c r="F285" s="4" t="str">
        <f>IFERROR(VLOOKUP(VENTAS[[#This Row],[Código del producto Vendido]],INVENTARIO[],5,FALSE),"-")</f>
        <v>Vestido con estampado floral con abertura alta</v>
      </c>
      <c r="G285" s="4">
        <v>1</v>
      </c>
      <c r="H285" s="13">
        <v>30</v>
      </c>
      <c r="I285" s="13">
        <f>VENTAS[[#This Row],[Cantidad]]*VENTAS[[#This Row],[Precio Venta]]</f>
        <v>30</v>
      </c>
      <c r="J285" s="13">
        <f>IF(VENTAS[[#This Row],[Nombre del Gestor]]&gt;1,  VENTAS[[#This Row],[Total]]*10%, 0)</f>
        <v>0</v>
      </c>
      <c r="K285" s="13">
        <f>IFERROR(VLOOKUP(VENTAS[[#This Row],[Código del producto Vendido]],INVENTARIO[],20,FALSE),"-")*VENTAS[[#This Row],[Cantidad]]</f>
        <v>20.855555555555558</v>
      </c>
      <c r="L285" s="13">
        <f>VENTAS[[#This Row],[Total]]-VENTAS[[#This Row],[Comisión 10%]]-VENTAS[[#This Row],[Costo]]</f>
        <v>9.1444444444444422</v>
      </c>
    </row>
    <row r="286" spans="1:12" ht="14" hidden="1" x14ac:dyDescent="0.15">
      <c r="A286" s="125">
        <v>45093</v>
      </c>
      <c r="E286" s="6" t="s">
        <v>1416</v>
      </c>
      <c r="F286" s="4" t="str">
        <f>IFERROR(VLOOKUP(VENTAS[[#This Row],[Código del producto Vendido]],INVENTARIO[],5,FALSE),"-")</f>
        <v>Vestido con abertura con botón floral de margarita</v>
      </c>
      <c r="G286" s="4">
        <v>1</v>
      </c>
      <c r="H286" s="13">
        <v>25</v>
      </c>
      <c r="I286" s="13">
        <f>VENTAS[[#This Row],[Cantidad]]*VENTAS[[#This Row],[Precio Venta]]</f>
        <v>25</v>
      </c>
      <c r="J286" s="13">
        <f>IF(VENTAS[[#This Row],[Nombre del Gestor]]&gt;1,  VENTAS[[#This Row],[Total]]*10%, 0)</f>
        <v>0</v>
      </c>
      <c r="K286" s="13">
        <f>IFERROR(VLOOKUP(VENTAS[[#This Row],[Código del producto Vendido]],INVENTARIO[],20,FALSE),"-")*VENTAS[[#This Row],[Cantidad]]</f>
        <v>16.8</v>
      </c>
      <c r="L286" s="13">
        <f>VENTAS[[#This Row],[Total]]-VENTAS[[#This Row],[Comisión 10%]]-VENTAS[[#This Row],[Costo]]</f>
        <v>8.1999999999999993</v>
      </c>
    </row>
    <row r="287" spans="1:12" ht="14" hidden="1" x14ac:dyDescent="0.15">
      <c r="A287" s="125">
        <v>45093</v>
      </c>
      <c r="E287" s="6" t="s">
        <v>1550</v>
      </c>
      <c r="F287" s="4" t="str">
        <f>IFERROR(VLOOKUP(VENTAS[[#This Row],[Código del producto Vendido]],INVENTARIO[],5,FALSE),"-")</f>
        <v>Vestido con estampado jungla</v>
      </c>
      <c r="G287" s="4">
        <v>1</v>
      </c>
      <c r="H287" s="13">
        <v>17</v>
      </c>
      <c r="I287" s="13">
        <f>VENTAS[[#This Row],[Cantidad]]*VENTAS[[#This Row],[Precio Venta]]</f>
        <v>17</v>
      </c>
      <c r="J287" s="13">
        <f>IF(VENTAS[[#This Row],[Nombre del Gestor]]&gt;1,  VENTAS[[#This Row],[Total]]*10%, 0)</f>
        <v>0</v>
      </c>
      <c r="K287" s="13">
        <f>IFERROR(VLOOKUP(VENTAS[[#This Row],[Código del producto Vendido]],INVENTARIO[],20,FALSE),"-")*VENTAS[[#This Row],[Cantidad]]</f>
        <v>10.722222222222221</v>
      </c>
      <c r="L287" s="13">
        <f>VENTAS[[#This Row],[Total]]-VENTAS[[#This Row],[Comisión 10%]]-VENTAS[[#This Row],[Costo]]</f>
        <v>6.2777777777777786</v>
      </c>
    </row>
    <row r="288" spans="1:12" ht="14" hidden="1" x14ac:dyDescent="0.15">
      <c r="A288" s="125">
        <v>45093</v>
      </c>
      <c r="E288" s="6" t="s">
        <v>1629</v>
      </c>
      <c r="F288" s="4" t="str">
        <f>IFERROR(VLOOKUP(VENTAS[[#This Row],[Código del producto Vendido]],INVENTARIO[],5,FALSE),"-")</f>
        <v>Vestido Ajustado brillo</v>
      </c>
      <c r="G288" s="4">
        <v>1</v>
      </c>
      <c r="H288" s="13">
        <v>17</v>
      </c>
      <c r="I288" s="13">
        <f>VENTAS[[#This Row],[Cantidad]]*VENTAS[[#This Row],[Precio Venta]]</f>
        <v>17</v>
      </c>
      <c r="J288" s="13">
        <f>IF(VENTAS[[#This Row],[Nombre del Gestor]]&gt;1,  VENTAS[[#This Row],[Total]]*10%, 0)</f>
        <v>0</v>
      </c>
      <c r="K288" s="13">
        <f>IFERROR(VLOOKUP(VENTAS[[#This Row],[Código del producto Vendido]],INVENTARIO[],20,FALSE),"-")*VENTAS[[#This Row],[Cantidad]]</f>
        <v>9.1111111111111107</v>
      </c>
      <c r="L288" s="13">
        <f>VENTAS[[#This Row],[Total]]-VENTAS[[#This Row],[Comisión 10%]]-VENTAS[[#This Row],[Costo]]</f>
        <v>7.8888888888888893</v>
      </c>
    </row>
    <row r="289" spans="1:12" ht="14" hidden="1" x14ac:dyDescent="0.15">
      <c r="A289" s="125">
        <v>45093</v>
      </c>
      <c r="E289" s="6" t="s">
        <v>1712</v>
      </c>
      <c r="F289" s="4" t="str">
        <f>IFERROR(VLOOKUP(VENTAS[[#This Row],[Código del producto Vendido]],INVENTARIO[],5,FALSE),"-")</f>
        <v>Jeans Ajustados Claro</v>
      </c>
      <c r="G289" s="4">
        <v>1</v>
      </c>
      <c r="H289" s="13">
        <v>35</v>
      </c>
      <c r="I289" s="13">
        <f>VENTAS[[#This Row],[Cantidad]]*VENTAS[[#This Row],[Precio Venta]]</f>
        <v>35</v>
      </c>
      <c r="J289" s="13">
        <f>IF(VENTAS[[#This Row],[Nombre del Gestor]]&gt;1,  VENTAS[[#This Row],[Total]]*10%, 0)</f>
        <v>0</v>
      </c>
      <c r="K289" s="13">
        <f>IFERROR(VLOOKUP(VENTAS[[#This Row],[Código del producto Vendido]],INVENTARIO[],20,FALSE),"-")*VENTAS[[#This Row],[Cantidad]]</f>
        <v>25.818181818181817</v>
      </c>
      <c r="L289" s="13">
        <f>VENTAS[[#This Row],[Total]]-VENTAS[[#This Row],[Comisión 10%]]-VENTAS[[#This Row],[Costo]]</f>
        <v>9.1818181818181834</v>
      </c>
    </row>
    <row r="290" spans="1:12" ht="14" hidden="1" x14ac:dyDescent="0.15">
      <c r="A290" s="125">
        <v>45093</v>
      </c>
      <c r="E290" s="6" t="s">
        <v>1706</v>
      </c>
      <c r="F290" s="4" t="str">
        <f>IFERROR(VLOOKUP(VENTAS[[#This Row],[Código del producto Vendido]],INVENTARIO[],5,FALSE),"-")</f>
        <v>Jenas Ajustados Oscuro</v>
      </c>
      <c r="G290" s="4">
        <v>1</v>
      </c>
      <c r="H290" s="13">
        <v>35</v>
      </c>
      <c r="I290" s="13">
        <f>VENTAS[[#This Row],[Cantidad]]*VENTAS[[#This Row],[Precio Venta]]</f>
        <v>35</v>
      </c>
      <c r="J290" s="13">
        <f>IF(VENTAS[[#This Row],[Nombre del Gestor]]&gt;1,  VENTAS[[#This Row],[Total]]*10%, 0)</f>
        <v>0</v>
      </c>
      <c r="K290" s="13">
        <f>IFERROR(VLOOKUP(VENTAS[[#This Row],[Código del producto Vendido]],INVENTARIO[],20,FALSE),"-")*VENTAS[[#This Row],[Cantidad]]</f>
        <v>24.68181818181818</v>
      </c>
      <c r="L290" s="13">
        <f>VENTAS[[#This Row],[Total]]-VENTAS[[#This Row],[Comisión 10%]]-VENTAS[[#This Row],[Costo]]</f>
        <v>10.31818181818182</v>
      </c>
    </row>
    <row r="291" spans="1:12" ht="14" hidden="1" x14ac:dyDescent="0.15">
      <c r="A291" s="125">
        <v>45094</v>
      </c>
      <c r="E291" s="6" t="s">
        <v>1721</v>
      </c>
      <c r="F291" s="4" t="str">
        <f>IFERROR(VLOOKUP(VENTAS[[#This Row],[Código del producto Vendido]],INVENTARIO[],5,FALSE),"-")</f>
        <v>Jean con roto sencillo</v>
      </c>
      <c r="G291" s="4">
        <v>1</v>
      </c>
      <c r="H291" s="13">
        <v>40</v>
      </c>
      <c r="I291" s="13">
        <f>VENTAS[[#This Row],[Cantidad]]*VENTAS[[#This Row],[Precio Venta]]</f>
        <v>40</v>
      </c>
      <c r="J291" s="13">
        <f>IF(VENTAS[[#This Row],[Nombre del Gestor]]&gt;1,  VENTAS[[#This Row],[Total]]*10%, 0)</f>
        <v>0</v>
      </c>
      <c r="K291" s="13">
        <f>IFERROR(VLOOKUP(VENTAS[[#This Row],[Código del producto Vendido]],INVENTARIO[],20,FALSE),"-")*VENTAS[[#This Row],[Cantidad]]</f>
        <v>32.264705882352942</v>
      </c>
      <c r="L291" s="13">
        <f>VENTAS[[#This Row],[Total]]-VENTAS[[#This Row],[Comisión 10%]]-VENTAS[[#This Row],[Costo]]</f>
        <v>7.735294117647058</v>
      </c>
    </row>
    <row r="292" spans="1:12" ht="14" hidden="1" x14ac:dyDescent="0.15">
      <c r="A292" s="125">
        <v>45094</v>
      </c>
      <c r="E292" s="6" t="s">
        <v>1705</v>
      </c>
      <c r="F292" s="4" t="str">
        <f>IFERROR(VLOOKUP(VENTAS[[#This Row],[Código del producto Vendido]],INVENTARIO[],5,FALSE),"-")</f>
        <v>Jenas Ajustados Oscuro</v>
      </c>
      <c r="G292" s="4">
        <v>1</v>
      </c>
      <c r="H292" s="13">
        <v>35</v>
      </c>
      <c r="I292" s="13">
        <f>VENTAS[[#This Row],[Cantidad]]*VENTAS[[#This Row],[Precio Venta]]</f>
        <v>35</v>
      </c>
      <c r="J292" s="13">
        <f>IF(VENTAS[[#This Row],[Nombre del Gestor]]&gt;1,  VENTAS[[#This Row],[Total]]*10%, 0)</f>
        <v>0</v>
      </c>
      <c r="K292" s="13">
        <f>IFERROR(VLOOKUP(VENTAS[[#This Row],[Código del producto Vendido]],INVENTARIO[],20,FALSE),"-")*VENTAS[[#This Row],[Cantidad]]</f>
        <v>24.68181818181818</v>
      </c>
      <c r="L292" s="13">
        <f>VENTAS[[#This Row],[Total]]-VENTAS[[#This Row],[Comisión 10%]]-VENTAS[[#This Row],[Costo]]</f>
        <v>10.31818181818182</v>
      </c>
    </row>
    <row r="293" spans="1:12" ht="14" hidden="1" x14ac:dyDescent="0.15">
      <c r="A293" s="125">
        <v>45094</v>
      </c>
      <c r="E293" s="6" t="s">
        <v>1709</v>
      </c>
      <c r="F293" s="4" t="str">
        <f>IFERROR(VLOOKUP(VENTAS[[#This Row],[Código del producto Vendido]],INVENTARIO[],5,FALSE),"-")</f>
        <v>Jeans Elastizados Pierna Ancha</v>
      </c>
      <c r="G293" s="4">
        <v>1</v>
      </c>
      <c r="H293" s="13">
        <v>35</v>
      </c>
      <c r="I293" s="13">
        <f>VENTAS[[#This Row],[Cantidad]]*VENTAS[[#This Row],[Precio Venta]]</f>
        <v>35</v>
      </c>
      <c r="J293" s="13">
        <f>IF(VENTAS[[#This Row],[Nombre del Gestor]]&gt;1,  VENTAS[[#This Row],[Total]]*10%, 0)</f>
        <v>0</v>
      </c>
      <c r="K293" s="13">
        <f>IFERROR(VLOOKUP(VENTAS[[#This Row],[Código del producto Vendido]],INVENTARIO[],20,FALSE),"-")*VENTAS[[#This Row],[Cantidad]]</f>
        <v>27.52272727272727</v>
      </c>
      <c r="L293" s="13">
        <f>VENTAS[[#This Row],[Total]]-VENTAS[[#This Row],[Comisión 10%]]-VENTAS[[#This Row],[Costo]]</f>
        <v>7.4772727272727302</v>
      </c>
    </row>
    <row r="294" spans="1:12" ht="14" hidden="1" x14ac:dyDescent="0.15">
      <c r="A294" s="125">
        <v>45094</v>
      </c>
      <c r="E294" s="6" t="s">
        <v>1379</v>
      </c>
      <c r="F294" s="4" t="str">
        <f>IFERROR(VLOOKUP(VENTAS[[#This Row],[Código del producto Vendido]],INVENTARIO[],5,FALSE),"-")</f>
        <v>Jeans de pierna recta desgarro</v>
      </c>
      <c r="G294" s="4">
        <v>1</v>
      </c>
      <c r="H294" s="13">
        <v>30</v>
      </c>
      <c r="I294" s="13">
        <f>VENTAS[[#This Row],[Cantidad]]*VENTAS[[#This Row],[Precio Venta]]</f>
        <v>30</v>
      </c>
      <c r="J294" s="13">
        <f>IF(VENTAS[[#This Row],[Nombre del Gestor]]&gt;1,  VENTAS[[#This Row],[Total]]*10%, 0)</f>
        <v>0</v>
      </c>
      <c r="K294" s="13">
        <f>IFERROR(VLOOKUP(VENTAS[[#This Row],[Código del producto Vendido]],INVENTARIO[],20,FALSE),"-")*VENTAS[[#This Row],[Cantidad]]</f>
        <v>18.686666666666667</v>
      </c>
      <c r="L294" s="13">
        <f>VENTAS[[#This Row],[Total]]-VENTAS[[#This Row],[Comisión 10%]]-VENTAS[[#This Row],[Costo]]</f>
        <v>11.313333333333333</v>
      </c>
    </row>
    <row r="295" spans="1:12" ht="14" hidden="1" x14ac:dyDescent="0.15">
      <c r="A295" s="125">
        <v>45094</v>
      </c>
      <c r="E295" s="6" t="s">
        <v>1387</v>
      </c>
      <c r="F295" s="4" t="str">
        <f>IFERROR(VLOOKUP(VENTAS[[#This Row],[Código del producto Vendido]],INVENTARIO[],5,FALSE),"-")</f>
        <v>Top de manga farol con abertura en espalda</v>
      </c>
      <c r="G295" s="4">
        <v>1</v>
      </c>
      <c r="H295" s="13">
        <v>14</v>
      </c>
      <c r="I295" s="13">
        <f>VENTAS[[#This Row],[Cantidad]]*VENTAS[[#This Row],[Precio Venta]]</f>
        <v>14</v>
      </c>
      <c r="J295" s="13">
        <f>IF(VENTAS[[#This Row],[Nombre del Gestor]]&gt;1,  VENTAS[[#This Row],[Total]]*10%, 0)</f>
        <v>0</v>
      </c>
      <c r="K295" s="13">
        <f>IFERROR(VLOOKUP(VENTAS[[#This Row],[Código del producto Vendido]],INVENTARIO[],20,FALSE),"-")*VENTAS[[#This Row],[Cantidad]]</f>
        <v>8.8577777777777769</v>
      </c>
      <c r="L295" s="13">
        <f>VENTAS[[#This Row],[Total]]-VENTAS[[#This Row],[Comisión 10%]]-VENTAS[[#This Row],[Costo]]</f>
        <v>5.1422222222222231</v>
      </c>
    </row>
    <row r="296" spans="1:12" ht="14" hidden="1" x14ac:dyDescent="0.15">
      <c r="A296" s="125">
        <v>45095</v>
      </c>
      <c r="C296" s="6" t="s">
        <v>1790</v>
      </c>
      <c r="D296" s="6"/>
      <c r="E296" s="6" t="s">
        <v>1392</v>
      </c>
      <c r="F296" s="4" t="str">
        <f>IFERROR(VLOOKUP(VENTAS[[#This Row],[Código del producto Vendido]],INVENTARIO[],5,FALSE),"-")</f>
        <v>Pantalones de pierna ancha de talle alto con abertura</v>
      </c>
      <c r="G296" s="4">
        <v>1</v>
      </c>
      <c r="H296" s="13">
        <v>0</v>
      </c>
      <c r="I296" s="13">
        <f>VENTAS[[#This Row],[Cantidad]]*VENTAS[[#This Row],[Precio Venta]]</f>
        <v>0</v>
      </c>
      <c r="J296" s="13">
        <f>IF(VENTAS[[#This Row],[Nombre del Gestor]]&gt;1,  VENTAS[[#This Row],[Total]]*10%, 0)</f>
        <v>0</v>
      </c>
      <c r="K296" s="13">
        <f>IFERROR(VLOOKUP(VENTAS[[#This Row],[Código del producto Vendido]],INVENTARIO[],20,FALSE),"-")*VENTAS[[#This Row],[Cantidad]]</f>
        <v>13.15111111111111</v>
      </c>
      <c r="L296" s="13">
        <f>VENTAS[[#This Row],[Total]]-VENTAS[[#This Row],[Comisión 10%]]-VENTAS[[#This Row],[Costo]]</f>
        <v>-13.15111111111111</v>
      </c>
    </row>
    <row r="297" spans="1:12" ht="14" hidden="1" x14ac:dyDescent="0.15">
      <c r="A297" s="125">
        <v>45096</v>
      </c>
      <c r="E297" s="6" t="s">
        <v>1777</v>
      </c>
      <c r="F297" s="4" t="str">
        <f>IFERROR(VLOOKUP(VENTAS[[#This Row],[Código del producto Vendido]],INVENTARIO[],5,FALSE),"-")</f>
        <v>Top negro tipo cami</v>
      </c>
      <c r="G297" s="4">
        <v>1</v>
      </c>
      <c r="H297" s="13">
        <v>12</v>
      </c>
      <c r="I297" s="13">
        <f>VENTAS[[#This Row],[Cantidad]]*VENTAS[[#This Row],[Precio Venta]]</f>
        <v>12</v>
      </c>
      <c r="J297" s="13">
        <f>IF(VENTAS[[#This Row],[Nombre del Gestor]]&gt;1,  VENTAS[[#This Row],[Total]]*10%, 0)</f>
        <v>0</v>
      </c>
      <c r="K297" s="13">
        <f>IFERROR(VLOOKUP(VENTAS[[#This Row],[Código del producto Vendido]],INVENTARIO[],20,FALSE),"-")*VENTAS[[#This Row],[Cantidad]]</f>
        <v>7</v>
      </c>
      <c r="L297" s="13">
        <f>VENTAS[[#This Row],[Total]]-VENTAS[[#This Row],[Comisión 10%]]-VENTAS[[#This Row],[Costo]]</f>
        <v>5</v>
      </c>
    </row>
    <row r="298" spans="1:12" ht="14" hidden="1" x14ac:dyDescent="0.15">
      <c r="A298" s="125">
        <v>45096</v>
      </c>
      <c r="E298" s="6" t="s">
        <v>1747</v>
      </c>
      <c r="F298" s="4" t="str">
        <f>IFERROR(VLOOKUP(VENTAS[[#This Row],[Código del producto Vendido]],INVENTARIO[],5,FALSE),"-")</f>
        <v>Blusa elegante de cuello blanco</v>
      </c>
      <c r="G298" s="4">
        <v>1</v>
      </c>
      <c r="H298" s="13">
        <v>15</v>
      </c>
      <c r="I298" s="13">
        <f>VENTAS[[#This Row],[Cantidad]]*VENTAS[[#This Row],[Precio Venta]]</f>
        <v>15</v>
      </c>
      <c r="J298" s="13">
        <f>IF(VENTAS[[#This Row],[Nombre del Gestor]]&gt;1,  VENTAS[[#This Row],[Total]]*10%, 0)</f>
        <v>0</v>
      </c>
      <c r="K298" s="13">
        <f>IFERROR(VLOOKUP(VENTAS[[#This Row],[Código del producto Vendido]],INVENTARIO[],20,FALSE),"-")*VENTAS[[#This Row],[Cantidad]]</f>
        <v>11.976470588235294</v>
      </c>
      <c r="L298" s="13">
        <f>VENTAS[[#This Row],[Total]]-VENTAS[[#This Row],[Comisión 10%]]-VENTAS[[#This Row],[Costo]]</f>
        <v>3.0235294117647058</v>
      </c>
    </row>
    <row r="299" spans="1:12" ht="14" hidden="1" x14ac:dyDescent="0.15">
      <c r="A299" s="125">
        <v>45097</v>
      </c>
      <c r="E299" s="6" t="s">
        <v>1352</v>
      </c>
      <c r="F299" s="4" t="str">
        <f>IFERROR(VLOOKUP(VENTAS[[#This Row],[Código del producto Vendido]],INVENTARIO[],5,FALSE),"-")</f>
        <v>Bikini Mangas Fuccia</v>
      </c>
      <c r="G299" s="4">
        <v>1</v>
      </c>
      <c r="H299" s="13">
        <v>22</v>
      </c>
      <c r="I299" s="13">
        <f>VENTAS[[#This Row],[Cantidad]]*VENTAS[[#This Row],[Precio Venta]]</f>
        <v>22</v>
      </c>
      <c r="J299" s="13">
        <f>IF(VENTAS[[#This Row],[Nombre del Gestor]]&gt;1,  VENTAS[[#This Row],[Total]]*10%, 0)</f>
        <v>0</v>
      </c>
      <c r="K299" s="13">
        <f>IFERROR(VLOOKUP(VENTAS[[#This Row],[Código del producto Vendido]],INVENTARIO[],20,FALSE),"-")*VENTAS[[#This Row],[Cantidad]]</f>
        <v>14.495000000000001</v>
      </c>
      <c r="L299" s="13">
        <f>VENTAS[[#This Row],[Total]]-VENTAS[[#This Row],[Comisión 10%]]-VENTAS[[#This Row],[Costo]]</f>
        <v>7.504999999999999</v>
      </c>
    </row>
    <row r="300" spans="1:12" ht="14" hidden="1" x14ac:dyDescent="0.15">
      <c r="A300" s="125">
        <v>45097</v>
      </c>
      <c r="E300" s="6" t="s">
        <v>1710</v>
      </c>
      <c r="F300" s="4" t="str">
        <f>IFERROR(VLOOKUP(VENTAS[[#This Row],[Código del producto Vendido]],INVENTARIO[],5,FALSE),"-")</f>
        <v>Jeans Elastizados Pierna Ancha</v>
      </c>
      <c r="G300" s="4">
        <v>1</v>
      </c>
      <c r="H300" s="13">
        <v>35</v>
      </c>
      <c r="I300" s="13">
        <f>VENTAS[[#This Row],[Cantidad]]*VENTAS[[#This Row],[Precio Venta]]</f>
        <v>35</v>
      </c>
      <c r="J300" s="13">
        <f>IF(VENTAS[[#This Row],[Nombre del Gestor]]&gt;1,  VENTAS[[#This Row],[Total]]*10%, 0)</f>
        <v>0</v>
      </c>
      <c r="K300" s="13">
        <f>IFERROR(VLOOKUP(VENTAS[[#This Row],[Código del producto Vendido]],INVENTARIO[],20,FALSE),"-")*VENTAS[[#This Row],[Cantidad]]</f>
        <v>27.52272727272727</v>
      </c>
      <c r="L300" s="13">
        <f>VENTAS[[#This Row],[Total]]-VENTAS[[#This Row],[Comisión 10%]]-VENTAS[[#This Row],[Costo]]</f>
        <v>7.4772727272727302</v>
      </c>
    </row>
    <row r="301" spans="1:12" ht="14" hidden="1" x14ac:dyDescent="0.15">
      <c r="A301" s="125">
        <v>45097</v>
      </c>
      <c r="E301" s="6" t="s">
        <v>1692</v>
      </c>
      <c r="F301" s="4" t="str">
        <f>IFERROR(VLOOKUP(VENTAS[[#This Row],[Código del producto Vendido]],INVENTARIO[],5,FALSE),"-")</f>
        <v>Bañador una pieza con estampado de planta cremallera</v>
      </c>
      <c r="G301" s="4">
        <v>1</v>
      </c>
      <c r="H301" s="13">
        <v>25</v>
      </c>
      <c r="I301" s="13">
        <f>VENTAS[[#This Row],[Cantidad]]*VENTAS[[#This Row],[Precio Venta]]</f>
        <v>25</v>
      </c>
      <c r="J301" s="13">
        <f>IF(VENTAS[[#This Row],[Nombre del Gestor]]&gt;1,  VENTAS[[#This Row],[Total]]*10%, 0)</f>
        <v>0</v>
      </c>
      <c r="K301" s="13">
        <f>IFERROR(VLOOKUP(VENTAS[[#This Row],[Código del producto Vendido]],INVENTARIO[],20,FALSE),"-")*VENTAS[[#This Row],[Cantidad]]</f>
        <v>14.645454545454545</v>
      </c>
      <c r="L301" s="13">
        <f>VENTAS[[#This Row],[Total]]-VENTAS[[#This Row],[Comisión 10%]]-VENTAS[[#This Row],[Costo]]</f>
        <v>10.354545454545455</v>
      </c>
    </row>
    <row r="302" spans="1:12" ht="14" hidden="1" x14ac:dyDescent="0.15">
      <c r="A302" s="125">
        <v>45097</v>
      </c>
      <c r="E302" s="6" t="s">
        <v>1621</v>
      </c>
      <c r="F302" s="4" t="str">
        <f>IFERROR(VLOOKUP(VENTAS[[#This Row],[Código del producto Vendido]],INVENTARIO[],5,FALSE),"-")</f>
        <v>Pareo corazón</v>
      </c>
      <c r="G302" s="4">
        <v>1</v>
      </c>
      <c r="H302" s="13">
        <v>10</v>
      </c>
      <c r="I302" s="13">
        <f>VENTAS[[#This Row],[Cantidad]]*VENTAS[[#This Row],[Precio Venta]]</f>
        <v>10</v>
      </c>
      <c r="J302" s="13">
        <f>IF(VENTAS[[#This Row],[Nombre del Gestor]]&gt;1,  VENTAS[[#This Row],[Total]]*10%, 0)</f>
        <v>0</v>
      </c>
      <c r="K302" s="13">
        <f>IFERROR(VLOOKUP(VENTAS[[#This Row],[Código del producto Vendido]],INVENTARIO[],20,FALSE),"-")*VENTAS[[#This Row],[Cantidad]]</f>
        <v>3.6777777777777776</v>
      </c>
      <c r="L302" s="13">
        <f>VENTAS[[#This Row],[Total]]-VENTAS[[#This Row],[Comisión 10%]]-VENTAS[[#This Row],[Costo]]</f>
        <v>6.3222222222222229</v>
      </c>
    </row>
    <row r="303" spans="1:12" s="94" customFormat="1" ht="14" hidden="1" x14ac:dyDescent="0.15">
      <c r="A303" s="128">
        <v>45097</v>
      </c>
      <c r="B303" s="93"/>
      <c r="E303" s="93" t="s">
        <v>1586</v>
      </c>
      <c r="F303" s="95" t="str">
        <f>IFERROR(VLOOKUP(VENTAS[[#This Row],[Código del producto Vendido]],INVENTARIO[],5,FALSE),"-")</f>
        <v>Sandalias Trenzadas</v>
      </c>
      <c r="G303" s="95">
        <v>1</v>
      </c>
      <c r="H303" s="96">
        <v>35</v>
      </c>
      <c r="I303" s="96">
        <f>VENTAS[[#This Row],[Cantidad]]*VENTAS[[#This Row],[Precio Venta]]</f>
        <v>35</v>
      </c>
      <c r="J303" s="96">
        <f>IF(VENTAS[[#This Row],[Nombre del Gestor]]&gt;1,  VENTAS[[#This Row],[Total]]*10%, 0)</f>
        <v>0</v>
      </c>
      <c r="K303" s="96">
        <f>IFERROR(VLOOKUP(VENTAS[[#This Row],[Código del producto Vendido]],INVENTARIO[],20,FALSE),"-")*VENTAS[[#This Row],[Cantidad]]</f>
        <v>27</v>
      </c>
      <c r="L303" s="96">
        <f>VENTAS[[#This Row],[Total]]-VENTAS[[#This Row],[Comisión 10%]]-VENTAS[[#This Row],[Costo]]</f>
        <v>8</v>
      </c>
    </row>
    <row r="304" spans="1:12" ht="14" hidden="1" x14ac:dyDescent="0.15">
      <c r="A304" s="128">
        <v>45100</v>
      </c>
      <c r="B304" s="93" t="s">
        <v>1792</v>
      </c>
      <c r="C304" s="93" t="s">
        <v>1932</v>
      </c>
      <c r="D304" s="93"/>
      <c r="E304" s="93" t="s">
        <v>1379</v>
      </c>
      <c r="F304" s="95" t="str">
        <f>IFERROR(VLOOKUP(VENTAS[[#This Row],[Código del producto Vendido]],INVENTARIO[],5,FALSE),"-")</f>
        <v>Jeans de pierna recta desgarro</v>
      </c>
      <c r="G304" s="95">
        <v>1</v>
      </c>
      <c r="H304" s="96">
        <v>30</v>
      </c>
      <c r="I304" s="96">
        <f>VENTAS[[#This Row],[Cantidad]]*VENTAS[[#This Row],[Precio Venta]]</f>
        <v>30</v>
      </c>
      <c r="J304" s="96">
        <f>IF(VENTAS[[#This Row],[Nombre del Gestor]]&gt;1,  VENTAS[[#This Row],[Total]]*10%, 0)</f>
        <v>0</v>
      </c>
      <c r="K304" s="96">
        <f>IFERROR(VLOOKUP(VENTAS[[#This Row],[Código del producto Vendido]],INVENTARIO[],20,FALSE),"-")*VENTAS[[#This Row],[Cantidad]]</f>
        <v>18.686666666666667</v>
      </c>
      <c r="L304" s="96">
        <f>VENTAS[[#This Row],[Total]]-VENTAS[[#This Row],[Comisión 10%]]-VENTAS[[#This Row],[Costo]]</f>
        <v>11.313333333333333</v>
      </c>
    </row>
    <row r="305" spans="1:12" ht="14" hidden="1" x14ac:dyDescent="0.15">
      <c r="A305" s="125">
        <v>45106</v>
      </c>
      <c r="E305" s="6" t="s">
        <v>1711</v>
      </c>
      <c r="F305" s="4" t="str">
        <f>IFERROR(VLOOKUP(VENTAS[[#This Row],[Código del producto Vendido]],INVENTARIO[],5,FALSE),"-")</f>
        <v>Jeans Ajustados Claro</v>
      </c>
      <c r="G305" s="4">
        <v>1</v>
      </c>
      <c r="H305" s="13">
        <v>35</v>
      </c>
      <c r="I305" s="13">
        <f>VENTAS[[#This Row],[Cantidad]]*VENTAS[[#This Row],[Precio Venta]]</f>
        <v>35</v>
      </c>
      <c r="J305" s="13">
        <f>IF(VENTAS[[#This Row],[Nombre del Gestor]]&gt;1,  VENTAS[[#This Row],[Total]]*10%, 0)</f>
        <v>0</v>
      </c>
      <c r="K305" s="13">
        <f>IFERROR(VLOOKUP(VENTAS[[#This Row],[Código del producto Vendido]],INVENTARIO[],20,FALSE),"-")*VENTAS[[#This Row],[Cantidad]]</f>
        <v>25.818181818181817</v>
      </c>
      <c r="L305" s="13">
        <f>VENTAS[[#This Row],[Total]]-VENTAS[[#This Row],[Comisión 10%]]-VENTAS[[#This Row],[Costo]]</f>
        <v>9.1818181818181834</v>
      </c>
    </row>
    <row r="306" spans="1:12" ht="14" hidden="1" x14ac:dyDescent="0.15">
      <c r="A306" s="125">
        <v>45106</v>
      </c>
      <c r="E306" s="6" t="s">
        <v>1568</v>
      </c>
      <c r="F306" s="4" t="str">
        <f>IFERROR(VLOOKUP(VENTAS[[#This Row],[Código del producto Vendido]],INVENTARIO[],5,FALSE),"-")</f>
        <v>Top bandeau</v>
      </c>
      <c r="G306" s="4">
        <v>1</v>
      </c>
      <c r="H306" s="13">
        <v>15</v>
      </c>
      <c r="I306" s="13">
        <f>VENTAS[[#This Row],[Cantidad]]*VENTAS[[#This Row],[Precio Venta]]</f>
        <v>15</v>
      </c>
      <c r="J306" s="13">
        <f>IF(VENTAS[[#This Row],[Nombre del Gestor]]&gt;1,  VENTAS[[#This Row],[Total]]*10%, 0)</f>
        <v>0</v>
      </c>
      <c r="K306" s="13">
        <f>IFERROR(VLOOKUP(VENTAS[[#This Row],[Código del producto Vendido]],INVENTARIO[],20,FALSE),"-")*VENTAS[[#This Row],[Cantidad]]</f>
        <v>11.4</v>
      </c>
      <c r="L306" s="13">
        <f>VENTAS[[#This Row],[Total]]-VENTAS[[#This Row],[Comisión 10%]]-VENTAS[[#This Row],[Costo]]</f>
        <v>3.5999999999999996</v>
      </c>
    </row>
    <row r="307" spans="1:12" ht="14" hidden="1" x14ac:dyDescent="0.15">
      <c r="A307" s="125">
        <v>45107</v>
      </c>
      <c r="E307" s="6" t="s">
        <v>1723</v>
      </c>
      <c r="F307" s="4" t="str">
        <f>IFERROR(VLOOKUP(VENTAS[[#This Row],[Código del producto Vendido]],INVENTARIO[],5,FALSE),"-")</f>
        <v>Vestido floreado a un hombro</v>
      </c>
      <c r="G307" s="4">
        <v>1</v>
      </c>
      <c r="H307" s="13">
        <v>35</v>
      </c>
      <c r="I307" s="13">
        <f>VENTAS[[#This Row],[Cantidad]]*VENTAS[[#This Row],[Precio Venta]]</f>
        <v>35</v>
      </c>
      <c r="J307" s="13">
        <f>IF(VENTAS[[#This Row],[Nombre del Gestor]]&gt;1,  VENTAS[[#This Row],[Total]]*10%, 0)</f>
        <v>0</v>
      </c>
      <c r="K307" s="13">
        <f>IFERROR(VLOOKUP(VENTAS[[#This Row],[Código del producto Vendido]],INVENTARIO[],20,FALSE),"-")*VENTAS[[#This Row],[Cantidad]]</f>
        <v>22.301470588235293</v>
      </c>
      <c r="L307" s="13">
        <f>VENTAS[[#This Row],[Total]]-VENTAS[[#This Row],[Comisión 10%]]-VENTAS[[#This Row],[Costo]]</f>
        <v>12.698529411764707</v>
      </c>
    </row>
    <row r="308" spans="1:12" ht="14" hidden="1" x14ac:dyDescent="0.15">
      <c r="A308" s="125">
        <v>45107</v>
      </c>
      <c r="E308" s="6" t="s">
        <v>1682</v>
      </c>
      <c r="F308" s="4" t="str">
        <f>IFERROR(VLOOKUP(VENTAS[[#This Row],[Código del producto Vendido]],INVENTARIO[],5,FALSE),"-")</f>
        <v>Vestido con abertura</v>
      </c>
      <c r="G308" s="4">
        <v>1</v>
      </c>
      <c r="H308" s="13">
        <v>22</v>
      </c>
      <c r="I308" s="13">
        <f>VENTAS[[#This Row],[Cantidad]]*VENTAS[[#This Row],[Precio Venta]]</f>
        <v>22</v>
      </c>
      <c r="J308" s="13">
        <f>IF(VENTAS[[#This Row],[Nombre del Gestor]]&gt;1,  VENTAS[[#This Row],[Total]]*10%, 0)</f>
        <v>0</v>
      </c>
      <c r="K308" s="13">
        <f>IFERROR(VLOOKUP(VENTAS[[#This Row],[Código del producto Vendido]],INVENTARIO[],20,FALSE),"-")*VENTAS[[#This Row],[Cantidad]]</f>
        <v>15.527727272727272</v>
      </c>
      <c r="L308" s="13">
        <f>VENTAS[[#This Row],[Total]]-VENTAS[[#This Row],[Comisión 10%]]-VENTAS[[#This Row],[Costo]]</f>
        <v>6.4722727272727276</v>
      </c>
    </row>
    <row r="309" spans="1:12" ht="14" hidden="1" x14ac:dyDescent="0.15">
      <c r="A309" s="125">
        <v>45103</v>
      </c>
      <c r="E309" s="6" t="s">
        <v>1670</v>
      </c>
      <c r="F309" s="4" t="str">
        <f>IFERROR(VLOOKUP(VENTAS[[#This Row],[Código del producto Vendido]],INVENTARIO[],5,FALSE),"-")</f>
        <v xml:space="preserve"> Pantaloneta Verde</v>
      </c>
      <c r="G309" s="4">
        <v>1</v>
      </c>
      <c r="H309" s="13">
        <v>25</v>
      </c>
      <c r="I309" s="13">
        <f>VENTAS[[#This Row],[Cantidad]]*VENTAS[[#This Row],[Precio Venta]]</f>
        <v>25</v>
      </c>
      <c r="J309" s="13">
        <f>IF(VENTAS[[#This Row],[Nombre del Gestor]]&gt;1,  VENTAS[[#This Row],[Total]]*10%, 0)</f>
        <v>0</v>
      </c>
      <c r="K309" s="13">
        <f>IFERROR(VLOOKUP(VENTAS[[#This Row],[Código del producto Vendido]],INVENTARIO[],20,FALSE),"-")*VENTAS[[#This Row],[Cantidad]]</f>
        <v>14.871363636363636</v>
      </c>
      <c r="L309" s="13">
        <f>VENTAS[[#This Row],[Total]]-VENTAS[[#This Row],[Comisión 10%]]-VENTAS[[#This Row],[Costo]]</f>
        <v>10.128636363636364</v>
      </c>
    </row>
    <row r="310" spans="1:12" ht="14" hidden="1" x14ac:dyDescent="0.15">
      <c r="A310" s="125">
        <v>45100</v>
      </c>
      <c r="E310" s="6" t="s">
        <v>1645</v>
      </c>
      <c r="F310" s="4" t="str">
        <f>IFERROR(VLOOKUP(VENTAS[[#This Row],[Código del producto Vendido]],INVENTARIO[],5,FALSE),"-")</f>
        <v>Bañador con adorno de malla</v>
      </c>
      <c r="G310" s="4">
        <v>1</v>
      </c>
      <c r="H310" s="13">
        <v>25</v>
      </c>
      <c r="I310" s="13">
        <f>VENTAS[[#This Row],[Cantidad]]*VENTAS[[#This Row],[Precio Venta]]</f>
        <v>25</v>
      </c>
      <c r="J310" s="13">
        <f>IF(VENTAS[[#This Row],[Nombre del Gestor]]&gt;1,  VENTAS[[#This Row],[Total]]*10%, 0)</f>
        <v>0</v>
      </c>
      <c r="K310" s="13">
        <f>IFERROR(VLOOKUP(VENTAS[[#This Row],[Código del producto Vendido]],INVENTARIO[],20,FALSE),"-")*VENTAS[[#This Row],[Cantidad]]</f>
        <v>15.329545454545453</v>
      </c>
      <c r="L310" s="13">
        <f>VENTAS[[#This Row],[Total]]-VENTAS[[#This Row],[Comisión 10%]]-VENTAS[[#This Row],[Costo]]</f>
        <v>9.6704545454545467</v>
      </c>
    </row>
    <row r="311" spans="1:12" ht="14" hidden="1" x14ac:dyDescent="0.15">
      <c r="A311" s="124">
        <v>45103</v>
      </c>
      <c r="E311" s="6" t="s">
        <v>1650</v>
      </c>
      <c r="F311" s="4" t="str">
        <f>IFERROR(VLOOKUP(VENTAS[[#This Row],[Código del producto Vendido]],INVENTARIO[],5,FALSE),"-")</f>
        <v>Bikini Floral</v>
      </c>
      <c r="G311" s="4">
        <v>1</v>
      </c>
      <c r="H311" s="13">
        <v>28</v>
      </c>
      <c r="I311" s="13">
        <f>VENTAS[[#This Row],[Cantidad]]*VENTAS[[#This Row],[Precio Venta]]</f>
        <v>28</v>
      </c>
      <c r="J311" s="13">
        <f>IF(VENTAS[[#This Row],[Nombre del Gestor]]&gt;1,  VENTAS[[#This Row],[Total]]*10%, 0)</f>
        <v>0</v>
      </c>
      <c r="K311" s="13">
        <f>IFERROR(VLOOKUP(VENTAS[[#This Row],[Código del producto Vendido]],INVENTARIO[],20,FALSE),"-")*VENTAS[[#This Row],[Cantidad]]</f>
        <v>17.512727272727272</v>
      </c>
      <c r="L311" s="13">
        <f>VENTAS[[#This Row],[Total]]-VENTAS[[#This Row],[Comisión 10%]]-VENTAS[[#This Row],[Costo]]</f>
        <v>10.487272727272728</v>
      </c>
    </row>
    <row r="312" spans="1:12" ht="14" hidden="1" x14ac:dyDescent="0.15">
      <c r="A312" s="125">
        <v>45100</v>
      </c>
      <c r="E312" s="6" t="s">
        <v>1727</v>
      </c>
      <c r="F312" s="4" t="str">
        <f>IFERROR(VLOOKUP(VENTAS[[#This Row],[Código del producto Vendido]],INVENTARIO[],5,FALSE),"-")</f>
        <v>Bikini Short con cordón de ajuste</v>
      </c>
      <c r="G312" s="4">
        <v>1</v>
      </c>
      <c r="H312" s="13">
        <v>28</v>
      </c>
      <c r="I312" s="13">
        <f>VENTAS[[#This Row],[Cantidad]]*VENTAS[[#This Row],[Precio Venta]]</f>
        <v>28</v>
      </c>
      <c r="J312" s="13">
        <f>IF(VENTAS[[#This Row],[Nombre del Gestor]]&gt;1,  VENTAS[[#This Row],[Total]]*10%, 0)</f>
        <v>0</v>
      </c>
      <c r="K312" s="13">
        <f>IFERROR(VLOOKUP(VENTAS[[#This Row],[Código del producto Vendido]],INVENTARIO[],20,FALSE),"-")*VENTAS[[#This Row],[Cantidad]]</f>
        <v>20.479411764705883</v>
      </c>
      <c r="L312" s="13">
        <f>VENTAS[[#This Row],[Total]]-VENTAS[[#This Row],[Comisión 10%]]-VENTAS[[#This Row],[Costo]]</f>
        <v>7.5205882352941167</v>
      </c>
    </row>
    <row r="313" spans="1:12" ht="14" hidden="1" x14ac:dyDescent="0.15">
      <c r="A313" s="125">
        <v>45103</v>
      </c>
      <c r="E313" s="6" t="s">
        <v>1728</v>
      </c>
      <c r="F313" s="4" t="str">
        <f>IFERROR(VLOOKUP(VENTAS[[#This Row],[Código del producto Vendido]],INVENTARIO[],5,FALSE),"-")</f>
        <v>Bikini Short con cordón de ajuste</v>
      </c>
      <c r="G313" s="4">
        <v>1</v>
      </c>
      <c r="H313" s="13">
        <v>28</v>
      </c>
      <c r="I313" s="13">
        <f>VENTAS[[#This Row],[Cantidad]]*VENTAS[[#This Row],[Precio Venta]]</f>
        <v>28</v>
      </c>
      <c r="J313" s="13">
        <f>IF(VENTAS[[#This Row],[Nombre del Gestor]]&gt;1,  VENTAS[[#This Row],[Total]]*10%, 0)</f>
        <v>0</v>
      </c>
      <c r="K313" s="13">
        <f>IFERROR(VLOOKUP(VENTAS[[#This Row],[Código del producto Vendido]],INVENTARIO[],20,FALSE),"-")*VENTAS[[#This Row],[Cantidad]]</f>
        <v>20.479411764705883</v>
      </c>
      <c r="L313" s="13">
        <f>VENTAS[[#This Row],[Total]]-VENTAS[[#This Row],[Comisión 10%]]-VENTAS[[#This Row],[Costo]]</f>
        <v>7.5205882352941167</v>
      </c>
    </row>
    <row r="314" spans="1:12" ht="14" hidden="1" x14ac:dyDescent="0.15">
      <c r="A314" s="125">
        <v>45100</v>
      </c>
      <c r="E314" s="6" t="s">
        <v>1729</v>
      </c>
      <c r="F314" s="4" t="str">
        <f>IFERROR(VLOOKUP(VENTAS[[#This Row],[Código del producto Vendido]],INVENTARIO[],5,FALSE),"-")</f>
        <v>Bañador en contraste azul</v>
      </c>
      <c r="G314" s="4">
        <v>1</v>
      </c>
      <c r="H314" s="13">
        <v>28</v>
      </c>
      <c r="I314" s="13">
        <f>VENTAS[[#This Row],[Cantidad]]*VENTAS[[#This Row],[Precio Venta]]</f>
        <v>28</v>
      </c>
      <c r="J314" s="13">
        <f>IF(VENTAS[[#This Row],[Nombre del Gestor]]&gt;1,  VENTAS[[#This Row],[Total]]*10%, 0)</f>
        <v>0</v>
      </c>
      <c r="K314" s="13">
        <f>IFERROR(VLOOKUP(VENTAS[[#This Row],[Código del producto Vendido]],INVENTARIO[],20,FALSE),"-")*VENTAS[[#This Row],[Cantidad]]</f>
        <v>19.338970588235291</v>
      </c>
      <c r="L314" s="13">
        <f>VENTAS[[#This Row],[Total]]-VENTAS[[#This Row],[Comisión 10%]]-VENTAS[[#This Row],[Costo]]</f>
        <v>8.6610294117647086</v>
      </c>
    </row>
    <row r="315" spans="1:12" ht="14" hidden="1" x14ac:dyDescent="0.15">
      <c r="A315" s="125">
        <v>45100</v>
      </c>
      <c r="E315" s="6" t="s">
        <v>1749</v>
      </c>
      <c r="F315" s="4" t="str">
        <f>IFERROR(VLOOKUP(VENTAS[[#This Row],[Código del producto Vendido]],INVENTARIO[],5,FALSE),"-")</f>
        <v>Maxi Vestido espalda corrida</v>
      </c>
      <c r="G315" s="4">
        <v>1</v>
      </c>
      <c r="H315" s="13">
        <v>30</v>
      </c>
      <c r="I315" s="13">
        <f>VENTAS[[#This Row],[Cantidad]]*VENTAS[[#This Row],[Precio Venta]]</f>
        <v>30</v>
      </c>
      <c r="J315" s="13">
        <f>IF(VENTAS[[#This Row],[Nombre del Gestor]]&gt;1,  VENTAS[[#This Row],[Total]]*10%, 0)</f>
        <v>0</v>
      </c>
      <c r="K315" s="13">
        <f>IFERROR(VLOOKUP(VENTAS[[#This Row],[Código del producto Vendido]],INVENTARIO[],20,FALSE),"-")*VENTAS[[#This Row],[Cantidad]]</f>
        <v>23.654411764705884</v>
      </c>
      <c r="L315" s="13">
        <f>VENTAS[[#This Row],[Total]]-VENTAS[[#This Row],[Comisión 10%]]-VENTAS[[#This Row],[Costo]]</f>
        <v>6.345588235294116</v>
      </c>
    </row>
    <row r="316" spans="1:12" ht="14" hidden="1" x14ac:dyDescent="0.15">
      <c r="A316" s="125">
        <v>45100</v>
      </c>
      <c r="E316" s="6" t="s">
        <v>1652</v>
      </c>
      <c r="F316" s="4" t="str">
        <f>IFERROR(VLOOKUP(VENTAS[[#This Row],[Código del producto Vendido]],INVENTARIO[],5,FALSE),"-")</f>
        <v>Bikini Floral</v>
      </c>
      <c r="G316" s="4">
        <v>1</v>
      </c>
      <c r="H316" s="13">
        <v>28</v>
      </c>
      <c r="I316" s="13">
        <f>VENTAS[[#This Row],[Cantidad]]*VENTAS[[#This Row],[Precio Venta]]</f>
        <v>28</v>
      </c>
      <c r="J316" s="13">
        <f>IF(VENTAS[[#This Row],[Nombre del Gestor]]&gt;1,  VENTAS[[#This Row],[Total]]*10%, 0)</f>
        <v>0</v>
      </c>
      <c r="K316" s="13">
        <f>IFERROR(VLOOKUP(VENTAS[[#This Row],[Código del producto Vendido]],INVENTARIO[],20,FALSE),"-")*VENTAS[[#This Row],[Cantidad]]</f>
        <v>17.512727272727272</v>
      </c>
      <c r="L316" s="13">
        <f>VENTAS[[#This Row],[Total]]-VENTAS[[#This Row],[Comisión 10%]]-VENTAS[[#This Row],[Costo]]</f>
        <v>10.487272727272728</v>
      </c>
    </row>
    <row r="317" spans="1:12" ht="14" hidden="1" x14ac:dyDescent="0.15">
      <c r="A317" s="124">
        <v>45133</v>
      </c>
      <c r="E317" s="6" t="s">
        <v>1429</v>
      </c>
      <c r="F317" s="4" t="str">
        <f>IFERROR(VLOOKUP(VENTAS[[#This Row],[Código del producto Vendido]],INVENTARIO[],5,FALSE),"-")</f>
        <v>Top de cuello V media manga</v>
      </c>
      <c r="G317" s="4">
        <v>1</v>
      </c>
      <c r="H317" s="13">
        <v>14</v>
      </c>
      <c r="I317" s="13">
        <f>VENTAS[[#This Row],[Cantidad]]*VENTAS[[#This Row],[Precio Venta]]</f>
        <v>14</v>
      </c>
      <c r="J317" s="13">
        <f>IF(VENTAS[[#This Row],[Nombre del Gestor]]&gt;1,  VENTAS[[#This Row],[Total]]*10%, 0)</f>
        <v>0</v>
      </c>
      <c r="K317" s="13">
        <f>IFERROR(VLOOKUP(VENTAS[[#This Row],[Código del producto Vendido]],INVENTARIO[],20,FALSE),"-")*VENTAS[[#This Row],[Cantidad]]</f>
        <v>6.9955555555555549</v>
      </c>
      <c r="L317" s="13">
        <f>VENTAS[[#This Row],[Total]]-VENTAS[[#This Row],[Comisión 10%]]-VENTAS[[#This Row],[Costo]]</f>
        <v>7.0044444444444451</v>
      </c>
    </row>
    <row r="318" spans="1:12" ht="14" hidden="1" x14ac:dyDescent="0.15">
      <c r="A318" s="127">
        <v>45133</v>
      </c>
      <c r="E318" s="6" t="s">
        <v>1408</v>
      </c>
      <c r="F318" s="4" t="str">
        <f>IFERROR(VLOOKUP(VENTAS[[#This Row],[Código del producto Vendido]],INVENTARIO[],5,FALSE),"-")</f>
        <v>Top de cuello con cordón de lunares</v>
      </c>
      <c r="G318" s="4">
        <v>1</v>
      </c>
      <c r="H318" s="13">
        <v>12</v>
      </c>
      <c r="I318" s="13">
        <f>VENTAS[[#This Row],[Cantidad]]*VENTAS[[#This Row],[Precio Venta]]</f>
        <v>12</v>
      </c>
      <c r="J318" s="13">
        <f>IF(VENTAS[[#This Row],[Nombre del Gestor]]&gt;1,  VENTAS[[#This Row],[Total]]*10%, 0)</f>
        <v>0</v>
      </c>
      <c r="K318" s="13">
        <f>IFERROR(VLOOKUP(VENTAS[[#This Row],[Código del producto Vendido]],INVENTARIO[],20,FALSE),"-")*VENTAS[[#This Row],[Cantidad]]</f>
        <v>7.9044444444444446</v>
      </c>
      <c r="L318" s="13">
        <f>VENTAS[[#This Row],[Total]]-VENTAS[[#This Row],[Comisión 10%]]-VENTAS[[#This Row],[Costo]]</f>
        <v>4.0955555555555554</v>
      </c>
    </row>
    <row r="319" spans="1:12" ht="14" hidden="1" x14ac:dyDescent="0.15">
      <c r="A319" s="125">
        <v>45108</v>
      </c>
      <c r="E319" s="6" t="s">
        <v>1391</v>
      </c>
      <c r="F319" s="4" t="str">
        <f>IFERROR(VLOOKUP(VENTAS[[#This Row],[Código del producto Vendido]],INVENTARIO[],5,FALSE),"-")</f>
        <v>Pantalones de pierna ancha de talle alto con abertura</v>
      </c>
      <c r="G319" s="4">
        <v>1</v>
      </c>
      <c r="H319" s="13">
        <v>22</v>
      </c>
      <c r="I319" s="13">
        <f>VENTAS[[#This Row],[Cantidad]]*VENTAS[[#This Row],[Precio Venta]]</f>
        <v>22</v>
      </c>
      <c r="J319" s="13">
        <f>IF(VENTAS[[#This Row],[Nombre del Gestor]]&gt;1,  VENTAS[[#This Row],[Total]]*10%, 0)</f>
        <v>0</v>
      </c>
      <c r="K319" s="13">
        <f>IFERROR(VLOOKUP(VENTAS[[#This Row],[Código del producto Vendido]],INVENTARIO[],20,FALSE),"-")*VENTAS[[#This Row],[Cantidad]]</f>
        <v>13.15111111111111</v>
      </c>
      <c r="L319" s="13">
        <f>VENTAS[[#This Row],[Total]]-VENTAS[[#This Row],[Comisión 10%]]-VENTAS[[#This Row],[Costo]]</f>
        <v>8.8488888888888901</v>
      </c>
    </row>
    <row r="320" spans="1:12" ht="17" hidden="1" customHeight="1" x14ac:dyDescent="0.15">
      <c r="A320" s="125">
        <v>45107</v>
      </c>
      <c r="E320" s="6" t="s">
        <v>1347</v>
      </c>
      <c r="F320" s="4" t="str">
        <f>IFERROR(VLOOKUP(VENTAS[[#This Row],[Código del producto Vendido]],INVENTARIO[],5,FALSE),"-")</f>
        <v xml:space="preserve">Pareo falda </v>
      </c>
      <c r="G320" s="4">
        <v>1</v>
      </c>
      <c r="H320" s="13">
        <v>8</v>
      </c>
      <c r="I320" s="13">
        <f>VENTAS[[#This Row],[Cantidad]]*VENTAS[[#This Row],[Precio Venta]]</f>
        <v>8</v>
      </c>
      <c r="J320" s="13">
        <f>IF(VENTAS[[#This Row],[Nombre del Gestor]]&gt;1,  VENTAS[[#This Row],[Total]]*10%, 0)</f>
        <v>0</v>
      </c>
      <c r="K320" s="13">
        <f>IFERROR(VLOOKUP(VENTAS[[#This Row],[Código del producto Vendido]],INVENTARIO[],20,FALSE),"-")*VENTAS[[#This Row],[Cantidad]]</f>
        <v>4.3372222222222225</v>
      </c>
      <c r="L320" s="13">
        <f>VENTAS[[#This Row],[Total]]-VENTAS[[#This Row],[Comisión 10%]]-VENTAS[[#This Row],[Costo]]</f>
        <v>3.6627777777777775</v>
      </c>
    </row>
    <row r="321" spans="1:12" ht="14" hidden="1" x14ac:dyDescent="0.15">
      <c r="A321" s="125">
        <v>45108</v>
      </c>
      <c r="E321" s="6" t="s">
        <v>1642</v>
      </c>
      <c r="F321" s="4" t="str">
        <f>IFERROR(VLOOKUP(VENTAS[[#This Row],[Código del producto Vendido]],INVENTARIO[],5,FALSE),"-")</f>
        <v>Top Cuello encaje</v>
      </c>
      <c r="G321" s="4">
        <v>1</v>
      </c>
      <c r="H321" s="13">
        <v>12</v>
      </c>
      <c r="I321" s="13">
        <f>VENTAS[[#This Row],[Cantidad]]*VENTAS[[#This Row],[Precio Venta]]</f>
        <v>12</v>
      </c>
      <c r="J321" s="13">
        <f>IF(VENTAS[[#This Row],[Nombre del Gestor]]&gt;1,  VENTAS[[#This Row],[Total]]*10%, 0)</f>
        <v>0</v>
      </c>
      <c r="K321" s="13">
        <f>IFERROR(VLOOKUP(VENTAS[[#This Row],[Código del producto Vendido]],INVENTARIO[],20,FALSE),"-")*VENTAS[[#This Row],[Cantidad]]</f>
        <v>6.3581818181818175</v>
      </c>
      <c r="L321" s="13">
        <f>VENTAS[[#This Row],[Total]]-VENTAS[[#This Row],[Comisión 10%]]-VENTAS[[#This Row],[Costo]]</f>
        <v>5.6418181818181825</v>
      </c>
    </row>
    <row r="322" spans="1:12" ht="14" hidden="1" x14ac:dyDescent="0.15">
      <c r="A322" s="125">
        <v>45107</v>
      </c>
      <c r="E322" s="6" t="s">
        <v>1654</v>
      </c>
      <c r="F322" s="4" t="str">
        <f>IFERROR(VLOOKUP(VENTAS[[#This Row],[Código del producto Vendido]],INVENTARIO[],5,FALSE),"-")</f>
        <v>Bañador de pierna alta</v>
      </c>
      <c r="G322" s="4">
        <v>1</v>
      </c>
      <c r="H322" s="13">
        <v>28</v>
      </c>
      <c r="I322" s="13">
        <f>VENTAS[[#This Row],[Cantidad]]*VENTAS[[#This Row],[Precio Venta]]</f>
        <v>28</v>
      </c>
      <c r="J322" s="13">
        <f>IF(VENTAS[[#This Row],[Nombre del Gestor]]&gt;1,  VENTAS[[#This Row],[Total]]*10%, 0)</f>
        <v>0</v>
      </c>
      <c r="K322" s="13">
        <f>IFERROR(VLOOKUP(VENTAS[[#This Row],[Código del producto Vendido]],INVENTARIO[],20,FALSE),"-")*VENTAS[[#This Row],[Cantidad]]</f>
        <v>15.893181818181816</v>
      </c>
      <c r="L322" s="13">
        <f>VENTAS[[#This Row],[Total]]-VENTAS[[#This Row],[Comisión 10%]]-VENTAS[[#This Row],[Costo]]</f>
        <v>12.106818181818184</v>
      </c>
    </row>
    <row r="323" spans="1:12" ht="14" hidden="1" x14ac:dyDescent="0.15">
      <c r="A323" s="125">
        <v>45133</v>
      </c>
      <c r="E323" s="6" t="s">
        <v>1420</v>
      </c>
      <c r="F323" s="4" t="str">
        <f>IFERROR(VLOOKUP(VENTAS[[#This Row],[Código del producto Vendido]],INVENTARIO[],5,FALSE),"-")</f>
        <v>Blusas Botón Floral Casual</v>
      </c>
      <c r="G323" s="4">
        <v>1</v>
      </c>
      <c r="H323" s="13">
        <v>14</v>
      </c>
      <c r="I323" s="13">
        <f>VENTAS[[#This Row],[Cantidad]]*VENTAS[[#This Row],[Precio Venta]]</f>
        <v>14</v>
      </c>
      <c r="J323" s="13">
        <f>IF(VENTAS[[#This Row],[Nombre del Gestor]]&gt;1,  VENTAS[[#This Row],[Total]]*10%, 0)</f>
        <v>0</v>
      </c>
      <c r="K323" s="13">
        <f>IFERROR(VLOOKUP(VENTAS[[#This Row],[Código del producto Vendido]],INVENTARIO[],20,FALSE),"-")*VENTAS[[#This Row],[Cantidad]]</f>
        <v>8.1022222222222222</v>
      </c>
      <c r="L323" s="13">
        <f>VENTAS[[#This Row],[Total]]-VENTAS[[#This Row],[Comisión 10%]]-VENTAS[[#This Row],[Costo]]</f>
        <v>5.8977777777777778</v>
      </c>
    </row>
    <row r="324" spans="1:12" ht="14" hidden="1" x14ac:dyDescent="0.15">
      <c r="A324" s="125">
        <v>45103</v>
      </c>
      <c r="E324" s="6" t="s">
        <v>1703</v>
      </c>
      <c r="F324" s="4" t="str">
        <f>IFERROR(VLOOKUP(VENTAS[[#This Row],[Código del producto Vendido]],INVENTARIO[],5,FALSE),"-")</f>
        <v>Top cuello V Blanco</v>
      </c>
      <c r="G324" s="4">
        <v>1</v>
      </c>
      <c r="H324" s="13">
        <v>12</v>
      </c>
      <c r="I324" s="13">
        <f>VENTAS[[#This Row],[Cantidad]]*VENTAS[[#This Row],[Precio Venta]]</f>
        <v>12</v>
      </c>
      <c r="J324" s="13">
        <f>IF(VENTAS[[#This Row],[Nombre del Gestor]]&gt;1,  VENTAS[[#This Row],[Total]]*10%, 0)</f>
        <v>0</v>
      </c>
      <c r="K324" s="13">
        <f>IFERROR(VLOOKUP(VENTAS[[#This Row],[Código del producto Vendido]],INVENTARIO[],20,FALSE),"-")*VENTAS[[#This Row],[Cantidad]]</f>
        <v>7.7556818181818175</v>
      </c>
      <c r="L324" s="13">
        <f>VENTAS[[#This Row],[Total]]-VENTAS[[#This Row],[Comisión 10%]]-VENTAS[[#This Row],[Costo]]</f>
        <v>4.2443181818181825</v>
      </c>
    </row>
    <row r="325" spans="1:12" ht="14" hidden="1" x14ac:dyDescent="0.15">
      <c r="A325" s="125">
        <v>45108</v>
      </c>
      <c r="E325" s="6" t="s">
        <v>1669</v>
      </c>
      <c r="F325" s="4" t="str">
        <f>IFERROR(VLOOKUP(VENTAS[[#This Row],[Código del producto Vendido]],INVENTARIO[],5,FALSE),"-")</f>
        <v xml:space="preserve"> Pantaloneta Verde</v>
      </c>
      <c r="G325" s="4">
        <v>1</v>
      </c>
      <c r="H325" s="13">
        <v>25</v>
      </c>
      <c r="I325" s="13">
        <f>VENTAS[[#This Row],[Cantidad]]*VENTAS[[#This Row],[Precio Venta]]</f>
        <v>25</v>
      </c>
      <c r="J325" s="13">
        <f>IF(VENTAS[[#This Row],[Nombre del Gestor]]&gt;1,  VENTAS[[#This Row],[Total]]*10%, 0)</f>
        <v>0</v>
      </c>
      <c r="K325" s="13">
        <f>IFERROR(VLOOKUP(VENTAS[[#This Row],[Código del producto Vendido]],INVENTARIO[],20,FALSE),"-")*VENTAS[[#This Row],[Cantidad]]</f>
        <v>14.871363636363636</v>
      </c>
      <c r="L325" s="13">
        <f>VENTAS[[#This Row],[Total]]-VENTAS[[#This Row],[Comisión 10%]]-VENTAS[[#This Row],[Costo]]</f>
        <v>10.128636363636364</v>
      </c>
    </row>
    <row r="326" spans="1:12" ht="14" hidden="1" x14ac:dyDescent="0.15">
      <c r="A326" s="125">
        <v>45110</v>
      </c>
      <c r="E326" s="6" t="s">
        <v>1728</v>
      </c>
      <c r="F326" s="4" t="str">
        <f>IFERROR(VLOOKUP(VENTAS[[#This Row],[Código del producto Vendido]],INVENTARIO[],5,FALSE),"-")</f>
        <v>Bikini Short con cordón de ajuste</v>
      </c>
      <c r="G326" s="4">
        <v>1</v>
      </c>
      <c r="H326" s="13">
        <v>28</v>
      </c>
      <c r="I326" s="13">
        <f>VENTAS[[#This Row],[Cantidad]]*VENTAS[[#This Row],[Precio Venta]]</f>
        <v>28</v>
      </c>
      <c r="J326" s="13">
        <f>IF(VENTAS[[#This Row],[Nombre del Gestor]]&gt;1,  VENTAS[[#This Row],[Total]]*10%, 0)</f>
        <v>0</v>
      </c>
      <c r="K326" s="13">
        <f>IFERROR(VLOOKUP(VENTAS[[#This Row],[Código del producto Vendido]],INVENTARIO[],20,FALSE),"-")*VENTAS[[#This Row],[Cantidad]]</f>
        <v>20.479411764705883</v>
      </c>
      <c r="L326" s="13">
        <f>VENTAS[[#This Row],[Total]]-VENTAS[[#This Row],[Comisión 10%]]-VENTAS[[#This Row],[Costo]]</f>
        <v>7.5205882352941167</v>
      </c>
    </row>
    <row r="327" spans="1:12" ht="14" hidden="1" x14ac:dyDescent="0.15">
      <c r="A327" s="124">
        <v>45113</v>
      </c>
      <c r="E327" s="6" t="s">
        <v>1713</v>
      </c>
      <c r="F327" s="4" t="str">
        <f>IFERROR(VLOOKUP(VENTAS[[#This Row],[Código del producto Vendido]],INVENTARIO[],5,FALSE),"-")</f>
        <v>Pantaloneta Camel</v>
      </c>
      <c r="G327" s="4">
        <v>1</v>
      </c>
      <c r="H327" s="13">
        <v>30</v>
      </c>
      <c r="I327" s="13">
        <f>VENTAS[[#This Row],[Cantidad]]*VENTAS[[#This Row],[Precio Venta]]</f>
        <v>30</v>
      </c>
      <c r="J327" s="13">
        <f>IF(VENTAS[[#This Row],[Nombre del Gestor]]&gt;1,  VENTAS[[#This Row],[Total]]*10%, 0)</f>
        <v>0</v>
      </c>
      <c r="K327" s="13">
        <f>IFERROR(VLOOKUP(VENTAS[[#This Row],[Código del producto Vendido]],INVENTARIO[],20,FALSE),"-")*VENTAS[[#This Row],[Cantidad]]</f>
        <v>18.647727272727273</v>
      </c>
      <c r="L327" s="13">
        <f>VENTAS[[#This Row],[Total]]-VENTAS[[#This Row],[Comisión 10%]]-VENTAS[[#This Row],[Costo]]</f>
        <v>11.352272727272727</v>
      </c>
    </row>
    <row r="328" spans="1:12" ht="14" hidden="1" x14ac:dyDescent="0.15">
      <c r="A328" s="125">
        <v>45113</v>
      </c>
      <c r="E328" s="6" t="s">
        <v>1652</v>
      </c>
      <c r="F328" s="4" t="str">
        <f>IFERROR(VLOOKUP(VENTAS[[#This Row],[Código del producto Vendido]],INVENTARIO[],5,FALSE),"-")</f>
        <v>Bikini Floral</v>
      </c>
      <c r="G328" s="4">
        <v>1</v>
      </c>
      <c r="H328" s="13">
        <v>28</v>
      </c>
      <c r="I328" s="13">
        <f>VENTAS[[#This Row],[Cantidad]]*VENTAS[[#This Row],[Precio Venta]]</f>
        <v>28</v>
      </c>
      <c r="J328" s="13">
        <f>IF(VENTAS[[#This Row],[Nombre del Gestor]]&gt;1,  VENTAS[[#This Row],[Total]]*10%, 0)</f>
        <v>0</v>
      </c>
      <c r="K328" s="13">
        <f>IFERROR(VLOOKUP(VENTAS[[#This Row],[Código del producto Vendido]],INVENTARIO[],20,FALSE),"-")*VENTAS[[#This Row],[Cantidad]]</f>
        <v>17.512727272727272</v>
      </c>
      <c r="L328" s="13">
        <f>VENTAS[[#This Row],[Total]]-VENTAS[[#This Row],[Comisión 10%]]-VENTAS[[#This Row],[Costo]]</f>
        <v>10.487272727272728</v>
      </c>
    </row>
    <row r="329" spans="1:12" ht="14" hidden="1" x14ac:dyDescent="0.15">
      <c r="A329" s="125">
        <v>45114</v>
      </c>
      <c r="E329" s="6" t="s">
        <v>1730</v>
      </c>
      <c r="F329" s="4" t="str">
        <f>IFERROR(VLOOKUP(VENTAS[[#This Row],[Código del producto Vendido]],INVENTARIO[],5,FALSE),"-")</f>
        <v>Bañador en contraste azul</v>
      </c>
      <c r="G329" s="4">
        <v>1</v>
      </c>
      <c r="H329" s="13">
        <v>28</v>
      </c>
      <c r="I329" s="13">
        <f>VENTAS[[#This Row],[Cantidad]]*VENTAS[[#This Row],[Precio Venta]]</f>
        <v>28</v>
      </c>
      <c r="J329" s="13">
        <f>IF(VENTAS[[#This Row],[Nombre del Gestor]]&gt;1,  VENTAS[[#This Row],[Total]]*10%, 0)</f>
        <v>0</v>
      </c>
      <c r="K329" s="13">
        <f>IFERROR(VLOOKUP(VENTAS[[#This Row],[Código del producto Vendido]],INVENTARIO[],20,FALSE),"-")*VENTAS[[#This Row],[Cantidad]]</f>
        <v>19.338970588235291</v>
      </c>
      <c r="L329" s="13">
        <f>VENTAS[[#This Row],[Total]]-VENTAS[[#This Row],[Comisión 10%]]-VENTAS[[#This Row],[Costo]]</f>
        <v>8.6610294117647086</v>
      </c>
    </row>
    <row r="330" spans="1:12" ht="14" hidden="1" x14ac:dyDescent="0.15">
      <c r="A330" s="125">
        <v>45111</v>
      </c>
      <c r="E330" s="6" t="s">
        <v>1412</v>
      </c>
      <c r="F330" s="4" t="str">
        <f>IFERROR(VLOOKUP(VENTAS[[#This Row],[Código del producto Vendido]],INVENTARIO[],5,FALSE),"-")</f>
        <v>Blusa de manga mariposa escote V</v>
      </c>
      <c r="G330" s="4">
        <v>1</v>
      </c>
      <c r="H330" s="13">
        <v>14</v>
      </c>
      <c r="I330" s="13">
        <f>VENTAS[[#This Row],[Cantidad]]*VENTAS[[#This Row],[Precio Venta]]</f>
        <v>14</v>
      </c>
      <c r="J330" s="13">
        <f>IF(VENTAS[[#This Row],[Nombre del Gestor]]&gt;1,  VENTAS[[#This Row],[Total]]*10%, 0)</f>
        <v>0</v>
      </c>
      <c r="K330" s="13">
        <f>IFERROR(VLOOKUP(VENTAS[[#This Row],[Código del producto Vendido]],INVENTARIO[],20,FALSE),"-")*VENTAS[[#This Row],[Cantidad]]</f>
        <v>9.1044444444444448</v>
      </c>
      <c r="L330" s="13">
        <f>VENTAS[[#This Row],[Total]]-VENTAS[[#This Row],[Comisión 10%]]-VENTAS[[#This Row],[Costo]]</f>
        <v>4.8955555555555552</v>
      </c>
    </row>
    <row r="331" spans="1:12" ht="14" hidden="1" x14ac:dyDescent="0.15">
      <c r="A331" s="125">
        <v>45116</v>
      </c>
      <c r="E331" s="6" t="s">
        <v>1353</v>
      </c>
      <c r="F331" s="4" t="str">
        <f>IFERROR(VLOOKUP(VENTAS[[#This Row],[Código del producto Vendido]],INVENTARIO[],5,FALSE),"-")</f>
        <v>Bikini Mangas Fuccia</v>
      </c>
      <c r="G331" s="4">
        <v>1</v>
      </c>
      <c r="H331" s="13">
        <v>22</v>
      </c>
      <c r="I331" s="13">
        <f>VENTAS[[#This Row],[Cantidad]]*VENTAS[[#This Row],[Precio Venta]]</f>
        <v>22</v>
      </c>
      <c r="J331" s="13">
        <f>IF(VENTAS[[#This Row],[Nombre del Gestor]]&gt;1,  VENTAS[[#This Row],[Total]]*10%, 0)</f>
        <v>0</v>
      </c>
      <c r="K331" s="13">
        <f>IFERROR(VLOOKUP(VENTAS[[#This Row],[Código del producto Vendido]],INVENTARIO[],20,FALSE),"-")*VENTAS[[#This Row],[Cantidad]]</f>
        <v>14.495000000000001</v>
      </c>
      <c r="L331" s="13">
        <f>VENTAS[[#This Row],[Total]]-VENTAS[[#This Row],[Comisión 10%]]-VENTAS[[#This Row],[Costo]]</f>
        <v>7.504999999999999</v>
      </c>
    </row>
    <row r="332" spans="1:12" ht="14" hidden="1" x14ac:dyDescent="0.15">
      <c r="A332" s="125">
        <v>45111</v>
      </c>
      <c r="E332" s="6" t="s">
        <v>1471</v>
      </c>
      <c r="F332" s="4" t="str">
        <f>IFERROR(VLOOKUP(VENTAS[[#This Row],[Código del producto Vendido]],INVENTARIO[],5,FALSE),"-")</f>
        <v xml:space="preserve">Bañador una pieza de color combinado </v>
      </c>
      <c r="G332" s="4">
        <v>1</v>
      </c>
      <c r="H332" s="13">
        <v>20</v>
      </c>
      <c r="I332" s="13">
        <f>VENTAS[[#This Row],[Cantidad]]*VENTAS[[#This Row],[Precio Venta]]</f>
        <v>20</v>
      </c>
      <c r="J332" s="13">
        <f>IF(VENTAS[[#This Row],[Nombre del Gestor]]&gt;1,  VENTAS[[#This Row],[Total]]*10%, 0)</f>
        <v>0</v>
      </c>
      <c r="K332" s="13">
        <f>IFERROR(VLOOKUP(VENTAS[[#This Row],[Código del producto Vendido]],INVENTARIO[],20,FALSE),"-")*VENTAS[[#This Row],[Cantidad]]</f>
        <v>9.6666666666666679</v>
      </c>
      <c r="L332" s="13">
        <f>VENTAS[[#This Row],[Total]]-VENTAS[[#This Row],[Comisión 10%]]-VENTAS[[#This Row],[Costo]]</f>
        <v>10.333333333333332</v>
      </c>
    </row>
    <row r="333" spans="1:12" ht="14" hidden="1" x14ac:dyDescent="0.15">
      <c r="A333" s="125">
        <v>45111</v>
      </c>
      <c r="E333" s="6" t="s">
        <v>1727</v>
      </c>
      <c r="F333" s="4" t="str">
        <f>IFERROR(VLOOKUP(VENTAS[[#This Row],[Código del producto Vendido]],INVENTARIO[],5,FALSE),"-")</f>
        <v>Bikini Short con cordón de ajuste</v>
      </c>
      <c r="G333" s="4">
        <v>1</v>
      </c>
      <c r="H333" s="13">
        <v>28</v>
      </c>
      <c r="I333" s="13">
        <f>VENTAS[[#This Row],[Cantidad]]*VENTAS[[#This Row],[Precio Venta]]</f>
        <v>28</v>
      </c>
      <c r="J333" s="13">
        <f>IF(VENTAS[[#This Row],[Nombre del Gestor]]&gt;1,  VENTAS[[#This Row],[Total]]*10%, 0)</f>
        <v>0</v>
      </c>
      <c r="K333" s="13">
        <f>IFERROR(VLOOKUP(VENTAS[[#This Row],[Código del producto Vendido]],INVENTARIO[],20,FALSE),"-")*VENTAS[[#This Row],[Cantidad]]</f>
        <v>20.479411764705883</v>
      </c>
      <c r="L333" s="13">
        <f>VENTAS[[#This Row],[Total]]-VENTAS[[#This Row],[Comisión 10%]]-VENTAS[[#This Row],[Costo]]</f>
        <v>7.5205882352941167</v>
      </c>
    </row>
    <row r="334" spans="1:12" ht="14" hidden="1" x14ac:dyDescent="0.15">
      <c r="A334" s="125">
        <v>45111</v>
      </c>
      <c r="E334" s="6" t="s">
        <v>1663</v>
      </c>
      <c r="F334" s="4" t="str">
        <f>IFERROR(VLOOKUP(VENTAS[[#This Row],[Código del producto Vendido]],INVENTARIO[],5,FALSE),"-")</f>
        <v>Bañador con zíper de pierna alta</v>
      </c>
      <c r="G334" s="4">
        <v>1</v>
      </c>
      <c r="H334" s="13">
        <v>28</v>
      </c>
      <c r="I334" s="13">
        <f>VENTAS[[#This Row],[Cantidad]]*VENTAS[[#This Row],[Precio Venta]]</f>
        <v>28</v>
      </c>
      <c r="J334" s="13">
        <f>IF(VENTAS[[#This Row],[Nombre del Gestor]]&gt;1,  VENTAS[[#This Row],[Total]]*10%, 0)</f>
        <v>0</v>
      </c>
      <c r="K334" s="13">
        <f>IFERROR(VLOOKUP(VENTAS[[#This Row],[Código del producto Vendido]],INVENTARIO[],20,FALSE),"-")*VENTAS[[#This Row],[Cantidad]]</f>
        <v>14.023181818181817</v>
      </c>
      <c r="L334" s="13">
        <f>VENTAS[[#This Row],[Total]]-VENTAS[[#This Row],[Comisión 10%]]-VENTAS[[#This Row],[Costo]]</f>
        <v>13.976818181818183</v>
      </c>
    </row>
    <row r="335" spans="1:12" ht="14" hidden="1" x14ac:dyDescent="0.15">
      <c r="A335" s="125">
        <v>45111</v>
      </c>
      <c r="E335" s="6" t="s">
        <v>1733</v>
      </c>
      <c r="F335" s="4" t="str">
        <f>IFERROR(VLOOKUP(VENTAS[[#This Row],[Código del producto Vendido]],INVENTARIO[],5,FALSE),"-")</f>
        <v>Sandalias crema</v>
      </c>
      <c r="G335" s="4">
        <v>1</v>
      </c>
      <c r="H335" s="13">
        <v>40</v>
      </c>
      <c r="I335" s="13">
        <f>VENTAS[[#This Row],[Cantidad]]*VENTAS[[#This Row],[Precio Venta]]</f>
        <v>40</v>
      </c>
      <c r="J335" s="13">
        <f>IF(VENTAS[[#This Row],[Nombre del Gestor]]&gt;1,  VENTAS[[#This Row],[Total]]*10%, 0)</f>
        <v>0</v>
      </c>
      <c r="K335" s="13">
        <f>IFERROR(VLOOKUP(VENTAS[[#This Row],[Código del producto Vendido]],INVENTARIO[],20,FALSE),"-")*VENTAS[[#This Row],[Cantidad]]</f>
        <v>26.852941176470587</v>
      </c>
      <c r="L335" s="13">
        <f>VENTAS[[#This Row],[Total]]-VENTAS[[#This Row],[Comisión 10%]]-VENTAS[[#This Row],[Costo]]</f>
        <v>13.147058823529413</v>
      </c>
    </row>
    <row r="336" spans="1:12" ht="14" hidden="1" x14ac:dyDescent="0.15">
      <c r="A336" s="125">
        <v>45115</v>
      </c>
      <c r="E336" s="6" t="s">
        <v>1662</v>
      </c>
      <c r="F336" s="4" t="str">
        <f>IFERROR(VLOOKUP(VENTAS[[#This Row],[Código del producto Vendido]],INVENTARIO[],5,FALSE),"-")</f>
        <v>Bañador de pierna alta</v>
      </c>
      <c r="G336" s="4">
        <v>1</v>
      </c>
      <c r="H336" s="13">
        <v>28</v>
      </c>
      <c r="I336" s="13">
        <f>VENTAS[[#This Row],[Cantidad]]*VENTAS[[#This Row],[Precio Venta]]</f>
        <v>28</v>
      </c>
      <c r="J336" s="13">
        <f>IF(VENTAS[[#This Row],[Nombre del Gestor]]&gt;1,  VENTAS[[#This Row],[Total]]*10%, 0)</f>
        <v>0</v>
      </c>
      <c r="K336" s="13">
        <f>IFERROR(VLOOKUP(VENTAS[[#This Row],[Código del producto Vendido]],INVENTARIO[],20,FALSE),"-")*VENTAS[[#This Row],[Cantidad]]</f>
        <v>14.023181818181817</v>
      </c>
      <c r="L336" s="13">
        <f>VENTAS[[#This Row],[Total]]-VENTAS[[#This Row],[Comisión 10%]]-VENTAS[[#This Row],[Costo]]</f>
        <v>13.976818181818183</v>
      </c>
    </row>
    <row r="337" spans="1:12" ht="14" hidden="1" x14ac:dyDescent="0.15">
      <c r="A337" s="125">
        <v>45115</v>
      </c>
      <c r="E337" s="6" t="s">
        <v>1663</v>
      </c>
      <c r="F337" s="4" t="str">
        <f>IFERROR(VLOOKUP(VENTAS[[#This Row],[Código del producto Vendido]],INVENTARIO[],5,FALSE),"-")</f>
        <v>Bañador con zíper de pierna alta</v>
      </c>
      <c r="G337" s="4">
        <v>1</v>
      </c>
      <c r="H337" s="13">
        <v>28</v>
      </c>
      <c r="I337" s="13">
        <f>VENTAS[[#This Row],[Cantidad]]*VENTAS[[#This Row],[Precio Venta]]</f>
        <v>28</v>
      </c>
      <c r="J337" s="13">
        <f>IF(VENTAS[[#This Row],[Nombre del Gestor]]&gt;1,  VENTAS[[#This Row],[Total]]*10%, 0)</f>
        <v>0</v>
      </c>
      <c r="K337" s="13">
        <f>IFERROR(VLOOKUP(VENTAS[[#This Row],[Código del producto Vendido]],INVENTARIO[],20,FALSE),"-")*VENTAS[[#This Row],[Cantidad]]</f>
        <v>14.023181818181817</v>
      </c>
      <c r="L337" s="13">
        <f>VENTAS[[#This Row],[Total]]-VENTAS[[#This Row],[Comisión 10%]]-VENTAS[[#This Row],[Costo]]</f>
        <v>13.976818181818183</v>
      </c>
    </row>
    <row r="338" spans="1:12" ht="14" hidden="1" x14ac:dyDescent="0.15">
      <c r="A338" s="125">
        <v>45115</v>
      </c>
      <c r="E338" s="6" t="s">
        <v>1656</v>
      </c>
      <c r="F338" s="4" t="str">
        <f>IFERROR(VLOOKUP(VENTAS[[#This Row],[Código del producto Vendido]],INVENTARIO[],5,FALSE),"-")</f>
        <v xml:space="preserve">Vestido de lunares </v>
      </c>
      <c r="G338" s="4">
        <v>1</v>
      </c>
      <c r="H338" s="13">
        <v>25</v>
      </c>
      <c r="I338" s="13">
        <f>VENTAS[[#This Row],[Cantidad]]*VENTAS[[#This Row],[Precio Venta]]</f>
        <v>25</v>
      </c>
      <c r="J338" s="13">
        <f>IF(VENTAS[[#This Row],[Nombre del Gestor]]&gt;1,  VENTAS[[#This Row],[Total]]*10%, 0)</f>
        <v>0</v>
      </c>
      <c r="K338" s="13">
        <f>IFERROR(VLOOKUP(VENTAS[[#This Row],[Código del producto Vendido]],INVENTARIO[],20,FALSE),"-")*VENTAS[[#This Row],[Cantidad]]</f>
        <v>13.911363636363635</v>
      </c>
      <c r="L338" s="13">
        <f>VENTAS[[#This Row],[Total]]-VENTAS[[#This Row],[Comisión 10%]]-VENTAS[[#This Row],[Costo]]</f>
        <v>11.088636363636365</v>
      </c>
    </row>
    <row r="339" spans="1:12" ht="14" hidden="1" x14ac:dyDescent="0.15">
      <c r="A339" s="125">
        <v>45115</v>
      </c>
      <c r="E339" s="6" t="s">
        <v>1670</v>
      </c>
      <c r="F339" s="4" t="str">
        <f>IFERROR(VLOOKUP(VENTAS[[#This Row],[Código del producto Vendido]],INVENTARIO[],5,FALSE),"-")</f>
        <v xml:space="preserve"> Pantaloneta Verde</v>
      </c>
      <c r="G339" s="4">
        <v>1</v>
      </c>
      <c r="H339" s="13">
        <v>25</v>
      </c>
      <c r="I339" s="13">
        <f>VENTAS[[#This Row],[Cantidad]]*VENTAS[[#This Row],[Precio Venta]]</f>
        <v>25</v>
      </c>
      <c r="J339" s="13">
        <f>IF(VENTAS[[#This Row],[Nombre del Gestor]]&gt;1,  VENTAS[[#This Row],[Total]]*10%, 0)</f>
        <v>0</v>
      </c>
      <c r="K339" s="13">
        <f>IFERROR(VLOOKUP(VENTAS[[#This Row],[Código del producto Vendido]],INVENTARIO[],20,FALSE),"-")*VENTAS[[#This Row],[Cantidad]]</f>
        <v>14.871363636363636</v>
      </c>
      <c r="L339" s="13">
        <f>VENTAS[[#This Row],[Total]]-VENTAS[[#This Row],[Comisión 10%]]-VENTAS[[#This Row],[Costo]]</f>
        <v>10.128636363636364</v>
      </c>
    </row>
    <row r="340" spans="1:12" ht="14" hidden="1" x14ac:dyDescent="0.15">
      <c r="A340" s="125">
        <v>45115</v>
      </c>
      <c r="E340" s="6" t="s">
        <v>1678</v>
      </c>
      <c r="F340" s="4" t="str">
        <f>IFERROR(VLOOKUP(VENTAS[[#This Row],[Código del producto Vendido]],INVENTARIO[],5,FALSE),"-")</f>
        <v>Bañador Cisne Espalda descubierta</v>
      </c>
      <c r="G340" s="4">
        <v>1</v>
      </c>
      <c r="H340" s="13">
        <v>25</v>
      </c>
      <c r="I340" s="13">
        <f>VENTAS[[#This Row],[Cantidad]]*VENTAS[[#This Row],[Precio Venta]]</f>
        <v>25</v>
      </c>
      <c r="J340" s="13">
        <f>IF(VENTAS[[#This Row],[Nombre del Gestor]]&gt;1,  VENTAS[[#This Row],[Total]]*10%, 0)</f>
        <v>0</v>
      </c>
      <c r="K340" s="13">
        <f>IFERROR(VLOOKUP(VENTAS[[#This Row],[Código del producto Vendido]],INVENTARIO[],20,FALSE),"-")*VENTAS[[#This Row],[Cantidad]]</f>
        <v>15.324999999999999</v>
      </c>
      <c r="L340" s="13">
        <f>VENTAS[[#This Row],[Total]]-VENTAS[[#This Row],[Comisión 10%]]-VENTAS[[#This Row],[Costo]]</f>
        <v>9.6750000000000007</v>
      </c>
    </row>
    <row r="341" spans="1:12" ht="14" hidden="1" x14ac:dyDescent="0.15">
      <c r="A341" s="125">
        <v>45116</v>
      </c>
      <c r="E341" s="6" t="s">
        <v>1353</v>
      </c>
      <c r="F341" s="4" t="str">
        <f>IFERROR(VLOOKUP(VENTAS[[#This Row],[Código del producto Vendido]],INVENTARIO[],5,FALSE),"-")</f>
        <v>Bikini Mangas Fuccia</v>
      </c>
      <c r="G341" s="4">
        <v>1</v>
      </c>
      <c r="H341" s="13">
        <v>22</v>
      </c>
      <c r="I341" s="13">
        <f>VENTAS[[#This Row],[Cantidad]]*VENTAS[[#This Row],[Precio Venta]]</f>
        <v>22</v>
      </c>
      <c r="J341" s="13">
        <f>IF(VENTAS[[#This Row],[Nombre del Gestor]]&gt;1,  VENTAS[[#This Row],[Total]]*10%, 0)</f>
        <v>0</v>
      </c>
      <c r="K341" s="13">
        <f>IFERROR(VLOOKUP(VENTAS[[#This Row],[Código del producto Vendido]],INVENTARIO[],20,FALSE),"-")*VENTAS[[#This Row],[Cantidad]]</f>
        <v>14.495000000000001</v>
      </c>
      <c r="L341" s="13">
        <f>VENTAS[[#This Row],[Total]]-VENTAS[[#This Row],[Comisión 10%]]-VENTAS[[#This Row],[Costo]]</f>
        <v>7.504999999999999</v>
      </c>
    </row>
    <row r="342" spans="1:12" ht="14" hidden="1" x14ac:dyDescent="0.15">
      <c r="A342" s="125">
        <v>45116</v>
      </c>
      <c r="E342" s="6" t="s">
        <v>1368</v>
      </c>
      <c r="F342" s="4" t="str">
        <f>IFERROR(VLOOKUP(VENTAS[[#This Row],[Código del producto Vendido]],INVENTARIO[],5,FALSE),"-")</f>
        <v>Bikini Floral</v>
      </c>
      <c r="G342" s="4">
        <v>1</v>
      </c>
      <c r="H342" s="13">
        <v>28</v>
      </c>
      <c r="I342" s="13">
        <f>VENTAS[[#This Row],[Cantidad]]*VENTAS[[#This Row],[Precio Venta]]</f>
        <v>28</v>
      </c>
      <c r="J342" s="13">
        <f>IF(VENTAS[[#This Row],[Nombre del Gestor]]&gt;1,  VENTAS[[#This Row],[Total]]*10%, 0)</f>
        <v>0</v>
      </c>
      <c r="K342" s="13">
        <f>IFERROR(VLOOKUP(VENTAS[[#This Row],[Código del producto Vendido]],INVENTARIO[],20,FALSE),"-")*VENTAS[[#This Row],[Cantidad]]</f>
        <v>18.733888888888888</v>
      </c>
      <c r="L342" s="13">
        <f>VENTAS[[#This Row],[Total]]-VENTAS[[#This Row],[Comisión 10%]]-VENTAS[[#This Row],[Costo]]</f>
        <v>9.2661111111111119</v>
      </c>
    </row>
    <row r="343" spans="1:12" ht="14" hidden="1" x14ac:dyDescent="0.15">
      <c r="A343" s="125">
        <v>45116</v>
      </c>
      <c r="E343" s="6" t="s">
        <v>1380</v>
      </c>
      <c r="F343" s="4" t="str">
        <f>IFERROR(VLOOKUP(VENTAS[[#This Row],[Código del producto Vendido]],INVENTARIO[],5,FALSE),"-")</f>
        <v>Bañador con estampado floral</v>
      </c>
      <c r="G343" s="4">
        <v>1</v>
      </c>
      <c r="H343" s="13">
        <v>28</v>
      </c>
      <c r="I343" s="13">
        <f>VENTAS[[#This Row],[Cantidad]]*VENTAS[[#This Row],[Precio Venta]]</f>
        <v>28</v>
      </c>
      <c r="J343" s="13">
        <f>IF(VENTAS[[#This Row],[Nombre del Gestor]]&gt;1,  VENTAS[[#This Row],[Total]]*10%, 0)</f>
        <v>0</v>
      </c>
      <c r="K343" s="13">
        <f>IFERROR(VLOOKUP(VENTAS[[#This Row],[Código del producto Vendido]],INVENTARIO[],20,FALSE),"-")*VENTAS[[#This Row],[Cantidad]]</f>
        <v>18.308888888888887</v>
      </c>
      <c r="L343" s="13">
        <f>VENTAS[[#This Row],[Total]]-VENTAS[[#This Row],[Comisión 10%]]-VENTAS[[#This Row],[Costo]]</f>
        <v>9.6911111111111126</v>
      </c>
    </row>
    <row r="344" spans="1:12" ht="14" hidden="1" x14ac:dyDescent="0.15">
      <c r="A344" s="125">
        <v>45116</v>
      </c>
      <c r="E344" s="6" t="s">
        <v>1730</v>
      </c>
      <c r="F344" s="4" t="str">
        <f>IFERROR(VLOOKUP(VENTAS[[#This Row],[Código del producto Vendido]],INVENTARIO[],5,FALSE),"-")</f>
        <v>Bañador en contraste azul</v>
      </c>
      <c r="G344" s="4">
        <v>1</v>
      </c>
      <c r="H344" s="13">
        <v>28</v>
      </c>
      <c r="I344" s="13">
        <f>VENTAS[[#This Row],[Cantidad]]*VENTAS[[#This Row],[Precio Venta]]</f>
        <v>28</v>
      </c>
      <c r="J344" s="13">
        <f>IF(VENTAS[[#This Row],[Nombre del Gestor]]&gt;1,  VENTAS[[#This Row],[Total]]*10%, 0)</f>
        <v>0</v>
      </c>
      <c r="K344" s="13">
        <f>IFERROR(VLOOKUP(VENTAS[[#This Row],[Código del producto Vendido]],INVENTARIO[],20,FALSE),"-")*VENTAS[[#This Row],[Cantidad]]</f>
        <v>19.338970588235291</v>
      </c>
      <c r="L344" s="13">
        <f>VENTAS[[#This Row],[Total]]-VENTAS[[#This Row],[Comisión 10%]]-VENTAS[[#This Row],[Costo]]</f>
        <v>8.6610294117647086</v>
      </c>
    </row>
    <row r="345" spans="1:12" ht="14" hidden="1" x14ac:dyDescent="0.15">
      <c r="A345" s="125">
        <v>45116</v>
      </c>
      <c r="E345" s="6" t="s">
        <v>1631</v>
      </c>
      <c r="F345" s="4" t="str">
        <f>IFERROR(VLOOKUP(VENTAS[[#This Row],[Código del producto Vendido]],INVENTARIO[],5,FALSE),"-")</f>
        <v>Bikini Rosa canalé</v>
      </c>
      <c r="G345" s="4">
        <v>1</v>
      </c>
      <c r="H345" s="13">
        <v>20</v>
      </c>
      <c r="I345" s="13">
        <f>VENTAS[[#This Row],[Cantidad]]*VENTAS[[#This Row],[Precio Venta]]</f>
        <v>20</v>
      </c>
      <c r="J345" s="13">
        <f>IF(VENTAS[[#This Row],[Nombre del Gestor]]&gt;1,  VENTAS[[#This Row],[Total]]*10%, 0)</f>
        <v>0</v>
      </c>
      <c r="K345" s="13">
        <f>IFERROR(VLOOKUP(VENTAS[[#This Row],[Código del producto Vendido]],INVENTARIO[],20,FALSE),"-")*VENTAS[[#This Row],[Cantidad]]</f>
        <v>13.444444444444445</v>
      </c>
      <c r="L345" s="13">
        <f>VENTAS[[#This Row],[Total]]-VENTAS[[#This Row],[Comisión 10%]]-VENTAS[[#This Row],[Costo]]</f>
        <v>6.5555555555555554</v>
      </c>
    </row>
    <row r="346" spans="1:12" ht="14" hidden="1" x14ac:dyDescent="0.15">
      <c r="A346" s="125">
        <v>45121</v>
      </c>
      <c r="E346" s="6" t="s">
        <v>1361</v>
      </c>
      <c r="F346" s="4" t="str">
        <f>IFERROR(VLOOKUP(VENTAS[[#This Row],[Código del producto Vendido]],INVENTARIO[],5,FALSE),"-")</f>
        <v>Enguatada solera sin parte de abajo</v>
      </c>
      <c r="G346" s="4">
        <v>1</v>
      </c>
      <c r="H346" s="13">
        <v>17</v>
      </c>
      <c r="I346" s="13">
        <f>VENTAS[[#This Row],[Cantidad]]*VENTAS[[#This Row],[Precio Venta]]</f>
        <v>17</v>
      </c>
      <c r="J346" s="13">
        <f>IF(VENTAS[[#This Row],[Nombre del Gestor]]&gt;1,  VENTAS[[#This Row],[Total]]*10%, 0)</f>
        <v>0</v>
      </c>
      <c r="K346" s="13">
        <f>IFERROR(VLOOKUP(VENTAS[[#This Row],[Código del producto Vendido]],INVENTARIO[],20,FALSE),"-")*VENTAS[[#This Row],[Cantidad]]</f>
        <v>13.331666666666667</v>
      </c>
      <c r="L346" s="13">
        <f>VENTAS[[#This Row],[Total]]-VENTAS[[#This Row],[Comisión 10%]]-VENTAS[[#This Row],[Costo]]</f>
        <v>3.668333333333333</v>
      </c>
    </row>
    <row r="347" spans="1:12" ht="14" hidden="1" x14ac:dyDescent="0.15">
      <c r="A347" s="125">
        <v>45122</v>
      </c>
      <c r="E347" s="6" t="s">
        <v>1419</v>
      </c>
      <c r="F347" s="4" t="str">
        <f>IFERROR(VLOOKUP(VENTAS[[#This Row],[Código del producto Vendido]],INVENTARIO[],5,FALSE),"-")</f>
        <v>Top unicolor de hombros con almohadilla</v>
      </c>
      <c r="G347" s="4">
        <v>1</v>
      </c>
      <c r="H347" s="13">
        <v>14</v>
      </c>
      <c r="I347" s="13">
        <f>VENTAS[[#This Row],[Cantidad]]*VENTAS[[#This Row],[Precio Venta]]</f>
        <v>14</v>
      </c>
      <c r="J347" s="13">
        <f>IF(VENTAS[[#This Row],[Nombre del Gestor]]&gt;1,  VENTAS[[#This Row],[Total]]*10%, 0)</f>
        <v>0</v>
      </c>
      <c r="K347" s="13">
        <f>IFERROR(VLOOKUP(VENTAS[[#This Row],[Código del producto Vendido]],INVENTARIO[],20,FALSE),"-")*VENTAS[[#This Row],[Cantidad]]</f>
        <v>7.5111111111111111</v>
      </c>
      <c r="L347" s="13">
        <f>VENTAS[[#This Row],[Total]]-VENTAS[[#This Row],[Comisión 10%]]-VENTAS[[#This Row],[Costo]]</f>
        <v>6.4888888888888889</v>
      </c>
    </row>
    <row r="348" spans="1:12" ht="14" hidden="1" x14ac:dyDescent="0.15">
      <c r="A348" s="129">
        <v>45121</v>
      </c>
      <c r="E348" s="6" t="s">
        <v>1602</v>
      </c>
      <c r="F348" s="4" t="str">
        <f>IFERROR(VLOOKUP(VENTAS[[#This Row],[Código del producto Vendido]],INVENTARIO[],5,FALSE),"-")</f>
        <v>Bañador floreado</v>
      </c>
      <c r="G348" s="4">
        <v>1</v>
      </c>
      <c r="H348" s="13">
        <v>20</v>
      </c>
      <c r="I348" s="13">
        <f>VENTAS[[#This Row],[Cantidad]]*VENTAS[[#This Row],[Precio Venta]]</f>
        <v>20</v>
      </c>
      <c r="J348" s="13">
        <f>IF(VENTAS[[#This Row],[Nombre del Gestor]]&gt;1,  VENTAS[[#This Row],[Total]]*10%, 0)</f>
        <v>0</v>
      </c>
      <c r="K348" s="13">
        <f>IFERROR(VLOOKUP(VENTAS[[#This Row],[Código del producto Vendido]],INVENTARIO[],20,FALSE),"-")*VENTAS[[#This Row],[Cantidad]]</f>
        <v>11.722222222222221</v>
      </c>
      <c r="L348" s="13">
        <f>VENTAS[[#This Row],[Total]]-VENTAS[[#This Row],[Comisión 10%]]-VENTAS[[#This Row],[Costo]]</f>
        <v>8.2777777777777786</v>
      </c>
    </row>
    <row r="349" spans="1:12" ht="14" hidden="1" x14ac:dyDescent="0.15">
      <c r="A349" s="129">
        <v>45122</v>
      </c>
      <c r="E349" s="6" t="s">
        <v>1606</v>
      </c>
      <c r="F349" s="4" t="str">
        <f>IFERROR(VLOOKUP(VENTAS[[#This Row],[Código del producto Vendido]],INVENTARIO[],5,FALSE),"-")</f>
        <v xml:space="preserve"> Bañador espalda descubierta</v>
      </c>
      <c r="G349" s="4">
        <v>1</v>
      </c>
      <c r="H349" s="13">
        <v>20</v>
      </c>
      <c r="I349" s="13">
        <f>VENTAS[[#This Row],[Cantidad]]*VENTAS[[#This Row],[Precio Venta]]</f>
        <v>20</v>
      </c>
      <c r="J349" s="13">
        <f>IF(VENTAS[[#This Row],[Nombre del Gestor]]&gt;1,  VENTAS[[#This Row],[Total]]*10%, 0)</f>
        <v>0</v>
      </c>
      <c r="K349" s="13">
        <f>IFERROR(VLOOKUP(VENTAS[[#This Row],[Código del producto Vendido]],INVENTARIO[],20,FALSE),"-")*VENTAS[[#This Row],[Cantidad]]</f>
        <v>15.555555555555555</v>
      </c>
      <c r="L349" s="13">
        <f>VENTAS[[#This Row],[Total]]-VENTAS[[#This Row],[Comisión 10%]]-VENTAS[[#This Row],[Costo]]</f>
        <v>4.4444444444444446</v>
      </c>
    </row>
    <row r="350" spans="1:12" ht="14" hidden="1" x14ac:dyDescent="0.15">
      <c r="A350" s="130">
        <v>45122</v>
      </c>
      <c r="E350" s="6" t="s">
        <v>1471</v>
      </c>
      <c r="F350" s="4" t="str">
        <f>IFERROR(VLOOKUP(VENTAS[[#This Row],[Código del producto Vendido]],INVENTARIO[],5,FALSE),"-")</f>
        <v xml:space="preserve">Bañador una pieza de color combinado </v>
      </c>
      <c r="G350" s="4">
        <v>1</v>
      </c>
      <c r="H350" s="13">
        <v>20</v>
      </c>
      <c r="I350" s="13">
        <f>VENTAS[[#This Row],[Cantidad]]*VENTAS[[#This Row],[Precio Venta]]</f>
        <v>20</v>
      </c>
      <c r="J350" s="13">
        <f>IF(VENTAS[[#This Row],[Nombre del Gestor]]&gt;1,  VENTAS[[#This Row],[Total]]*10%, 0)</f>
        <v>0</v>
      </c>
      <c r="K350" s="13">
        <f>IFERROR(VLOOKUP(VENTAS[[#This Row],[Código del producto Vendido]],INVENTARIO[],20,FALSE),"-")*VENTAS[[#This Row],[Cantidad]]</f>
        <v>9.6666666666666679</v>
      </c>
      <c r="L350" s="13">
        <f>VENTAS[[#This Row],[Total]]-VENTAS[[#This Row],[Comisión 10%]]-VENTAS[[#This Row],[Costo]]</f>
        <v>10.333333333333332</v>
      </c>
    </row>
    <row r="351" spans="1:12" ht="14" hidden="1" x14ac:dyDescent="0.15">
      <c r="A351" s="130">
        <v>45122</v>
      </c>
      <c r="E351" s="6" t="s">
        <v>1653</v>
      </c>
      <c r="F351" s="4" t="str">
        <f>IFERROR(VLOOKUP(VENTAS[[#This Row],[Código del producto Vendido]],INVENTARIO[],5,FALSE),"-")</f>
        <v xml:space="preserve"> Top Cuello V Verde</v>
      </c>
      <c r="G351" s="4">
        <v>1</v>
      </c>
      <c r="H351" s="13">
        <v>12</v>
      </c>
      <c r="I351" s="13">
        <f>VENTAS[[#This Row],[Cantidad]]*VENTAS[[#This Row],[Precio Venta]]</f>
        <v>12</v>
      </c>
      <c r="J351" s="13">
        <f>IF(VENTAS[[#This Row],[Nombre del Gestor]]&gt;1,  VENTAS[[#This Row],[Total]]*10%, 0)</f>
        <v>0</v>
      </c>
      <c r="K351" s="13">
        <f>IFERROR(VLOOKUP(VENTAS[[#This Row],[Código del producto Vendido]],INVENTARIO[],20,FALSE),"-")*VENTAS[[#This Row],[Cantidad]]</f>
        <v>8.005454545454544</v>
      </c>
      <c r="L351" s="13">
        <f>VENTAS[[#This Row],[Total]]-VENTAS[[#This Row],[Comisión 10%]]-VENTAS[[#This Row],[Costo]]</f>
        <v>3.994545454545456</v>
      </c>
    </row>
    <row r="352" spans="1:12" ht="14" hidden="1" x14ac:dyDescent="0.15">
      <c r="A352" s="130">
        <v>45122</v>
      </c>
      <c r="E352" s="6" t="s">
        <v>1703</v>
      </c>
      <c r="F352" s="4" t="str">
        <f>IFERROR(VLOOKUP(VENTAS[[#This Row],[Código del producto Vendido]],INVENTARIO[],5,FALSE),"-")</f>
        <v>Top cuello V Blanco</v>
      </c>
      <c r="G352" s="4">
        <v>1</v>
      </c>
      <c r="H352" s="13">
        <v>12</v>
      </c>
      <c r="I352" s="13">
        <f>VENTAS[[#This Row],[Cantidad]]*VENTAS[[#This Row],[Precio Venta]]</f>
        <v>12</v>
      </c>
      <c r="J352" s="13">
        <f>IF(VENTAS[[#This Row],[Nombre del Gestor]]&gt;1,  VENTAS[[#This Row],[Total]]*10%, 0)</f>
        <v>0</v>
      </c>
      <c r="K352" s="13">
        <f>IFERROR(VLOOKUP(VENTAS[[#This Row],[Código del producto Vendido]],INVENTARIO[],20,FALSE),"-")*VENTAS[[#This Row],[Cantidad]]</f>
        <v>7.7556818181818175</v>
      </c>
      <c r="L352" s="13">
        <f>VENTAS[[#This Row],[Total]]-VENTAS[[#This Row],[Comisión 10%]]-VENTAS[[#This Row],[Costo]]</f>
        <v>4.2443181818181825</v>
      </c>
    </row>
    <row r="353" spans="1:12" ht="14" hidden="1" x14ac:dyDescent="0.15">
      <c r="A353" s="130">
        <v>45124</v>
      </c>
      <c r="E353" s="6" t="s">
        <v>1705</v>
      </c>
      <c r="F353" s="4" t="str">
        <f>IFERROR(VLOOKUP(VENTAS[[#This Row],[Código del producto Vendido]],INVENTARIO[],5,FALSE),"-")</f>
        <v>Jenas Ajustados Oscuro</v>
      </c>
      <c r="G353" s="4">
        <v>1</v>
      </c>
      <c r="H353" s="13">
        <v>35</v>
      </c>
      <c r="I353" s="13">
        <f>VENTAS[[#This Row],[Cantidad]]*VENTAS[[#This Row],[Precio Venta]]</f>
        <v>35</v>
      </c>
      <c r="J353" s="13">
        <f>IF(VENTAS[[#This Row],[Nombre del Gestor]]&gt;1,  VENTAS[[#This Row],[Total]]*10%, 0)</f>
        <v>0</v>
      </c>
      <c r="K353" s="13">
        <f>IFERROR(VLOOKUP(VENTAS[[#This Row],[Código del producto Vendido]],INVENTARIO[],20,FALSE),"-")*VENTAS[[#This Row],[Cantidad]]</f>
        <v>24.68181818181818</v>
      </c>
      <c r="L353" s="13">
        <f>VENTAS[[#This Row],[Total]]-VENTAS[[#This Row],[Comisión 10%]]-VENTAS[[#This Row],[Costo]]</f>
        <v>10.31818181818182</v>
      </c>
    </row>
    <row r="354" spans="1:12" ht="14" hidden="1" x14ac:dyDescent="0.15">
      <c r="A354" s="130">
        <v>45124</v>
      </c>
      <c r="E354" s="6" t="s">
        <v>1347</v>
      </c>
      <c r="F354" s="4" t="str">
        <f>IFERROR(VLOOKUP(VENTAS[[#This Row],[Código del producto Vendido]],INVENTARIO[],5,FALSE),"-")</f>
        <v xml:space="preserve">Pareo falda </v>
      </c>
      <c r="G354" s="4">
        <v>1</v>
      </c>
      <c r="H354" s="13">
        <v>8</v>
      </c>
      <c r="I354" s="13">
        <f>VENTAS[[#This Row],[Cantidad]]*VENTAS[[#This Row],[Precio Venta]]</f>
        <v>8</v>
      </c>
      <c r="J354" s="13">
        <f>IF(VENTAS[[#This Row],[Nombre del Gestor]]&gt;1,  VENTAS[[#This Row],[Total]]*10%, 0)</f>
        <v>0</v>
      </c>
      <c r="K354" s="13">
        <f>IFERROR(VLOOKUP(VENTAS[[#This Row],[Código del producto Vendido]],INVENTARIO[],20,FALSE),"-")*VENTAS[[#This Row],[Cantidad]]</f>
        <v>4.3372222222222225</v>
      </c>
      <c r="L354" s="13">
        <f>VENTAS[[#This Row],[Total]]-VENTAS[[#This Row],[Comisión 10%]]-VENTAS[[#This Row],[Costo]]</f>
        <v>3.6627777777777775</v>
      </c>
    </row>
    <row r="355" spans="1:12" ht="14" hidden="1" x14ac:dyDescent="0.15">
      <c r="A355" s="130">
        <v>45124</v>
      </c>
      <c r="E355" s="6" t="s">
        <v>1487</v>
      </c>
      <c r="F355" s="4" t="str">
        <f>IFERROR(VLOOKUP(VENTAS[[#This Row],[Código del producto Vendido]],INVENTARIO[],5,FALSE),"-")</f>
        <v>Bañador bikini de manga raglán con cordón floral</v>
      </c>
      <c r="G355" s="4">
        <v>1</v>
      </c>
      <c r="H355" s="13">
        <v>25</v>
      </c>
      <c r="I355" s="13">
        <f>VENTAS[[#This Row],[Cantidad]]*VENTAS[[#This Row],[Precio Venta]]</f>
        <v>25</v>
      </c>
      <c r="J355" s="13">
        <f>IF(VENTAS[[#This Row],[Nombre del Gestor]]&gt;1,  VENTAS[[#This Row],[Total]]*10%, 0)</f>
        <v>0</v>
      </c>
      <c r="K355" s="13">
        <f>IFERROR(VLOOKUP(VENTAS[[#This Row],[Código del producto Vendido]],INVENTARIO[],20,FALSE),"-")*VENTAS[[#This Row],[Cantidad]]</f>
        <v>19.794444444444444</v>
      </c>
      <c r="L355" s="13">
        <f>VENTAS[[#This Row],[Total]]-VENTAS[[#This Row],[Comisión 10%]]-VENTAS[[#This Row],[Costo]]</f>
        <v>5.2055555555555557</v>
      </c>
    </row>
    <row r="356" spans="1:12" ht="14" hidden="1" x14ac:dyDescent="0.15">
      <c r="A356" s="130">
        <v>45124</v>
      </c>
      <c r="E356" s="6" t="s">
        <v>1366</v>
      </c>
      <c r="F356" s="4" t="str">
        <f>IFERROR(VLOOKUP(VENTAS[[#This Row],[Código del producto Vendido]],INVENTARIO[],5,FALSE),"-")</f>
        <v>Bikini Elegante con Herrajes</v>
      </c>
      <c r="G356" s="4">
        <v>1</v>
      </c>
      <c r="H356" s="13">
        <v>18</v>
      </c>
      <c r="I356" s="13">
        <f>VENTAS[[#This Row],[Cantidad]]*VENTAS[[#This Row],[Precio Venta]]</f>
        <v>18</v>
      </c>
      <c r="J356" s="13">
        <f>IF(VENTAS[[#This Row],[Nombre del Gestor]]&gt;1,  VENTAS[[#This Row],[Total]]*10%, 0)</f>
        <v>0</v>
      </c>
      <c r="K356" s="13">
        <f>IFERROR(VLOOKUP(VENTAS[[#This Row],[Código del producto Vendido]],INVENTARIO[],20,FALSE),"-")*VENTAS[[#This Row],[Cantidad]]</f>
        <v>12.419444444444444</v>
      </c>
      <c r="L356" s="13">
        <f>VENTAS[[#This Row],[Total]]-VENTAS[[#This Row],[Comisión 10%]]-VENTAS[[#This Row],[Costo]]</f>
        <v>5.5805555555555557</v>
      </c>
    </row>
    <row r="357" spans="1:12" ht="14" hidden="1" x14ac:dyDescent="0.15">
      <c r="A357" s="130">
        <v>45125</v>
      </c>
      <c r="E357" s="6" t="s">
        <v>1349</v>
      </c>
      <c r="F357" s="4" t="str">
        <f>IFERROR(VLOOKUP(VENTAS[[#This Row],[Código del producto Vendido]],INVENTARIO[],5,FALSE),"-")</f>
        <v>Bikini Floral</v>
      </c>
      <c r="G357" s="4">
        <v>1</v>
      </c>
      <c r="H357" s="13">
        <v>25</v>
      </c>
      <c r="I357" s="13">
        <f>VENTAS[[#This Row],[Cantidad]]*VENTAS[[#This Row],[Precio Venta]]</f>
        <v>25</v>
      </c>
      <c r="J357" s="13">
        <f>IF(VENTAS[[#This Row],[Nombre del Gestor]]&gt;1,  VENTAS[[#This Row],[Total]]*10%, 0)</f>
        <v>0</v>
      </c>
      <c r="K357" s="13">
        <f>IFERROR(VLOOKUP(VENTAS[[#This Row],[Código del producto Vendido]],INVENTARIO[],20,FALSE),"-")*VENTAS[[#This Row],[Cantidad]]</f>
        <v>19.56111111111111</v>
      </c>
      <c r="L357" s="13">
        <f>VENTAS[[#This Row],[Total]]-VENTAS[[#This Row],[Comisión 10%]]-VENTAS[[#This Row],[Costo]]</f>
        <v>5.43888888888889</v>
      </c>
    </row>
    <row r="358" spans="1:12" ht="14" hidden="1" x14ac:dyDescent="0.15">
      <c r="A358" s="130">
        <v>45128</v>
      </c>
      <c r="E358" s="6" t="s">
        <v>1349</v>
      </c>
      <c r="F358" s="4" t="str">
        <f>IFERROR(VLOOKUP(VENTAS[[#This Row],[Código del producto Vendido]],INVENTARIO[],5,FALSE),"-")</f>
        <v>Bikini Floral</v>
      </c>
      <c r="G358" s="4">
        <v>1</v>
      </c>
      <c r="H358" s="13">
        <v>25</v>
      </c>
      <c r="I358" s="13">
        <f>VENTAS[[#This Row],[Cantidad]]*VENTAS[[#This Row],[Precio Venta]]</f>
        <v>25</v>
      </c>
      <c r="J358" s="13">
        <f>IF(VENTAS[[#This Row],[Nombre del Gestor]]&gt;1,  VENTAS[[#This Row],[Total]]*10%, 0)</f>
        <v>0</v>
      </c>
      <c r="K358" s="13">
        <f>IFERROR(VLOOKUP(VENTAS[[#This Row],[Código del producto Vendido]],INVENTARIO[],20,FALSE),"-")*VENTAS[[#This Row],[Cantidad]]</f>
        <v>19.56111111111111</v>
      </c>
      <c r="L358" s="13">
        <f>VENTAS[[#This Row],[Total]]-VENTAS[[#This Row],[Comisión 10%]]-VENTAS[[#This Row],[Costo]]</f>
        <v>5.43888888888889</v>
      </c>
    </row>
    <row r="359" spans="1:12" ht="14" hidden="1" x14ac:dyDescent="0.15">
      <c r="A359" s="143">
        <v>45133</v>
      </c>
      <c r="B359" s="93" t="s">
        <v>1931</v>
      </c>
      <c r="C359" s="94"/>
      <c r="D359" s="94"/>
      <c r="E359" s="142" t="s">
        <v>1489</v>
      </c>
      <c r="F359" s="95" t="str">
        <f>IFERROR(VLOOKUP(VENTAS[[#This Row],[Código del producto Vendido]],INVENTARIO[],5,FALSE),"-")</f>
        <v>Bikini de manga y short floreado</v>
      </c>
      <c r="G359" s="95">
        <v>1</v>
      </c>
      <c r="H359" s="96">
        <v>25</v>
      </c>
      <c r="I359" s="96">
        <f>VENTAS[[#This Row],[Cantidad]]*VENTAS[[#This Row],[Precio Venta]]</f>
        <v>25</v>
      </c>
      <c r="J359" s="96">
        <f>IF(VENTAS[[#This Row],[Nombre del Gestor]]&gt;1,  VENTAS[[#This Row],[Total]]*10%, 0)</f>
        <v>0</v>
      </c>
      <c r="K359" s="96">
        <f>IFERROR(VLOOKUP(VENTAS[[#This Row],[Código del producto Vendido]],INVENTARIO[],20,FALSE),"-")*VENTAS[[#This Row],[Cantidad]]</f>
        <v>16.644444444444442</v>
      </c>
      <c r="L359" s="96">
        <f>VENTAS[[#This Row],[Total]]-VENTAS[[#This Row],[Comisión 10%]]-VENTAS[[#This Row],[Costo]]</f>
        <v>8.3555555555555578</v>
      </c>
    </row>
    <row r="360" spans="1:12" ht="14" hidden="1" x14ac:dyDescent="0.15">
      <c r="A360" s="130">
        <v>45133</v>
      </c>
      <c r="E360" s="6" t="s">
        <v>1370</v>
      </c>
      <c r="F360" s="4" t="str">
        <f>IFERROR(VLOOKUP(VENTAS[[#This Row],[Código del producto Vendido]],INVENTARIO[],5,FALSE),"-")</f>
        <v>Bañador una pieza tropical</v>
      </c>
      <c r="G360" s="4">
        <v>1</v>
      </c>
      <c r="H360" s="13">
        <v>25</v>
      </c>
      <c r="I360" s="13">
        <f>VENTAS[[#This Row],[Cantidad]]*VENTAS[[#This Row],[Precio Venta]]</f>
        <v>25</v>
      </c>
      <c r="J360" s="13">
        <f>IF(VENTAS[[#This Row],[Nombre del Gestor]]&gt;1,  VENTAS[[#This Row],[Total]]*10%, 0)</f>
        <v>0</v>
      </c>
      <c r="K360" s="13">
        <f>IFERROR(VLOOKUP(VENTAS[[#This Row],[Código del producto Vendido]],INVENTARIO[],20,FALSE),"-")*VENTAS[[#This Row],[Cantidad]]</f>
        <v>14.511111111111111</v>
      </c>
      <c r="L360" s="13">
        <f>VENTAS[[#This Row],[Total]]-VENTAS[[#This Row],[Comisión 10%]]-VENTAS[[#This Row],[Costo]]</f>
        <v>10.488888888888889</v>
      </c>
    </row>
    <row r="361" spans="1:12" ht="14" hidden="1" x14ac:dyDescent="0.15">
      <c r="A361" s="130">
        <v>45133</v>
      </c>
      <c r="E361" s="6" t="s">
        <v>1923</v>
      </c>
      <c r="F361" s="4" t="str">
        <f>IFERROR(VLOOKUP(VENTAS[[#This Row],[Código del producto Vendido]],INVENTARIO[],5,FALSE),"-")</f>
        <v>Jumpsuit palazzo de tie dye</v>
      </c>
      <c r="G361" s="4">
        <v>1</v>
      </c>
      <c r="H361" s="13">
        <v>30</v>
      </c>
      <c r="I361" s="13">
        <f>VENTAS[[#This Row],[Cantidad]]*VENTAS[[#This Row],[Precio Venta]]</f>
        <v>30</v>
      </c>
      <c r="J361" s="13">
        <f>IF(VENTAS[[#This Row],[Nombre del Gestor]]&gt;1,  VENTAS[[#This Row],[Total]]*10%, 0)</f>
        <v>0</v>
      </c>
      <c r="K361" s="13">
        <f>IFERROR(VLOOKUP(VENTAS[[#This Row],[Código del producto Vendido]],INVENTARIO[],20,FALSE),"-")*VENTAS[[#This Row],[Cantidad]]</f>
        <v>16.333333333333336</v>
      </c>
      <c r="L361" s="13">
        <f>VENTAS[[#This Row],[Total]]-VENTAS[[#This Row],[Comisión 10%]]-VENTAS[[#This Row],[Costo]]</f>
        <v>13.666666666666664</v>
      </c>
    </row>
    <row r="362" spans="1:12" ht="14" hidden="1" x14ac:dyDescent="0.15">
      <c r="A362" s="130">
        <v>45133</v>
      </c>
      <c r="E362" s="6" t="s">
        <v>1885</v>
      </c>
      <c r="F362" s="4" t="str">
        <f>IFERROR(VLOOKUP(VENTAS[[#This Row],[Código del producto Vendido]],INVENTARIO[],5,FALSE),"-")</f>
        <v>Top asimétrico blanco</v>
      </c>
      <c r="G362" s="4">
        <v>1</v>
      </c>
      <c r="H362" s="13">
        <v>12</v>
      </c>
      <c r="I362" s="13">
        <f>VENTAS[[#This Row],[Cantidad]]*VENTAS[[#This Row],[Precio Venta]]</f>
        <v>12</v>
      </c>
      <c r="J362" s="13">
        <f>IF(VENTAS[[#This Row],[Nombre del Gestor]]&gt;1,  VENTAS[[#This Row],[Total]]*10%, 0)</f>
        <v>0</v>
      </c>
      <c r="K362" s="13">
        <f>IFERROR(VLOOKUP(VENTAS[[#This Row],[Código del producto Vendido]],INVENTARIO[],20,FALSE),"-")*VENTAS[[#This Row],[Cantidad]]</f>
        <v>5.77</v>
      </c>
      <c r="L362" s="13">
        <f>VENTAS[[#This Row],[Total]]-VENTAS[[#This Row],[Comisión 10%]]-VENTAS[[#This Row],[Costo]]</f>
        <v>6.23</v>
      </c>
    </row>
    <row r="363" spans="1:12" ht="14" hidden="1" x14ac:dyDescent="0.15">
      <c r="A363" s="131">
        <v>45133</v>
      </c>
      <c r="E363" s="6" t="s">
        <v>1855</v>
      </c>
      <c r="F363" s="4" t="str">
        <f>IFERROR(VLOOKUP(VENTAS[[#This Row],[Código del producto Vendido]],INVENTARIO[],5,FALSE),"-")</f>
        <v>Cinturón de hebilla dorada</v>
      </c>
      <c r="G363" s="4">
        <v>1</v>
      </c>
      <c r="H363" s="13">
        <v>12</v>
      </c>
      <c r="I363" s="13">
        <f>VENTAS[[#This Row],[Cantidad]]*VENTAS[[#This Row],[Precio Venta]]</f>
        <v>12</v>
      </c>
      <c r="J363" s="13">
        <f>IF(VENTAS[[#This Row],[Nombre del Gestor]]&gt;1,  VENTAS[[#This Row],[Total]]*10%, 0)</f>
        <v>0</v>
      </c>
      <c r="K363" s="13">
        <f>IFERROR(VLOOKUP(VENTAS[[#This Row],[Código del producto Vendido]],INVENTARIO[],20,FALSE),"-")*VENTAS[[#This Row],[Cantidad]]</f>
        <v>4.09</v>
      </c>
      <c r="L363" s="13">
        <f>VENTAS[[#This Row],[Total]]-VENTAS[[#This Row],[Comisión 10%]]-VENTAS[[#This Row],[Costo]]</f>
        <v>7.91</v>
      </c>
    </row>
    <row r="364" spans="1:12" ht="14" hidden="1" x14ac:dyDescent="0.15">
      <c r="A364" s="130">
        <v>45133</v>
      </c>
      <c r="E364" s="6" t="s">
        <v>1830</v>
      </c>
      <c r="F364" s="4" t="str">
        <f>IFERROR(VLOOKUP(VENTAS[[#This Row],[Código del producto Vendido]],INVENTARIO[],5,FALSE),"-")</f>
        <v>Camisa Blanca</v>
      </c>
      <c r="G364" s="4">
        <v>1</v>
      </c>
      <c r="H364" s="13">
        <v>20</v>
      </c>
      <c r="I364" s="13">
        <f>VENTAS[[#This Row],[Cantidad]]*VENTAS[[#This Row],[Precio Venta]]</f>
        <v>20</v>
      </c>
      <c r="J364" s="13">
        <f>IF(VENTAS[[#This Row],[Nombre del Gestor]]&gt;1,  VENTAS[[#This Row],[Total]]*10%, 0)</f>
        <v>0</v>
      </c>
      <c r="K364" s="13">
        <f>IFERROR(VLOOKUP(VENTAS[[#This Row],[Código del producto Vendido]],INVENTARIO[],20,FALSE),"-")*VENTAS[[#This Row],[Cantidad]]</f>
        <v>12.9</v>
      </c>
      <c r="L364" s="13">
        <f>VENTAS[[#This Row],[Total]]-VENTAS[[#This Row],[Comisión 10%]]-VENTAS[[#This Row],[Costo]]</f>
        <v>7.1</v>
      </c>
    </row>
    <row r="365" spans="1:12" ht="14" hidden="1" x14ac:dyDescent="0.15">
      <c r="A365" s="129">
        <v>45133</v>
      </c>
      <c r="E365" s="6" t="s">
        <v>1797</v>
      </c>
      <c r="F365" s="4" t="str">
        <f>IFERROR(VLOOKUP(VENTAS[[#This Row],[Código del producto Vendido]],INVENTARIO[],5,FALSE),"-")</f>
        <v>Short de mezclilla oscura con doblez</v>
      </c>
      <c r="G365" s="4">
        <v>1</v>
      </c>
      <c r="H365" s="13">
        <v>25</v>
      </c>
      <c r="I365" s="13">
        <f>VENTAS[[#This Row],[Cantidad]]*VENTAS[[#This Row],[Precio Venta]]</f>
        <v>25</v>
      </c>
      <c r="J365" s="13">
        <f>IF(VENTAS[[#This Row],[Nombre del Gestor]]&gt;1,  VENTAS[[#This Row],[Total]]*10%, 0)</f>
        <v>0</v>
      </c>
      <c r="K365" s="13">
        <f>IFERROR(VLOOKUP(VENTAS[[#This Row],[Código del producto Vendido]],INVENTARIO[],20,FALSE),"-")*VENTAS[[#This Row],[Cantidad]]</f>
        <v>14.29</v>
      </c>
      <c r="L365" s="13">
        <f>VENTAS[[#This Row],[Total]]-VENTAS[[#This Row],[Comisión 10%]]-VENTAS[[#This Row],[Costo]]</f>
        <v>10.71</v>
      </c>
    </row>
    <row r="366" spans="1:12" ht="14" hidden="1" x14ac:dyDescent="0.15">
      <c r="A366" s="131">
        <v>45133</v>
      </c>
      <c r="E366" s="6" t="s">
        <v>1797</v>
      </c>
      <c r="F366" s="4" t="str">
        <f>IFERROR(VLOOKUP(VENTAS[[#This Row],[Código del producto Vendido]],INVENTARIO[],5,FALSE),"-")</f>
        <v>Short de mezclilla oscura con doblez</v>
      </c>
      <c r="G366" s="4">
        <v>1</v>
      </c>
      <c r="H366" s="13">
        <v>25</v>
      </c>
      <c r="I366" s="13">
        <f>VENTAS[[#This Row],[Cantidad]]*VENTAS[[#This Row],[Precio Venta]]</f>
        <v>25</v>
      </c>
      <c r="J366" s="13">
        <f>IF(VENTAS[[#This Row],[Nombre del Gestor]]&gt;1,  VENTAS[[#This Row],[Total]]*10%, 0)</f>
        <v>0</v>
      </c>
      <c r="K366" s="13">
        <f>IFERROR(VLOOKUP(VENTAS[[#This Row],[Código del producto Vendido]],INVENTARIO[],20,FALSE),"-")*VENTAS[[#This Row],[Cantidad]]</f>
        <v>14.29</v>
      </c>
      <c r="L366" s="13">
        <f>VENTAS[[#This Row],[Total]]-VENTAS[[#This Row],[Comisión 10%]]-VENTAS[[#This Row],[Costo]]</f>
        <v>10.71</v>
      </c>
    </row>
    <row r="367" spans="1:12" ht="14" hidden="1" x14ac:dyDescent="0.15">
      <c r="A367" s="130">
        <v>45133</v>
      </c>
      <c r="E367" s="6" t="s">
        <v>1889</v>
      </c>
      <c r="F367" s="4" t="str">
        <f>IFERROR(VLOOKUP(VENTAS[[#This Row],[Código del producto Vendido]],INVENTARIO[],5,FALSE),"-")</f>
        <v>Top de cuello V con encaje</v>
      </c>
      <c r="G367" s="4">
        <v>1</v>
      </c>
      <c r="H367" s="13">
        <v>12</v>
      </c>
      <c r="I367" s="13">
        <f>VENTAS[[#This Row],[Cantidad]]*VENTAS[[#This Row],[Precio Venta]]</f>
        <v>12</v>
      </c>
      <c r="J367" s="13">
        <f>IF(VENTAS[[#This Row],[Nombre del Gestor]]&gt;1,  VENTAS[[#This Row],[Total]]*10%, 0)</f>
        <v>0</v>
      </c>
      <c r="K367" s="13">
        <f>IFERROR(VLOOKUP(VENTAS[[#This Row],[Código del producto Vendido]],INVENTARIO[],20,FALSE),"-")*VENTAS[[#This Row],[Cantidad]]</f>
        <v>7.97</v>
      </c>
      <c r="L367" s="13">
        <f>VENTAS[[#This Row],[Total]]-VENTAS[[#This Row],[Comisión 10%]]-VENTAS[[#This Row],[Costo]]</f>
        <v>4.03</v>
      </c>
    </row>
    <row r="368" spans="1:12" s="94" customFormat="1" ht="17" hidden="1" customHeight="1" x14ac:dyDescent="0.15">
      <c r="A368" s="144">
        <v>45135</v>
      </c>
      <c r="B368" s="145" t="s">
        <v>1930</v>
      </c>
      <c r="C368" s="146"/>
      <c r="D368" s="146"/>
      <c r="E368" s="147" t="s">
        <v>1851</v>
      </c>
      <c r="F368" s="148" t="str">
        <f>IFERROR(VLOOKUP(VENTAS[[#This Row],[Código del producto Vendido]],INVENTARIO[],5,FALSE),"-")</f>
        <v>Short  de pierna ancha </v>
      </c>
      <c r="G368" s="148">
        <v>1</v>
      </c>
      <c r="H368" s="149">
        <v>20</v>
      </c>
      <c r="I368" s="149">
        <f>VENTAS[[#This Row],[Cantidad]]*VENTAS[[#This Row],[Precio Venta]]</f>
        <v>20</v>
      </c>
      <c r="J368" s="149">
        <f>IF(VENTAS[[#This Row],[Nombre del Gestor]]&gt;1,  VENTAS[[#This Row],[Total]]*10%, 0)</f>
        <v>0</v>
      </c>
      <c r="K368" s="149">
        <f>IFERROR(VLOOKUP(VENTAS[[#This Row],[Código del producto Vendido]],INVENTARIO[],20,FALSE),"-")*VENTAS[[#This Row],[Cantidad]]</f>
        <v>14.37</v>
      </c>
      <c r="L368" s="149">
        <f>VENTAS[[#This Row],[Total]]-VENTAS[[#This Row],[Comisión 10%]]-VENTAS[[#This Row],[Costo]]</f>
        <v>5.6300000000000008</v>
      </c>
    </row>
    <row r="369" spans="1:12" ht="14" hidden="1" x14ac:dyDescent="0.15">
      <c r="A369" s="131">
        <v>45135</v>
      </c>
      <c r="E369" s="6" t="s">
        <v>1537</v>
      </c>
      <c r="F369" s="4" t="str">
        <f>IFERROR(VLOOKUP(VENTAS[[#This Row],[Código del producto Vendido]],INVENTARIO[],5,FALSE),"-")</f>
        <v>Camiseta corta de manga farol</v>
      </c>
      <c r="G369" s="4">
        <v>1</v>
      </c>
      <c r="H369" s="13">
        <v>10</v>
      </c>
      <c r="I369" s="13">
        <f>VENTAS[[#This Row],[Cantidad]]*VENTAS[[#This Row],[Precio Venta]]</f>
        <v>10</v>
      </c>
      <c r="J369" s="13">
        <f>IF(VENTAS[[#This Row],[Nombre del Gestor]]&gt;1,  VENTAS[[#This Row],[Total]]*10%, 0)</f>
        <v>0</v>
      </c>
      <c r="K369" s="13">
        <f>IFERROR(VLOOKUP(VENTAS[[#This Row],[Código del producto Vendido]],INVENTARIO[],20,FALSE),"-")*VENTAS[[#This Row],[Cantidad]]</f>
        <v>5.7350000000000003</v>
      </c>
      <c r="L369" s="13">
        <f>VENTAS[[#This Row],[Total]]-VENTAS[[#This Row],[Comisión 10%]]-VENTAS[[#This Row],[Costo]]</f>
        <v>4.2649999999999997</v>
      </c>
    </row>
    <row r="370" spans="1:12" ht="14" hidden="1" x14ac:dyDescent="0.15">
      <c r="A370" s="133">
        <v>45135</v>
      </c>
      <c r="E370" s="6" t="s">
        <v>1837</v>
      </c>
      <c r="F370" s="4" t="str">
        <f>IFERROR(VLOOKUP(VENTAS[[#This Row],[Código del producto Vendido]],INVENTARIO[],5,FALSE),"-")</f>
        <v>Pantaloneta roja</v>
      </c>
      <c r="G370" s="4">
        <v>1</v>
      </c>
      <c r="H370" s="13">
        <v>20</v>
      </c>
      <c r="I370" s="13">
        <f>VENTAS[[#This Row],[Cantidad]]*VENTAS[[#This Row],[Precio Venta]]</f>
        <v>20</v>
      </c>
      <c r="J370" s="13">
        <f>IF(VENTAS[[#This Row],[Nombre del Gestor]]&gt;1,  VENTAS[[#This Row],[Total]]*10%, 0)</f>
        <v>0</v>
      </c>
      <c r="K370" s="13">
        <f>IFERROR(VLOOKUP(VENTAS[[#This Row],[Código del producto Vendido]],INVENTARIO[],20,FALSE),"-")*VENTAS[[#This Row],[Cantidad]]</f>
        <v>13.36</v>
      </c>
      <c r="L370" s="13">
        <f>VENTAS[[#This Row],[Total]]-VENTAS[[#This Row],[Comisión 10%]]-VENTAS[[#This Row],[Costo]]</f>
        <v>6.6400000000000006</v>
      </c>
    </row>
    <row r="371" spans="1:12" ht="14" hidden="1" x14ac:dyDescent="0.15">
      <c r="A371" s="133">
        <v>45137</v>
      </c>
      <c r="E371" s="6" t="s">
        <v>1573</v>
      </c>
      <c r="F371" s="4" t="str">
        <f>IFERROR(VLOOKUP(VENTAS[[#This Row],[Código del producto Vendido]],INVENTARIO[],5,FALSE),"-")</f>
        <v>Top acanalado sin mangas</v>
      </c>
      <c r="G371" s="4">
        <v>1</v>
      </c>
      <c r="H371" s="13">
        <v>10</v>
      </c>
      <c r="I371" s="13">
        <f>VENTAS[[#This Row],[Cantidad]]*VENTAS[[#This Row],[Precio Venta]]</f>
        <v>10</v>
      </c>
      <c r="J371" s="13">
        <f>IF(VENTAS[[#This Row],[Nombre del Gestor]]&gt;1,  VENTAS[[#This Row],[Total]]*10%, 0)</f>
        <v>0</v>
      </c>
      <c r="K371" s="13">
        <f>IFERROR(VLOOKUP(VENTAS[[#This Row],[Código del producto Vendido]],INVENTARIO[],20,FALSE),"-")*VENTAS[[#This Row],[Cantidad]]</f>
        <v>5.0222222222222221</v>
      </c>
      <c r="L371" s="13">
        <f>VENTAS[[#This Row],[Total]]-VENTAS[[#This Row],[Comisión 10%]]-VENTAS[[#This Row],[Costo]]</f>
        <v>4.9777777777777779</v>
      </c>
    </row>
    <row r="372" spans="1:12" ht="14" hidden="1" x14ac:dyDescent="0.15">
      <c r="A372" s="133">
        <v>45137</v>
      </c>
      <c r="E372" s="6" t="s">
        <v>1795</v>
      </c>
      <c r="F372" s="4" t="str">
        <f>IFERROR(VLOOKUP(VENTAS[[#This Row],[Código del producto Vendido]],INVENTARIO[],5,FALSE),"-")</f>
        <v>Pezoneras de silicona</v>
      </c>
      <c r="G372" s="4">
        <v>2</v>
      </c>
      <c r="H372" s="13">
        <v>6</v>
      </c>
      <c r="I372" s="13">
        <f>VENTAS[[#This Row],[Cantidad]]*VENTAS[[#This Row],[Precio Venta]]</f>
        <v>12</v>
      </c>
      <c r="J372" s="13">
        <f>IF(VENTAS[[#This Row],[Nombre del Gestor]]&gt;1,  VENTAS[[#This Row],[Total]]*10%, 0)</f>
        <v>0</v>
      </c>
      <c r="K372" s="13">
        <f>IFERROR(VLOOKUP(VENTAS[[#This Row],[Código del producto Vendido]],INVENTARIO[],20,FALSE),"-")*VENTAS[[#This Row],[Cantidad]]</f>
        <v>4.0600000000000005</v>
      </c>
      <c r="L372" s="13">
        <f>VENTAS[[#This Row],[Total]]-VENTAS[[#This Row],[Comisión 10%]]-VENTAS[[#This Row],[Costo]]</f>
        <v>7.9399999999999995</v>
      </c>
    </row>
    <row r="373" spans="1:12" ht="14" hidden="1" x14ac:dyDescent="0.15">
      <c r="A373" s="133">
        <v>45137</v>
      </c>
      <c r="E373" s="6" t="s">
        <v>1812</v>
      </c>
      <c r="F373" s="4" t="str">
        <f>IFERROR(VLOOKUP(VENTAS[[#This Row],[Código del producto Vendido]],INVENTARIO[],5,FALSE),"-")</f>
        <v>Short de mezclilla clara con doblez</v>
      </c>
      <c r="G373" s="4">
        <v>1</v>
      </c>
      <c r="H373" s="13">
        <v>25</v>
      </c>
      <c r="I373" s="13">
        <f>VENTAS[[#This Row],[Cantidad]]*VENTAS[[#This Row],[Precio Venta]]</f>
        <v>25</v>
      </c>
      <c r="J373" s="13">
        <f>IF(VENTAS[[#This Row],[Nombre del Gestor]]&gt;1,  VENTAS[[#This Row],[Total]]*10%, 0)</f>
        <v>0</v>
      </c>
      <c r="K373" s="13">
        <f>IFERROR(VLOOKUP(VENTAS[[#This Row],[Código del producto Vendido]],INVENTARIO[],20,FALSE),"-")*VENTAS[[#This Row],[Cantidad]]</f>
        <v>14.29</v>
      </c>
      <c r="L373" s="13">
        <f>VENTAS[[#This Row],[Total]]-VENTAS[[#This Row],[Comisión 10%]]-VENTAS[[#This Row],[Costo]]</f>
        <v>10.71</v>
      </c>
    </row>
    <row r="374" spans="1:12" ht="14" hidden="1" x14ac:dyDescent="0.15">
      <c r="A374" s="133">
        <v>45137</v>
      </c>
      <c r="E374" s="6" t="s">
        <v>1888</v>
      </c>
      <c r="F374" s="4" t="str">
        <f>IFERROR(VLOOKUP(VENTAS[[#This Row],[Código del producto Vendido]],INVENTARIO[],5,FALSE),"-")</f>
        <v>Top blanco cuello V con encaje</v>
      </c>
      <c r="G374" s="4">
        <v>1</v>
      </c>
      <c r="H374" s="13">
        <v>12</v>
      </c>
      <c r="I374" s="13">
        <f>VENTAS[[#This Row],[Cantidad]]*VENTAS[[#This Row],[Precio Venta]]</f>
        <v>12</v>
      </c>
      <c r="J374" s="13">
        <f>IF(VENTAS[[#This Row],[Nombre del Gestor]]&gt;1,  VENTAS[[#This Row],[Total]]*10%, 0)</f>
        <v>0</v>
      </c>
      <c r="K374" s="13">
        <f>IFERROR(VLOOKUP(VENTAS[[#This Row],[Código del producto Vendido]],INVENTARIO[],20,FALSE),"-")*VENTAS[[#This Row],[Cantidad]]</f>
        <v>7.97</v>
      </c>
      <c r="L374" s="13">
        <f>VENTAS[[#This Row],[Total]]-VENTAS[[#This Row],[Comisión 10%]]-VENTAS[[#This Row],[Costo]]</f>
        <v>4.03</v>
      </c>
    </row>
    <row r="375" spans="1:12" ht="15" hidden="1" customHeight="1" x14ac:dyDescent="0.15">
      <c r="A375" s="133">
        <v>45138</v>
      </c>
      <c r="E375" s="6" t="s">
        <v>1657</v>
      </c>
      <c r="F375" s="4" t="str">
        <f>IFERROR(VLOOKUP(VENTAS[[#This Row],[Código del producto Vendido]],INVENTARIO[],5,FALSE),"-")</f>
        <v>Vestido de lunares</v>
      </c>
      <c r="G375" s="4">
        <v>1</v>
      </c>
      <c r="H375" s="13">
        <v>22</v>
      </c>
      <c r="I375" s="13">
        <f>VENTAS[[#This Row],[Cantidad]]*VENTAS[[#This Row],[Precio Venta]]</f>
        <v>22</v>
      </c>
      <c r="J375" s="13">
        <f>IF(VENTAS[[#This Row],[Nombre del Gestor]]&gt;1,  VENTAS[[#This Row],[Total]]*10%, 0)</f>
        <v>0</v>
      </c>
      <c r="K375" s="13">
        <f>IFERROR(VLOOKUP(VENTAS[[#This Row],[Código del producto Vendido]],INVENTARIO[],20,FALSE),"-")*VENTAS[[#This Row],[Cantidad]]</f>
        <v>13.911363636363635</v>
      </c>
      <c r="L375" s="13">
        <f>VENTAS[[#This Row],[Total]]-VENTAS[[#This Row],[Comisión 10%]]-VENTAS[[#This Row],[Costo]]</f>
        <v>8.0886363636363647</v>
      </c>
    </row>
    <row r="376" spans="1:12" s="122" customFormat="1" ht="14" hidden="1" x14ac:dyDescent="0.15">
      <c r="A376" s="134"/>
      <c r="B376"/>
      <c r="C376"/>
      <c r="D376"/>
      <c r="E376" s="6" t="s">
        <v>1576</v>
      </c>
      <c r="F376" s="4" t="str">
        <f>IFERROR(VLOOKUP(VENTAS[[#This Row],[Código del producto Vendido]],INVENTARIO[],5,FALSE),"-")</f>
        <v>Vestido corto azul real</v>
      </c>
      <c r="G376" s="4">
        <v>1</v>
      </c>
      <c r="H376" s="13">
        <v>19</v>
      </c>
      <c r="I376" s="13">
        <f>VENTAS[[#This Row],[Cantidad]]*VENTAS[[#This Row],[Precio Venta]]</f>
        <v>19</v>
      </c>
      <c r="J376" s="13">
        <f>IF(VENTAS[[#This Row],[Nombre del Gestor]]&gt;1,  VENTAS[[#This Row],[Total]]*10%, 0)</f>
        <v>0</v>
      </c>
      <c r="K376" s="13">
        <f>IFERROR(VLOOKUP(VENTAS[[#This Row],[Código del producto Vendido]],INVENTARIO[],20,FALSE),"-")*VENTAS[[#This Row],[Cantidad]]</f>
        <v>11.944444444444445</v>
      </c>
      <c r="L376" s="13">
        <f>VENTAS[[#This Row],[Total]]-VENTAS[[#This Row],[Comisión 10%]]-VENTAS[[#This Row],[Costo]]</f>
        <v>7.0555555555555554</v>
      </c>
    </row>
    <row r="377" spans="1:12" s="122" customFormat="1" ht="14" hidden="1" x14ac:dyDescent="0.15">
      <c r="A377" s="134"/>
      <c r="B377"/>
      <c r="C377"/>
      <c r="D377"/>
      <c r="E377" s="6" t="s">
        <v>1577</v>
      </c>
      <c r="F377" s="4" t="str">
        <f>IFERROR(VLOOKUP(VENTAS[[#This Row],[Código del producto Vendido]],INVENTARIO[],5,FALSE),"-")</f>
        <v>Vestido corto azul real</v>
      </c>
      <c r="G377" s="4">
        <v>1</v>
      </c>
      <c r="H377" s="13">
        <v>18</v>
      </c>
      <c r="I377" s="13">
        <f>VENTAS[[#This Row],[Cantidad]]*VENTAS[[#This Row],[Precio Venta]]</f>
        <v>18</v>
      </c>
      <c r="J377" s="13">
        <f>IF(VENTAS[[#This Row],[Nombre del Gestor]]&gt;1,  VENTAS[[#This Row],[Total]]*10%, 0)</f>
        <v>0</v>
      </c>
      <c r="K377" s="13">
        <f>IFERROR(VLOOKUP(VENTAS[[#This Row],[Código del producto Vendido]],INVENTARIO[],20,FALSE),"-")*VENTAS[[#This Row],[Cantidad]]</f>
        <v>11.944444444444445</v>
      </c>
      <c r="L377" s="13">
        <f>VENTAS[[#This Row],[Total]]-VENTAS[[#This Row],[Comisión 10%]]-VENTAS[[#This Row],[Costo]]</f>
        <v>6.0555555555555554</v>
      </c>
    </row>
    <row r="378" spans="1:12" ht="14" hidden="1" x14ac:dyDescent="0.15">
      <c r="A378" s="134"/>
      <c r="E378" s="6" t="s">
        <v>435</v>
      </c>
      <c r="F378" s="4" t="str">
        <f>IFERROR(VLOOKUP(VENTAS[[#This Row],[Código del producto Vendido]],INVENTARIO[],5,FALSE),"-")</f>
        <v>Top acanalado sin mangas</v>
      </c>
      <c r="G378" s="4">
        <v>1</v>
      </c>
      <c r="H378" s="13">
        <v>12</v>
      </c>
      <c r="I378" s="13">
        <f>VENTAS[[#This Row],[Cantidad]]*VENTAS[[#This Row],[Precio Venta]]</f>
        <v>12</v>
      </c>
      <c r="J378" s="13">
        <f>IF(VENTAS[[#This Row],[Nombre del Gestor]]&gt;1,  VENTAS[[#This Row],[Total]]*10%, 0)</f>
        <v>0</v>
      </c>
      <c r="K378" s="13">
        <f>IFERROR(VLOOKUP(VENTAS[[#This Row],[Código del producto Vendido]],INVENTARIO[],20,FALSE),"-")*VENTAS[[#This Row],[Cantidad]]</f>
        <v>5.0222222222222221</v>
      </c>
      <c r="L378" s="13">
        <f>VENTAS[[#This Row],[Total]]-VENTAS[[#This Row],[Comisión 10%]]-VENTAS[[#This Row],[Costo]]</f>
        <v>6.9777777777777779</v>
      </c>
    </row>
    <row r="379" spans="1:12" s="122" customFormat="1" ht="14" hidden="1" x14ac:dyDescent="0.15">
      <c r="A379" s="133">
        <v>45138</v>
      </c>
      <c r="B379"/>
      <c r="C379"/>
      <c r="D379"/>
      <c r="E379" s="6" t="s">
        <v>1854</v>
      </c>
      <c r="F379" s="4" t="str">
        <f>IFERROR(VLOOKUP(VENTAS[[#This Row],[Código del producto Vendido]],INVENTARIO[],5,FALSE),"-")</f>
        <v>Cinturón negro con hebilla dorada</v>
      </c>
      <c r="G379" s="4">
        <v>1</v>
      </c>
      <c r="H379" s="13">
        <v>18</v>
      </c>
      <c r="I379" s="13">
        <f>VENTAS[[#This Row],[Cantidad]]*VENTAS[[#This Row],[Precio Venta]]</f>
        <v>18</v>
      </c>
      <c r="J379" s="13">
        <f>IF(VENTAS[[#This Row],[Nombre del Gestor]]&gt;1,  VENTAS[[#This Row],[Total]]*10%, 0)</f>
        <v>0</v>
      </c>
      <c r="K379" s="13">
        <f>IFERROR(VLOOKUP(VENTAS[[#This Row],[Código del producto Vendido]],INVENTARIO[],20,FALSE),"-")*VENTAS[[#This Row],[Cantidad]]</f>
        <v>4.6099999999999994</v>
      </c>
      <c r="L379" s="13">
        <f>VENTAS[[#This Row],[Total]]-VENTAS[[#This Row],[Comisión 10%]]-VENTAS[[#This Row],[Costo]]</f>
        <v>13.39</v>
      </c>
    </row>
    <row r="380" spans="1:12" s="122" customFormat="1" ht="14" hidden="1" x14ac:dyDescent="0.15">
      <c r="A380" s="135"/>
      <c r="B380"/>
      <c r="C380"/>
      <c r="D380"/>
      <c r="E380" t="s">
        <v>1705</v>
      </c>
      <c r="F380" t="str">
        <f>IFERROR(VLOOKUP(VENTAS[[#This Row],[Código del producto Vendido]],INVENTARIO[],5,FALSE),"-")</f>
        <v>Jenas Ajustados Oscuro</v>
      </c>
      <c r="G380">
        <v>1</v>
      </c>
      <c r="H380" s="13">
        <v>35</v>
      </c>
      <c r="I380" s="13">
        <f>VENTAS[[#This Row],[Cantidad]]*VENTAS[[#This Row],[Precio Venta]]</f>
        <v>35</v>
      </c>
      <c r="J380" s="13">
        <f>IF(VENTAS[[#This Row],[Nombre del Gestor]]&gt;1,  VENTAS[[#This Row],[Total]]*10%, 0)</f>
        <v>0</v>
      </c>
      <c r="K380" s="13">
        <f>IFERROR(VLOOKUP(VENTAS[[#This Row],[Código del producto Vendido]],INVENTARIO[],20,FALSE),"-")*VENTAS[[#This Row],[Cantidad]]</f>
        <v>24.68181818181818</v>
      </c>
      <c r="L380" s="13">
        <f>VENTAS[[#This Row],[Total]]-VENTAS[[#This Row],[Comisión 10%]]-VENTAS[[#This Row],[Costo]]</f>
        <v>10.31818181818182</v>
      </c>
    </row>
    <row r="381" spans="1:12" ht="14" hidden="1" x14ac:dyDescent="0.15">
      <c r="A381" s="135"/>
      <c r="E381" t="s">
        <v>1663</v>
      </c>
      <c r="F381" t="str">
        <f>IFERROR(VLOOKUP(VENTAS[[#This Row],[Código del producto Vendido]],INVENTARIO[],5,FALSE),"-")</f>
        <v>Bañador con zíper de pierna alta</v>
      </c>
      <c r="G381">
        <v>1</v>
      </c>
      <c r="H381" s="13">
        <v>28</v>
      </c>
      <c r="I381" s="13">
        <f>VENTAS[[#This Row],[Cantidad]]*VENTAS[[#This Row],[Precio Venta]]</f>
        <v>28</v>
      </c>
      <c r="J381" s="13">
        <f>IF(VENTAS[[#This Row],[Nombre del Gestor]]&gt;1,  VENTAS[[#This Row],[Total]]*10%, 0)</f>
        <v>0</v>
      </c>
      <c r="K381" s="13">
        <f>IFERROR(VLOOKUP(VENTAS[[#This Row],[Código del producto Vendido]],INVENTARIO[],20,FALSE),"-")*VENTAS[[#This Row],[Cantidad]]</f>
        <v>14.023181818181817</v>
      </c>
      <c r="L381" s="13">
        <f>VENTAS[[#This Row],[Total]]-VENTAS[[#This Row],[Comisión 10%]]-VENTAS[[#This Row],[Costo]]</f>
        <v>13.976818181818183</v>
      </c>
    </row>
    <row r="382" spans="1:12" ht="14" hidden="1" x14ac:dyDescent="0.15">
      <c r="A382" s="135"/>
      <c r="E382" t="s">
        <v>1654</v>
      </c>
      <c r="F382" t="str">
        <f>IFERROR(VLOOKUP(VENTAS[[#This Row],[Código del producto Vendido]],INVENTARIO[],5,FALSE),"-")</f>
        <v>Bañador de pierna alta</v>
      </c>
      <c r="G382">
        <v>1</v>
      </c>
      <c r="H382" s="13">
        <v>28</v>
      </c>
      <c r="I382" s="13">
        <f>VENTAS[[#This Row],[Cantidad]]*VENTAS[[#This Row],[Precio Venta]]</f>
        <v>28</v>
      </c>
      <c r="J382" s="13">
        <f>IF(VENTAS[[#This Row],[Nombre del Gestor]]&gt;1,  VENTAS[[#This Row],[Total]]*10%, 0)</f>
        <v>0</v>
      </c>
      <c r="K382" s="13">
        <f>IFERROR(VLOOKUP(VENTAS[[#This Row],[Código del producto Vendido]],INVENTARIO[],20,FALSE),"-")*VENTAS[[#This Row],[Cantidad]]</f>
        <v>15.893181818181816</v>
      </c>
      <c r="L382" s="13">
        <f>VENTAS[[#This Row],[Total]]-VENTAS[[#This Row],[Comisión 10%]]-VENTAS[[#This Row],[Costo]]</f>
        <v>12.106818181818184</v>
      </c>
    </row>
    <row r="383" spans="1:12" ht="14" hidden="1" x14ac:dyDescent="0.15">
      <c r="A383" s="135"/>
      <c r="E383" t="s">
        <v>1652</v>
      </c>
      <c r="F383" t="str">
        <f>IFERROR(VLOOKUP(VENTAS[[#This Row],[Código del producto Vendido]],INVENTARIO[],5,FALSE),"-")</f>
        <v>Bikini Floral</v>
      </c>
      <c r="G383">
        <v>1</v>
      </c>
      <c r="H383" s="13">
        <v>25</v>
      </c>
      <c r="I383" s="13">
        <f>VENTAS[[#This Row],[Cantidad]]*VENTAS[[#This Row],[Precio Venta]]</f>
        <v>25</v>
      </c>
      <c r="J383" s="13">
        <f>IF(VENTAS[[#This Row],[Nombre del Gestor]]&gt;1,  VENTAS[[#This Row],[Total]]*10%, 0)</f>
        <v>0</v>
      </c>
      <c r="K383" s="13">
        <f>IFERROR(VLOOKUP(VENTAS[[#This Row],[Código del producto Vendido]],INVENTARIO[],20,FALSE),"-")*VENTAS[[#This Row],[Cantidad]]</f>
        <v>17.512727272727272</v>
      </c>
      <c r="L383" s="13">
        <f>VENTAS[[#This Row],[Total]]-VENTAS[[#This Row],[Comisión 10%]]-VENTAS[[#This Row],[Costo]]</f>
        <v>7.4872727272727282</v>
      </c>
    </row>
    <row r="384" spans="1:12" ht="14" hidden="1" x14ac:dyDescent="0.15">
      <c r="A384" s="135"/>
      <c r="E384" t="s">
        <v>1638</v>
      </c>
      <c r="F384" t="str">
        <f>IFERROR(VLOOKUP(VENTAS[[#This Row],[Código del producto Vendido]],INVENTARIO[],5,FALSE),"-")</f>
        <v>Braguitas invisibles</v>
      </c>
      <c r="G384">
        <v>3</v>
      </c>
      <c r="H384" s="13">
        <v>3</v>
      </c>
      <c r="I384" s="13">
        <f>VENTAS[[#This Row],[Cantidad]]*VENTAS[[#This Row],[Precio Venta]]</f>
        <v>9</v>
      </c>
      <c r="J384" s="13">
        <f>IF(VENTAS[[#This Row],[Nombre del Gestor]]&gt;1,  VENTAS[[#This Row],[Total]]*10%, 0)</f>
        <v>0</v>
      </c>
      <c r="K384" s="13">
        <f>IFERROR(VLOOKUP(VENTAS[[#This Row],[Código del producto Vendido]],INVENTARIO[],20,FALSE),"-")*VENTAS[[#This Row],[Cantidad]]</f>
        <v>5.9833333333333334</v>
      </c>
      <c r="L384" s="13">
        <f>VENTAS[[#This Row],[Total]]-VENTAS[[#This Row],[Comisión 10%]]-VENTAS[[#This Row],[Costo]]</f>
        <v>3.0166666666666666</v>
      </c>
    </row>
    <row r="385" spans="1:12" ht="14" hidden="1" x14ac:dyDescent="0.15">
      <c r="A385" s="135"/>
      <c r="E385" t="s">
        <v>1601</v>
      </c>
      <c r="F385" t="str">
        <f>IFERROR(VLOOKUP(VENTAS[[#This Row],[Código del producto Vendido]],INVENTARIO[],5,FALSE),"-")</f>
        <v>Bañador atado a los lados</v>
      </c>
      <c r="G385">
        <v>1</v>
      </c>
      <c r="H385" s="13">
        <v>19</v>
      </c>
      <c r="I385" s="13">
        <f>VENTAS[[#This Row],[Cantidad]]*VENTAS[[#This Row],[Precio Venta]]</f>
        <v>19</v>
      </c>
      <c r="J385" s="13">
        <f>IF(VENTAS[[#This Row],[Nombre del Gestor]]&gt;1,  VENTAS[[#This Row],[Total]]*10%, 0)</f>
        <v>0</v>
      </c>
      <c r="K385" s="13">
        <f>IFERROR(VLOOKUP(VENTAS[[#This Row],[Código del producto Vendido]],INVENTARIO[],20,FALSE),"-")*VENTAS[[#This Row],[Cantidad]]</f>
        <v>12.833333333333334</v>
      </c>
      <c r="L385" s="13">
        <f>VENTAS[[#This Row],[Total]]-VENTAS[[#This Row],[Comisión 10%]]-VENTAS[[#This Row],[Costo]]</f>
        <v>6.1666666666666661</v>
      </c>
    </row>
    <row r="386" spans="1:12" ht="14" hidden="1" x14ac:dyDescent="0.15">
      <c r="A386" s="136">
        <v>45138</v>
      </c>
      <c r="E386" s="6" t="s">
        <v>1548</v>
      </c>
      <c r="F386" s="4" t="str">
        <f>IFERROR(VLOOKUP(VENTAS[[#This Row],[Código del producto Vendido]],INVENTARIO[],5,FALSE),"-")</f>
        <v>Vestido con estampado floral</v>
      </c>
      <c r="G386" s="4">
        <v>1</v>
      </c>
      <c r="H386" s="13">
        <v>15</v>
      </c>
      <c r="I386" s="13">
        <f>VENTAS[[#This Row],[Cantidad]]*VENTAS[[#This Row],[Precio Venta]]</f>
        <v>15</v>
      </c>
      <c r="J386" s="13">
        <f>IF(VENTAS[[#This Row],[Nombre del Gestor]]&gt;1,  VENTAS[[#This Row],[Total]]*10%, 0)</f>
        <v>0</v>
      </c>
      <c r="K386" s="13">
        <f>IFERROR(VLOOKUP(VENTAS[[#This Row],[Código del producto Vendido]],INVENTARIO[],20,FALSE),"-")*VENTAS[[#This Row],[Cantidad]]</f>
        <v>10.722222222222221</v>
      </c>
      <c r="L386" s="13">
        <f>VENTAS[[#This Row],[Total]]-VENTAS[[#This Row],[Comisión 10%]]-VENTAS[[#This Row],[Costo]]</f>
        <v>4.2777777777777786</v>
      </c>
    </row>
    <row r="387" spans="1:12" ht="14" hidden="1" x14ac:dyDescent="0.15">
      <c r="A387" s="137">
        <v>45138</v>
      </c>
      <c r="E387" s="6" t="s">
        <v>1540</v>
      </c>
      <c r="F387" s="4" t="str">
        <f>IFERROR(VLOOKUP(VENTAS[[#This Row],[Código del producto Vendido]],INVENTARIO[],5,FALSE),"-")</f>
        <v xml:space="preserve">Vestido pecho con fruncido </v>
      </c>
      <c r="G387" s="4">
        <v>1</v>
      </c>
      <c r="H387" s="13">
        <v>15</v>
      </c>
      <c r="I387" s="13">
        <f>VENTAS[[#This Row],[Cantidad]]*VENTAS[[#This Row],[Precio Venta]]</f>
        <v>15</v>
      </c>
      <c r="J387" s="13">
        <f>IF(VENTAS[[#This Row],[Nombre del Gestor]]&gt;1,  VENTAS[[#This Row],[Total]]*10%, 0)</f>
        <v>0</v>
      </c>
      <c r="K387" s="13">
        <f>IFERROR(VLOOKUP(VENTAS[[#This Row],[Código del producto Vendido]],INVENTARIO[],20,FALSE),"-")*VENTAS[[#This Row],[Cantidad]]</f>
        <v>10.722222222222221</v>
      </c>
      <c r="L387" s="13">
        <f>VENTAS[[#This Row],[Total]]-VENTAS[[#This Row],[Comisión 10%]]-VENTAS[[#This Row],[Costo]]</f>
        <v>4.2777777777777786</v>
      </c>
    </row>
    <row r="388" spans="1:12" ht="14" hidden="1" x14ac:dyDescent="0.15">
      <c r="A388" s="135"/>
      <c r="E388" s="6" t="s">
        <v>1491</v>
      </c>
      <c r="F388" s="4" t="str">
        <f>IFERROR(VLOOKUP(VENTAS[[#This Row],[Código del producto Vendido]],INVENTARIO[],5,FALSE),"-")</f>
        <v>Vestido cruzado de lunares</v>
      </c>
      <c r="G388" s="4">
        <v>1</v>
      </c>
      <c r="H388" s="13">
        <v>15</v>
      </c>
      <c r="I388" s="13">
        <f>VENTAS[[#This Row],[Cantidad]]*VENTAS[[#This Row],[Precio Venta]]</f>
        <v>15</v>
      </c>
      <c r="J388" s="13">
        <f>IF(VENTAS[[#This Row],[Nombre del Gestor]]&gt;1,  VENTAS[[#This Row],[Total]]*10%, 0)</f>
        <v>0</v>
      </c>
      <c r="K388" s="13">
        <f>IFERROR(VLOOKUP(VENTAS[[#This Row],[Código del producto Vendido]],INVENTARIO[],20,FALSE),"-")*VENTAS[[#This Row],[Cantidad]]</f>
        <v>11.193333333333333</v>
      </c>
      <c r="L388" s="13">
        <f>VENTAS[[#This Row],[Total]]-VENTAS[[#This Row],[Comisión 10%]]-VENTAS[[#This Row],[Costo]]</f>
        <v>3.8066666666666666</v>
      </c>
    </row>
    <row r="389" spans="1:12" ht="14" hidden="1" x14ac:dyDescent="0.15">
      <c r="A389" s="135"/>
      <c r="E389" s="6" t="s">
        <v>1488</v>
      </c>
      <c r="F389" s="4" t="str">
        <f>IFERROR(VLOOKUP(VENTAS[[#This Row],[Código del producto Vendido]],INVENTARIO[],5,FALSE),"-")</f>
        <v>Bañador bikini de manga raglán con cordón floral</v>
      </c>
      <c r="G389" s="4">
        <v>1</v>
      </c>
      <c r="H389" s="13">
        <v>25</v>
      </c>
      <c r="I389" s="13">
        <f>VENTAS[[#This Row],[Cantidad]]*VENTAS[[#This Row],[Precio Venta]]</f>
        <v>25</v>
      </c>
      <c r="J389" s="13">
        <f>IF(VENTAS[[#This Row],[Nombre del Gestor]]&gt;1,  VENTAS[[#This Row],[Total]]*10%, 0)</f>
        <v>0</v>
      </c>
      <c r="K389" s="13">
        <f>IFERROR(VLOOKUP(VENTAS[[#This Row],[Código del producto Vendido]],INVENTARIO[],20,FALSE),"-")*VENTAS[[#This Row],[Cantidad]]</f>
        <v>19.794444444444444</v>
      </c>
      <c r="L389" s="13">
        <f>VENTAS[[#This Row],[Total]]-VENTAS[[#This Row],[Comisión 10%]]-VENTAS[[#This Row],[Costo]]</f>
        <v>5.2055555555555557</v>
      </c>
    </row>
    <row r="390" spans="1:12" ht="14" hidden="1" x14ac:dyDescent="0.15">
      <c r="A390" s="138"/>
      <c r="E390" s="6" t="s">
        <v>1467</v>
      </c>
      <c r="F390" s="4" t="str">
        <f>IFERROR(VLOOKUP(VENTAS[[#This Row],[Código del producto Vendido]],INVENTARIO[],5,FALSE),"-")</f>
        <v xml:space="preserve">Vestido Volante rígido Floral </v>
      </c>
      <c r="G390" s="4">
        <v>1</v>
      </c>
      <c r="H390" s="13">
        <v>25</v>
      </c>
      <c r="I390" s="13">
        <f>VENTAS[[#This Row],[Cantidad]]*VENTAS[[#This Row],[Precio Venta]]</f>
        <v>25</v>
      </c>
      <c r="J390" s="13">
        <f>IF(VENTAS[[#This Row],[Nombre del Gestor]]&gt;1,  VENTAS[[#This Row],[Total]]*10%, 0)</f>
        <v>0</v>
      </c>
      <c r="K390" s="13">
        <f>IFERROR(VLOOKUP(VENTAS[[#This Row],[Código del producto Vendido]],INVENTARIO[],20,FALSE),"-")*VENTAS[[#This Row],[Cantidad]]</f>
        <v>19.21</v>
      </c>
      <c r="L390" s="13">
        <f>VENTAS[[#This Row],[Total]]-VENTAS[[#This Row],[Comisión 10%]]-VENTAS[[#This Row],[Costo]]</f>
        <v>5.7899999999999991</v>
      </c>
    </row>
    <row r="391" spans="1:12" ht="14" hidden="1" x14ac:dyDescent="0.15">
      <c r="A391" s="137">
        <v>45138</v>
      </c>
      <c r="E391" s="6" t="s">
        <v>1467</v>
      </c>
      <c r="F391" s="4" t="str">
        <f>IFERROR(VLOOKUP(VENTAS[[#This Row],[Código del producto Vendido]],INVENTARIO[],5,FALSE),"-")</f>
        <v xml:space="preserve">Vestido Volante rígido Floral </v>
      </c>
      <c r="G391" s="4">
        <v>1</v>
      </c>
      <c r="H391" s="13">
        <v>25</v>
      </c>
      <c r="I391" s="13">
        <f>VENTAS[[#This Row],[Cantidad]]*VENTAS[[#This Row],[Precio Venta]]</f>
        <v>25</v>
      </c>
      <c r="J391" s="13">
        <f>IF(VENTAS[[#This Row],[Nombre del Gestor]]&gt;1,  VENTAS[[#This Row],[Total]]*10%, 0)</f>
        <v>0</v>
      </c>
      <c r="K391" s="13">
        <f>IFERROR(VLOOKUP(VENTAS[[#This Row],[Código del producto Vendido]],INVENTARIO[],20,FALSE),"-")*VENTAS[[#This Row],[Cantidad]]</f>
        <v>19.21</v>
      </c>
      <c r="L391" s="13">
        <f>VENTAS[[#This Row],[Total]]-VENTAS[[#This Row],[Comisión 10%]]-VENTAS[[#This Row],[Costo]]</f>
        <v>5.7899999999999991</v>
      </c>
    </row>
    <row r="392" spans="1:12" ht="14" hidden="1" x14ac:dyDescent="0.15">
      <c r="A392" s="136">
        <v>45138</v>
      </c>
      <c r="E392" s="6" t="s">
        <v>1359</v>
      </c>
      <c r="F392" s="4" t="str">
        <f>IFERROR(VLOOKUP(VENTAS[[#This Row],[Código del producto Vendido]],INVENTARIO[],5,FALSE),"-")</f>
        <v>Bikini con cordón lateral</v>
      </c>
      <c r="G392" s="4">
        <v>1</v>
      </c>
      <c r="H392" s="13">
        <v>22</v>
      </c>
      <c r="I392" s="13">
        <f>VENTAS[[#This Row],[Cantidad]]*VENTAS[[#This Row],[Precio Venta]]</f>
        <v>22</v>
      </c>
      <c r="J392" s="13">
        <f>IF(VENTAS[[#This Row],[Nombre del Gestor]]&gt;1,  VENTAS[[#This Row],[Total]]*10%, 0)</f>
        <v>0</v>
      </c>
      <c r="K392" s="13">
        <f>IFERROR(VLOOKUP(VENTAS[[#This Row],[Código del producto Vendido]],INVENTARIO[],20,FALSE),"-")*VENTAS[[#This Row],[Cantidad]]</f>
        <v>14.75</v>
      </c>
      <c r="L392" s="13">
        <f>VENTAS[[#This Row],[Total]]-VENTAS[[#This Row],[Comisión 10%]]-VENTAS[[#This Row],[Costo]]</f>
        <v>7.25</v>
      </c>
    </row>
    <row r="393" spans="1:12" ht="14" hidden="1" x14ac:dyDescent="0.15">
      <c r="A393" s="137">
        <v>45138</v>
      </c>
      <c r="E393" s="6" t="s">
        <v>1538</v>
      </c>
      <c r="F393" s="4" t="str">
        <f>IFERROR(VLOOKUP(VENTAS[[#This Row],[Código del producto Vendido]],INVENTARIO[],5,FALSE),"-")</f>
        <v>Camiseta corta de manga farol</v>
      </c>
      <c r="G393" s="4">
        <v>1</v>
      </c>
      <c r="H393" s="13">
        <v>10</v>
      </c>
      <c r="I393" s="13">
        <f>VENTAS[[#This Row],[Cantidad]]*VENTAS[[#This Row],[Precio Venta]]</f>
        <v>10</v>
      </c>
      <c r="J393" s="13">
        <f>IF(VENTAS[[#This Row],[Nombre del Gestor]]&gt;1,  VENTAS[[#This Row],[Total]]*10%, 0)</f>
        <v>0</v>
      </c>
      <c r="K393" s="13">
        <f>IFERROR(VLOOKUP(VENTAS[[#This Row],[Código del producto Vendido]],INVENTARIO[],20,FALSE),"-")*VENTAS[[#This Row],[Cantidad]]</f>
        <v>5.7350000000000003</v>
      </c>
      <c r="L393" s="13">
        <f>VENTAS[[#This Row],[Total]]-VENTAS[[#This Row],[Comisión 10%]]-VENTAS[[#This Row],[Costo]]</f>
        <v>4.2649999999999997</v>
      </c>
    </row>
    <row r="394" spans="1:12" ht="14" hidden="1" x14ac:dyDescent="0.15">
      <c r="A394" s="139"/>
      <c r="E394" s="6" t="s">
        <v>1507</v>
      </c>
      <c r="F394" s="4" t="str">
        <f>IFERROR(VLOOKUP(VENTAS[[#This Row],[Código del producto Vendido]],INVENTARIO[],5,FALSE),"-")</f>
        <v>Set 3 piezas bikini</v>
      </c>
      <c r="G394" s="4">
        <v>1</v>
      </c>
      <c r="H394" s="13">
        <v>24</v>
      </c>
      <c r="I394" s="13">
        <f>VENTAS[[#This Row],[Cantidad]]*VENTAS[[#This Row],[Precio Venta]]</f>
        <v>24</v>
      </c>
      <c r="J394" s="13">
        <f>IF(VENTAS[[#This Row],[Nombre del Gestor]]&gt;1,  VENTAS[[#This Row],[Total]]*10%, 0)</f>
        <v>0</v>
      </c>
      <c r="K394" s="13">
        <f>IFERROR(VLOOKUP(VENTAS[[#This Row],[Código del producto Vendido]],INVENTARIO[],20,FALSE),"-")*VENTAS[[#This Row],[Cantidad]]</f>
        <v>16.044444444444444</v>
      </c>
      <c r="L394" s="13">
        <f>VENTAS[[#This Row],[Total]]-VENTAS[[#This Row],[Comisión 10%]]-VENTAS[[#This Row],[Costo]]</f>
        <v>7.9555555555555557</v>
      </c>
    </row>
    <row r="395" spans="1:12" ht="14" hidden="1" x14ac:dyDescent="0.15">
      <c r="A395" s="140"/>
      <c r="E395" s="6" t="s">
        <v>1358</v>
      </c>
      <c r="F395" s="4" t="str">
        <f>IFERROR(VLOOKUP(VENTAS[[#This Row],[Código del producto Vendido]],INVENTARIO[],5,FALSE),"-")</f>
        <v>Pareo pantalón de malla</v>
      </c>
      <c r="G395" s="4">
        <v>1</v>
      </c>
      <c r="H395" s="13">
        <v>15</v>
      </c>
      <c r="I395" s="13">
        <f>VENTAS[[#This Row],[Cantidad]]*VENTAS[[#This Row],[Precio Venta]]</f>
        <v>15</v>
      </c>
      <c r="J395" s="13">
        <f>IF(VENTAS[[#This Row],[Nombre del Gestor]]&gt;1,  VENTAS[[#This Row],[Total]]*10%, 0)</f>
        <v>0</v>
      </c>
      <c r="K395" s="13">
        <f>IFERROR(VLOOKUP(VENTAS[[#This Row],[Código del producto Vendido]],INVENTARIO[],20,FALSE),"-")*VENTAS[[#This Row],[Cantidad]]</f>
        <v>9.3605555555555551</v>
      </c>
      <c r="L395" s="13">
        <f>VENTAS[[#This Row],[Total]]-VENTAS[[#This Row],[Comisión 10%]]-VENTAS[[#This Row],[Costo]]</f>
        <v>5.6394444444444449</v>
      </c>
    </row>
    <row r="396" spans="1:12" ht="14" hidden="1" x14ac:dyDescent="0.15">
      <c r="A396" s="139"/>
      <c r="E396" s="6" t="s">
        <v>1363</v>
      </c>
      <c r="F396" s="4" t="str">
        <f>IFERROR(VLOOKUP(VENTAS[[#This Row],[Código del producto Vendido]],INVENTARIO[],5,FALSE),"-")</f>
        <v>Bikini Elegante con Herrajes</v>
      </c>
      <c r="G396" s="4">
        <v>1</v>
      </c>
      <c r="H396" s="13">
        <v>18</v>
      </c>
      <c r="I396" s="13">
        <f>VENTAS[[#This Row],[Cantidad]]*VENTAS[[#This Row],[Precio Venta]]</f>
        <v>18</v>
      </c>
      <c r="J396" s="13">
        <f>IF(VENTAS[[#This Row],[Nombre del Gestor]]&gt;1,  VENTAS[[#This Row],[Total]]*10%, 0)</f>
        <v>0</v>
      </c>
      <c r="K396" s="13">
        <f>IFERROR(VLOOKUP(VENTAS[[#This Row],[Código del producto Vendido]],INVENTARIO[],20,FALSE),"-")*VENTAS[[#This Row],[Cantidad]]</f>
        <v>12.697222222222221</v>
      </c>
      <c r="L396" s="13">
        <f>VENTAS[[#This Row],[Total]]-VENTAS[[#This Row],[Comisión 10%]]-VENTAS[[#This Row],[Costo]]</f>
        <v>5.3027777777777789</v>
      </c>
    </row>
    <row r="397" spans="1:12" ht="14" hidden="1" x14ac:dyDescent="0.15">
      <c r="A397" s="140"/>
      <c r="C397" s="6" t="s">
        <v>1933</v>
      </c>
      <c r="D397" s="6"/>
      <c r="E397" s="6" t="s">
        <v>1478</v>
      </c>
      <c r="F397" s="4" t="str">
        <f>IFERROR(VLOOKUP(VENTAS[[#This Row],[Código del producto Vendido]],INVENTARIO[],5,FALSE),"-")</f>
        <v xml:space="preserve">Mono Bohemio con cinturón </v>
      </c>
      <c r="G397" s="4">
        <v>1</v>
      </c>
      <c r="H397" s="13">
        <v>15</v>
      </c>
      <c r="I397" s="13">
        <f>VENTAS[[#This Row],[Cantidad]]*VENTAS[[#This Row],[Precio Venta]]</f>
        <v>15</v>
      </c>
      <c r="J397" s="13">
        <f>IF(VENTAS[[#This Row],[Nombre del Gestor]]&gt;1,  VENTAS[[#This Row],[Total]]*10%, 0)</f>
        <v>0</v>
      </c>
      <c r="K397" s="13">
        <f>IFERROR(VLOOKUP(VENTAS[[#This Row],[Código del producto Vendido]],INVENTARIO[],20,FALSE),"-")*VENTAS[[#This Row],[Cantidad]]</f>
        <v>14.702222222222222</v>
      </c>
      <c r="L397" s="13">
        <f>VENTAS[[#This Row],[Total]]-VENTAS[[#This Row],[Comisión 10%]]-VENTAS[[#This Row],[Costo]]</f>
        <v>0.29777777777777814</v>
      </c>
    </row>
    <row r="398" spans="1:12" ht="14" hidden="1" x14ac:dyDescent="0.15">
      <c r="A398" s="132" t="s">
        <v>1924</v>
      </c>
      <c r="E398" s="6" t="s">
        <v>1739</v>
      </c>
      <c r="F398" s="4" t="str">
        <f>IFERROR(VLOOKUP(VENTAS[[#This Row],[Código del producto Vendido]],INVENTARIO[],5,FALSE),"-")</f>
        <v>Bolso de mimbre</v>
      </c>
      <c r="G398" s="4">
        <v>1</v>
      </c>
      <c r="H398" s="13">
        <v>12</v>
      </c>
      <c r="I398" s="13">
        <f>VENTAS[[#This Row],[Cantidad]]*VENTAS[[#This Row],[Precio Venta]]</f>
        <v>12</v>
      </c>
      <c r="J398" s="13">
        <f>IF(VENTAS[[#This Row],[Nombre del Gestor]]&gt;1,  VENTAS[[#This Row],[Total]]*10%, 0)</f>
        <v>0</v>
      </c>
      <c r="K398" s="13">
        <f>IFERROR(VLOOKUP(VENTAS[[#This Row],[Código del producto Vendido]],INVENTARIO[],20,FALSE),"-")*VENTAS[[#This Row],[Cantidad]]</f>
        <v>11.828676470588235</v>
      </c>
      <c r="L398" s="13">
        <f>VENTAS[[#This Row],[Total]]-VENTAS[[#This Row],[Comisión 10%]]-VENTAS[[#This Row],[Costo]]</f>
        <v>0.17132352941176521</v>
      </c>
    </row>
    <row r="399" spans="1:12" ht="14" hidden="1" x14ac:dyDescent="0.15">
      <c r="A399" s="140" t="s">
        <v>1924</v>
      </c>
      <c r="E399" s="6" t="s">
        <v>1658</v>
      </c>
      <c r="F399" s="4" t="str">
        <f>IFERROR(VLOOKUP(VENTAS[[#This Row],[Código del producto Vendido]],INVENTARIO[],5,FALSE),"-")</f>
        <v>Pantaloneta Roja</v>
      </c>
      <c r="G399" s="4">
        <v>1</v>
      </c>
      <c r="H399" s="13">
        <v>20</v>
      </c>
      <c r="I399" s="13">
        <f>VENTAS[[#This Row],[Cantidad]]*VENTAS[[#This Row],[Precio Venta]]</f>
        <v>20</v>
      </c>
      <c r="J399" s="13">
        <f>IF(VENTAS[[#This Row],[Nombre del Gestor]]&gt;1,  VENTAS[[#This Row],[Total]]*10%, 0)</f>
        <v>0</v>
      </c>
      <c r="K399" s="13">
        <f>IFERROR(VLOOKUP(VENTAS[[#This Row],[Código del producto Vendido]],INVENTARIO[],20,FALSE),"-")*VENTAS[[#This Row],[Cantidad]]</f>
        <v>11.609545454545454</v>
      </c>
      <c r="L399" s="13">
        <f>VENTAS[[#This Row],[Total]]-VENTAS[[#This Row],[Comisión 10%]]-VENTAS[[#This Row],[Costo]]</f>
        <v>8.3904545454545456</v>
      </c>
    </row>
    <row r="400" spans="1:12" ht="14" hidden="1" x14ac:dyDescent="0.15">
      <c r="A400" s="132" t="s">
        <v>1924</v>
      </c>
      <c r="E400" s="6" t="s">
        <v>1474</v>
      </c>
      <c r="F400" s="4" t="str">
        <f>IFERROR(VLOOKUP(VENTAS[[#This Row],[Código del producto Vendido]],INVENTARIO[],5,FALSE),"-")</f>
        <v>Bikini Floral</v>
      </c>
      <c r="G400" s="4">
        <v>1</v>
      </c>
      <c r="H400" s="13">
        <v>22</v>
      </c>
      <c r="I400" s="13">
        <f>VENTAS[[#This Row],[Cantidad]]*VENTAS[[#This Row],[Precio Venta]]</f>
        <v>22</v>
      </c>
      <c r="J400" s="13">
        <f>IF(VENTAS[[#This Row],[Nombre del Gestor]]&gt;1,  VENTAS[[#This Row],[Total]]*10%, 0)</f>
        <v>0</v>
      </c>
      <c r="K400" s="13">
        <f>IFERROR(VLOOKUP(VENTAS[[#This Row],[Código del producto Vendido]],INVENTARIO[],20,FALSE),"-")*VENTAS[[#This Row],[Cantidad]]</f>
        <v>13.944444444444445</v>
      </c>
      <c r="L400" s="13">
        <f>VENTAS[[#This Row],[Total]]-VENTAS[[#This Row],[Comisión 10%]]-VENTAS[[#This Row],[Costo]]</f>
        <v>8.0555555555555554</v>
      </c>
    </row>
    <row r="401" spans="1:12" ht="14" hidden="1" x14ac:dyDescent="0.15">
      <c r="A401" s="140" t="s">
        <v>1924</v>
      </c>
      <c r="E401" s="6" t="s">
        <v>1735</v>
      </c>
      <c r="F401" s="4" t="str">
        <f>IFERROR(VLOOKUP(VENTAS[[#This Row],[Código del producto Vendido]],INVENTARIO[],5,FALSE),"-")</f>
        <v>Mono Oblicuo con bolsillo</v>
      </c>
      <c r="G401" s="4">
        <v>1</v>
      </c>
      <c r="H401" s="13">
        <v>22</v>
      </c>
      <c r="I401" s="13">
        <f>VENTAS[[#This Row],[Cantidad]]*VENTAS[[#This Row],[Precio Venta]]</f>
        <v>22</v>
      </c>
      <c r="J401" s="13">
        <f>IF(VENTAS[[#This Row],[Nombre del Gestor]]&gt;1,  VENTAS[[#This Row],[Total]]*10%, 0)</f>
        <v>0</v>
      </c>
      <c r="K401" s="13">
        <f>IFERROR(VLOOKUP(VENTAS[[#This Row],[Código del producto Vendido]],INVENTARIO[],20,FALSE),"-")*VENTAS[[#This Row],[Cantidad]]</f>
        <v>14.548529411764706</v>
      </c>
      <c r="L401" s="13">
        <f>VENTAS[[#This Row],[Total]]-VENTAS[[#This Row],[Comisión 10%]]-VENTAS[[#This Row],[Costo]]</f>
        <v>7.4514705882352938</v>
      </c>
    </row>
    <row r="402" spans="1:12" ht="14" hidden="1" x14ac:dyDescent="0.15">
      <c r="A402" s="132" t="s">
        <v>1924</v>
      </c>
      <c r="E402" s="6" t="s">
        <v>1436</v>
      </c>
      <c r="F402" s="4" t="str">
        <f>IFERROR(VLOOKUP(VENTAS[[#This Row],[Código del producto Vendido]],INVENTARIO[],5,FALSE),"-")</f>
        <v>Jumpsuit palazzo de tie dye</v>
      </c>
      <c r="G402" s="4">
        <v>1</v>
      </c>
      <c r="H402" s="13">
        <v>30</v>
      </c>
      <c r="I402" s="13">
        <f>VENTAS[[#This Row],[Cantidad]]*VENTAS[[#This Row],[Precio Venta]]</f>
        <v>30</v>
      </c>
      <c r="J402" s="13">
        <f>IF(VENTAS[[#This Row],[Nombre del Gestor]]&gt;1,  VENTAS[[#This Row],[Total]]*10%, 0)</f>
        <v>0</v>
      </c>
      <c r="K402" s="13">
        <f>IFERROR(VLOOKUP(VENTAS[[#This Row],[Código del producto Vendido]],INVENTARIO[],20,FALSE),"-")*VENTAS[[#This Row],[Cantidad]]</f>
        <v>16.333333333333336</v>
      </c>
      <c r="L402" s="13">
        <f>VENTAS[[#This Row],[Total]]-VENTAS[[#This Row],[Comisión 10%]]-VENTAS[[#This Row],[Costo]]</f>
        <v>13.666666666666664</v>
      </c>
    </row>
    <row r="403" spans="1:12" ht="12" hidden="1" customHeight="1" x14ac:dyDescent="0.15">
      <c r="A403" s="140" t="s">
        <v>1924</v>
      </c>
      <c r="C403" s="6" t="s">
        <v>1996</v>
      </c>
      <c r="D403" s="6"/>
      <c r="E403" s="6" t="s">
        <v>1438</v>
      </c>
      <c r="F403" s="4" t="str">
        <f>IFERROR(VLOOKUP(VENTAS[[#This Row],[Código del producto Vendido]],INVENTARIO[],5,FALSE),"-")</f>
        <v>Conjunto short, camisa y top</v>
      </c>
      <c r="G403" s="4">
        <v>1</v>
      </c>
      <c r="H403" s="13">
        <v>16.829999999999998</v>
      </c>
      <c r="I403" s="13">
        <f>VENTAS[[#This Row],[Cantidad]]*VENTAS[[#This Row],[Precio Venta]]</f>
        <v>16.829999999999998</v>
      </c>
      <c r="J403" s="13">
        <f>IF(VENTAS[[#This Row],[Nombre del Gestor]]&gt;1,  VENTAS[[#This Row],[Total]]*10%, 0)</f>
        <v>0</v>
      </c>
      <c r="K403" s="13">
        <f>IFERROR(VLOOKUP(VENTAS[[#This Row],[Código del producto Vendido]],INVENTARIO[],20,FALSE),"-")*VENTAS[[#This Row],[Cantidad]]</f>
        <v>16.833333333333336</v>
      </c>
      <c r="L403" s="13">
        <f>VENTAS[[#This Row],[Total]]-VENTAS[[#This Row],[Comisión 10%]]-VENTAS[[#This Row],[Costo]]</f>
        <v>-3.3333333333374071E-3</v>
      </c>
    </row>
    <row r="404" spans="1:12" ht="14" hidden="1" x14ac:dyDescent="0.15">
      <c r="A404" s="132" t="s">
        <v>1924</v>
      </c>
      <c r="E404" s="6" t="s">
        <v>1631</v>
      </c>
      <c r="F404" s="4" t="str">
        <f>IFERROR(VLOOKUP(VENTAS[[#This Row],[Código del producto Vendido]],INVENTARIO[],5,FALSE),"-")</f>
        <v>Bikini Rosa canalé</v>
      </c>
      <c r="G404" s="4">
        <v>1</v>
      </c>
      <c r="H404" s="13">
        <v>20</v>
      </c>
      <c r="I404" s="13">
        <f>VENTAS[[#This Row],[Cantidad]]*VENTAS[[#This Row],[Precio Venta]]</f>
        <v>20</v>
      </c>
      <c r="J404" s="13">
        <f>IF(VENTAS[[#This Row],[Nombre del Gestor]]&gt;1,  VENTAS[[#This Row],[Total]]*10%, 0)</f>
        <v>0</v>
      </c>
      <c r="K404" s="13">
        <f>IFERROR(VLOOKUP(VENTAS[[#This Row],[Código del producto Vendido]],INVENTARIO[],20,FALSE),"-")*VENTAS[[#This Row],[Cantidad]]</f>
        <v>13.444444444444445</v>
      </c>
      <c r="L404" s="13">
        <f>VENTAS[[#This Row],[Total]]-VENTAS[[#This Row],[Comisión 10%]]-VENTAS[[#This Row],[Costo]]</f>
        <v>6.5555555555555554</v>
      </c>
    </row>
    <row r="405" spans="1:12" ht="14" hidden="1" x14ac:dyDescent="0.15">
      <c r="A405" s="140" t="s">
        <v>1924</v>
      </c>
      <c r="E405" s="6" t="s">
        <v>1803</v>
      </c>
      <c r="F405" s="4" t="str">
        <f>IFERROR(VLOOKUP(VENTAS[[#This Row],[Código del producto Vendido]],INVENTARIO[],5,FALSE),"-")</f>
        <v>Pullover blanco cuello redondo</v>
      </c>
      <c r="G405" s="4">
        <v>1</v>
      </c>
      <c r="H405" s="13">
        <v>14</v>
      </c>
      <c r="I405" s="13">
        <f>VENTAS[[#This Row],[Cantidad]]*VENTAS[[#This Row],[Precio Venta]]</f>
        <v>14</v>
      </c>
      <c r="J405" s="13">
        <f>IF(VENTAS[[#This Row],[Nombre del Gestor]]&gt;1,  VENTAS[[#This Row],[Total]]*10%, 0)</f>
        <v>0</v>
      </c>
      <c r="K405" s="13">
        <f>IFERROR(VLOOKUP(VENTAS[[#This Row],[Código del producto Vendido]],INVENTARIO[],20,FALSE),"-")*VENTAS[[#This Row],[Cantidad]]</f>
        <v>8.61</v>
      </c>
      <c r="L405" s="13">
        <f>VENTAS[[#This Row],[Total]]-VENTAS[[#This Row],[Comisión 10%]]-VENTAS[[#This Row],[Costo]]</f>
        <v>5.3900000000000006</v>
      </c>
    </row>
    <row r="406" spans="1:12" ht="14" hidden="1" x14ac:dyDescent="0.15">
      <c r="A406" s="132" t="s">
        <v>1924</v>
      </c>
      <c r="C406" t="s">
        <v>1925</v>
      </c>
      <c r="E406" s="6" t="s">
        <v>1794</v>
      </c>
      <c r="F406" s="4" t="str">
        <f>IFERROR(VLOOKUP(VENTAS[[#This Row],[Código del producto Vendido]],INVENTARIO[],5,FALSE),"-")</f>
        <v>Pullover negro cuello redondo</v>
      </c>
      <c r="G406" s="4">
        <v>1</v>
      </c>
      <c r="H406" s="13">
        <v>14</v>
      </c>
      <c r="I406" s="13">
        <f>VENTAS[[#This Row],[Cantidad]]*VENTAS[[#This Row],[Precio Venta]]</f>
        <v>14</v>
      </c>
      <c r="J406" s="13">
        <f>IF(VENTAS[[#This Row],[Nombre del Gestor]]&gt;1,  VENTAS[[#This Row],[Total]]*10%, 0)</f>
        <v>0</v>
      </c>
      <c r="K406" s="13">
        <f>IFERROR(VLOOKUP(VENTAS[[#This Row],[Código del producto Vendido]],INVENTARIO[],20,FALSE),"-")*VENTAS[[#This Row],[Cantidad]]</f>
        <v>8.5300000000000011</v>
      </c>
      <c r="L406" s="13">
        <f>VENTAS[[#This Row],[Total]]-VENTAS[[#This Row],[Comisión 10%]]-VENTAS[[#This Row],[Costo]]</f>
        <v>5.4699999999999989</v>
      </c>
    </row>
    <row r="407" spans="1:12" ht="14" hidden="1" x14ac:dyDescent="0.15">
      <c r="A407" s="140" t="s">
        <v>1924</v>
      </c>
      <c r="C407" t="s">
        <v>1925</v>
      </c>
      <c r="E407" s="6" t="s">
        <v>1851</v>
      </c>
      <c r="F407" s="4" t="str">
        <f>IFERROR(VLOOKUP(VENTAS[[#This Row],[Código del producto Vendido]],INVENTARIO[],5,FALSE),"-")</f>
        <v>Short  de pierna ancha </v>
      </c>
      <c r="G407" s="4">
        <v>1</v>
      </c>
      <c r="H407" s="13">
        <v>20</v>
      </c>
      <c r="I407" s="13">
        <f>VENTAS[[#This Row],[Cantidad]]*VENTAS[[#This Row],[Precio Venta]]</f>
        <v>20</v>
      </c>
      <c r="J407" s="13">
        <f>IF(VENTAS[[#This Row],[Nombre del Gestor]]&gt;1,  VENTAS[[#This Row],[Total]]*10%, 0)</f>
        <v>0</v>
      </c>
      <c r="K407" s="13">
        <f>IFERROR(VLOOKUP(VENTAS[[#This Row],[Código del producto Vendido]],INVENTARIO[],20,FALSE),"-")*VENTAS[[#This Row],[Cantidad]]</f>
        <v>14.37</v>
      </c>
      <c r="L407" s="13">
        <f>VENTAS[[#This Row],[Total]]-VENTAS[[#This Row],[Comisión 10%]]-VENTAS[[#This Row],[Costo]]</f>
        <v>5.6300000000000008</v>
      </c>
    </row>
    <row r="408" spans="1:12" ht="14" hidden="1" x14ac:dyDescent="0.15">
      <c r="A408" s="132" t="s">
        <v>1924</v>
      </c>
      <c r="C408" t="s">
        <v>1925</v>
      </c>
      <c r="E408" s="6" t="s">
        <v>1853</v>
      </c>
      <c r="F408" s="4" t="str">
        <f>IFERROR(VLOOKUP(VENTAS[[#This Row],[Código del producto Vendido]],INVENTARIO[],5,FALSE),"-")</f>
        <v>Cinturón de hebilla dorada</v>
      </c>
      <c r="G408" s="4">
        <v>1</v>
      </c>
      <c r="H408" s="13">
        <v>12</v>
      </c>
      <c r="I408" s="13">
        <f>VENTAS[[#This Row],[Cantidad]]*VENTAS[[#This Row],[Precio Venta]]</f>
        <v>12</v>
      </c>
      <c r="J408" s="13">
        <f>IF(VENTAS[[#This Row],[Nombre del Gestor]]&gt;1,  VENTAS[[#This Row],[Total]]*10%, 0)</f>
        <v>0</v>
      </c>
      <c r="K408" s="13">
        <f>IFERROR(VLOOKUP(VENTAS[[#This Row],[Código del producto Vendido]],INVENTARIO[],20,FALSE),"-")*VENTAS[[#This Row],[Cantidad]]</f>
        <v>5.17</v>
      </c>
      <c r="L408" s="13">
        <f>VENTAS[[#This Row],[Total]]-VENTAS[[#This Row],[Comisión 10%]]-VENTAS[[#This Row],[Costo]]</f>
        <v>6.83</v>
      </c>
    </row>
    <row r="409" spans="1:12" ht="14" hidden="1" x14ac:dyDescent="0.15">
      <c r="A409" s="140" t="s">
        <v>1924</v>
      </c>
      <c r="C409" t="s">
        <v>1925</v>
      </c>
      <c r="E409" s="6" t="s">
        <v>1854</v>
      </c>
      <c r="F409" s="4" t="str">
        <f>IFERROR(VLOOKUP(VENTAS[[#This Row],[Código del producto Vendido]],INVENTARIO[],5,FALSE),"-")</f>
        <v>Cinturón negro con hebilla dorada</v>
      </c>
      <c r="G409" s="4">
        <v>1</v>
      </c>
      <c r="H409" s="13">
        <v>12</v>
      </c>
      <c r="I409" s="13">
        <f>VENTAS[[#This Row],[Cantidad]]*VENTAS[[#This Row],[Precio Venta]]</f>
        <v>12</v>
      </c>
      <c r="J409" s="13">
        <f>IF(VENTAS[[#This Row],[Nombre del Gestor]]&gt;1,  VENTAS[[#This Row],[Total]]*10%, 0)</f>
        <v>0</v>
      </c>
      <c r="K409" s="13">
        <f>IFERROR(VLOOKUP(VENTAS[[#This Row],[Código del producto Vendido]],INVENTARIO[],20,FALSE),"-")*VENTAS[[#This Row],[Cantidad]]</f>
        <v>4.6099999999999994</v>
      </c>
      <c r="L409" s="13">
        <f>VENTAS[[#This Row],[Total]]-VENTAS[[#This Row],[Comisión 10%]]-VENTAS[[#This Row],[Costo]]</f>
        <v>7.3900000000000006</v>
      </c>
    </row>
    <row r="410" spans="1:12" ht="14" hidden="1" x14ac:dyDescent="0.15">
      <c r="A410" s="132" t="s">
        <v>1924</v>
      </c>
      <c r="C410" t="s">
        <v>1926</v>
      </c>
      <c r="E410" s="6" t="s">
        <v>1883</v>
      </c>
      <c r="F410" s="4" t="str">
        <f>IFERROR(VLOOKUP(VENTAS[[#This Row],[Código del producto Vendido]],INVENTARIO[],5,FALSE),"-")</f>
        <v>Pantaloneta negra con abertura</v>
      </c>
      <c r="G410" s="4">
        <v>1</v>
      </c>
      <c r="H410" s="13">
        <v>23</v>
      </c>
      <c r="I410" s="13">
        <f>VENTAS[[#This Row],[Cantidad]]*VENTAS[[#This Row],[Precio Venta]]</f>
        <v>23</v>
      </c>
      <c r="J410" s="13">
        <f>IF(VENTAS[[#This Row],[Nombre del Gestor]]&gt;1,  VENTAS[[#This Row],[Total]]*10%, 0)</f>
        <v>0</v>
      </c>
      <c r="K410" s="13">
        <f>IFERROR(VLOOKUP(VENTAS[[#This Row],[Código del producto Vendido]],INVENTARIO[],20,FALSE),"-")*VENTAS[[#This Row],[Cantidad]]</f>
        <v>15.22</v>
      </c>
      <c r="L410" s="13">
        <f>VENTAS[[#This Row],[Total]]-VENTAS[[#This Row],[Comisión 10%]]-VENTAS[[#This Row],[Costo]]</f>
        <v>7.7799999999999994</v>
      </c>
    </row>
    <row r="411" spans="1:12" ht="14" hidden="1" x14ac:dyDescent="0.15">
      <c r="A411" s="140" t="s">
        <v>1924</v>
      </c>
      <c r="C411" t="s">
        <v>1926</v>
      </c>
      <c r="E411" s="6" t="s">
        <v>1885</v>
      </c>
      <c r="F411" s="4" t="str">
        <f>IFERROR(VLOOKUP(VENTAS[[#This Row],[Código del producto Vendido]],INVENTARIO[],5,FALSE),"-")</f>
        <v>Top asimétrico blanco</v>
      </c>
      <c r="G411" s="4">
        <v>1</v>
      </c>
      <c r="H411" s="13">
        <v>12</v>
      </c>
      <c r="I411" s="13">
        <f>VENTAS[[#This Row],[Cantidad]]*VENTAS[[#This Row],[Precio Venta]]</f>
        <v>12</v>
      </c>
      <c r="J411" s="13">
        <f>IF(VENTAS[[#This Row],[Nombre del Gestor]]&gt;1,  VENTAS[[#This Row],[Total]]*10%, 0)</f>
        <v>0</v>
      </c>
      <c r="K411" s="13">
        <f>IFERROR(VLOOKUP(VENTAS[[#This Row],[Código del producto Vendido]],INVENTARIO[],20,FALSE),"-")*VENTAS[[#This Row],[Cantidad]]</f>
        <v>5.77</v>
      </c>
      <c r="L411" s="13">
        <f>VENTAS[[#This Row],[Total]]-VENTAS[[#This Row],[Comisión 10%]]-VENTAS[[#This Row],[Costo]]</f>
        <v>6.23</v>
      </c>
    </row>
    <row r="412" spans="1:12" ht="14" hidden="1" x14ac:dyDescent="0.15">
      <c r="A412" s="132" t="s">
        <v>1924</v>
      </c>
      <c r="C412" t="s">
        <v>1926</v>
      </c>
      <c r="E412" s="6" t="s">
        <v>1896</v>
      </c>
      <c r="F412" s="4" t="str">
        <f>IFERROR(VLOOKUP(VENTAS[[#This Row],[Código del producto Vendido]],INVENTARIO[],5,FALSE),"-")</f>
        <v>Pantalón rosado fuccia</v>
      </c>
      <c r="G412" s="4">
        <v>1</v>
      </c>
      <c r="H412" s="13">
        <v>30</v>
      </c>
      <c r="I412" s="13">
        <f>VENTAS[[#This Row],[Cantidad]]*VENTAS[[#This Row],[Precio Venta]]</f>
        <v>30</v>
      </c>
      <c r="J412" s="13">
        <f>IF(VENTAS[[#This Row],[Nombre del Gestor]]&gt;1,  VENTAS[[#This Row],[Total]]*10%, 0)</f>
        <v>0</v>
      </c>
      <c r="K412" s="13">
        <f>IFERROR(VLOOKUP(VENTAS[[#This Row],[Código del producto Vendido]],INVENTARIO[],20,FALSE),"-")*VENTAS[[#This Row],[Cantidad]]</f>
        <v>20.78</v>
      </c>
      <c r="L412" s="13">
        <f>VENTAS[[#This Row],[Total]]-VENTAS[[#This Row],[Comisión 10%]]-VENTAS[[#This Row],[Costo]]</f>
        <v>9.2199999999999989</v>
      </c>
    </row>
    <row r="413" spans="1:12" ht="14" hidden="1" x14ac:dyDescent="0.15">
      <c r="A413" s="140" t="s">
        <v>1924</v>
      </c>
      <c r="C413" t="s">
        <v>1926</v>
      </c>
      <c r="E413" s="6" t="s">
        <v>1868</v>
      </c>
      <c r="F413" s="4" t="str">
        <f>IFERROR(VLOOKUP(VENTAS[[#This Row],[Código del producto Vendido]],INVENTARIO[],5,FALSE),"-")</f>
        <v>Pantalón de corte recto</v>
      </c>
      <c r="G413" s="4">
        <v>1</v>
      </c>
      <c r="H413" s="13">
        <v>30</v>
      </c>
      <c r="I413" s="13">
        <f>VENTAS[[#This Row],[Cantidad]]*VENTAS[[#This Row],[Precio Venta]]</f>
        <v>30</v>
      </c>
      <c r="J413" s="13">
        <f>IF(VENTAS[[#This Row],[Nombre del Gestor]]&gt;1,  VENTAS[[#This Row],[Total]]*10%, 0)</f>
        <v>0</v>
      </c>
      <c r="K413" s="13">
        <f>IFERROR(VLOOKUP(VENTAS[[#This Row],[Código del producto Vendido]],INVENTARIO[],20,FALSE),"-")*VENTAS[[#This Row],[Cantidad]]</f>
        <v>20.78</v>
      </c>
      <c r="L413" s="13">
        <f>VENTAS[[#This Row],[Total]]-VENTAS[[#This Row],[Comisión 10%]]-VENTAS[[#This Row],[Costo]]</f>
        <v>9.2199999999999989</v>
      </c>
    </row>
    <row r="414" spans="1:12" ht="14" hidden="1" x14ac:dyDescent="0.15">
      <c r="A414" s="132" t="s">
        <v>1924</v>
      </c>
      <c r="C414" t="s">
        <v>1926</v>
      </c>
      <c r="E414" s="6" t="s">
        <v>1673</v>
      </c>
      <c r="F414" s="4" t="str">
        <f>IFERROR(VLOOKUP(VENTAS[[#This Row],[Código del producto Vendido]],INVENTARIO[],5,FALSE),"-")</f>
        <v>Pantalón Business Básico</v>
      </c>
      <c r="G414" s="4">
        <v>1</v>
      </c>
      <c r="H414" s="13">
        <v>30</v>
      </c>
      <c r="I414" s="13">
        <f>VENTAS[[#This Row],[Cantidad]]*VENTAS[[#This Row],[Precio Venta]]</f>
        <v>30</v>
      </c>
      <c r="J414" s="13">
        <f>IF(VENTAS[[#This Row],[Nombre del Gestor]]&gt;1,  VENTAS[[#This Row],[Total]]*10%, 0)</f>
        <v>0</v>
      </c>
      <c r="K414" s="13">
        <f>IFERROR(VLOOKUP(VENTAS[[#This Row],[Código del producto Vendido]],INVENTARIO[],20,FALSE),"-")*VENTAS[[#This Row],[Cantidad]]</f>
        <v>21.372272727272726</v>
      </c>
      <c r="L414" s="13">
        <f>VENTAS[[#This Row],[Total]]-VENTAS[[#This Row],[Comisión 10%]]-VENTAS[[#This Row],[Costo]]</f>
        <v>8.6277272727272738</v>
      </c>
    </row>
    <row r="415" spans="1:12" ht="14" hidden="1" x14ac:dyDescent="0.15">
      <c r="A415" s="140" t="s">
        <v>1924</v>
      </c>
      <c r="C415" t="s">
        <v>1926</v>
      </c>
      <c r="E415" s="6" t="s">
        <v>1479</v>
      </c>
      <c r="F415" s="4" t="str">
        <f>IFERROR(VLOOKUP(VENTAS[[#This Row],[Código del producto Vendido]],INVENTARIO[],5,FALSE),"-")</f>
        <v>Vestido con cordón de espalda cruzada</v>
      </c>
      <c r="G415" s="4">
        <v>1</v>
      </c>
      <c r="H415" s="13">
        <v>28</v>
      </c>
      <c r="I415" s="13">
        <f>VENTAS[[#This Row],[Cantidad]]*VENTAS[[#This Row],[Precio Venta]]</f>
        <v>28</v>
      </c>
      <c r="J415" s="13">
        <f>IF(VENTAS[[#This Row],[Nombre del Gestor]]&gt;1,  VENTAS[[#This Row],[Total]]*10%, 0)</f>
        <v>0</v>
      </c>
      <c r="K415" s="13">
        <f>IFERROR(VLOOKUP(VENTAS[[#This Row],[Código del producto Vendido]],INVENTARIO[],20,FALSE),"-")*VENTAS[[#This Row],[Cantidad]]</f>
        <v>15.907777777777778</v>
      </c>
      <c r="L415" s="13">
        <f>VENTAS[[#This Row],[Total]]-VENTAS[[#This Row],[Comisión 10%]]-VENTAS[[#This Row],[Costo]]</f>
        <v>12.092222222222222</v>
      </c>
    </row>
    <row r="416" spans="1:12" ht="14" hidden="1" x14ac:dyDescent="0.15">
      <c r="A416" s="132" t="s">
        <v>1924</v>
      </c>
      <c r="C416" t="s">
        <v>1927</v>
      </c>
      <c r="E416" s="6" t="s">
        <v>1407</v>
      </c>
      <c r="F416" s="4" t="str">
        <f>IFERROR(VLOOKUP(VENTAS[[#This Row],[Código del producto Vendido]],INVENTARIO[],5,FALSE),"-")</f>
        <v>Pantalón pierna ancha con cinturón</v>
      </c>
      <c r="G416" s="4">
        <v>1</v>
      </c>
      <c r="H416" s="13">
        <v>25</v>
      </c>
      <c r="I416" s="13">
        <f>VENTAS[[#This Row],[Cantidad]]*VENTAS[[#This Row],[Precio Venta]]</f>
        <v>25</v>
      </c>
      <c r="J416" s="13">
        <f>IF(VENTAS[[#This Row],[Nombre del Gestor]]&gt;1,  VENTAS[[#This Row],[Total]]*10%, 0)</f>
        <v>0</v>
      </c>
      <c r="K416" s="13">
        <f>IFERROR(VLOOKUP(VENTAS[[#This Row],[Código del producto Vendido]],INVENTARIO[],20,FALSE),"-")*VENTAS[[#This Row],[Cantidad]]</f>
        <v>13.944444444444445</v>
      </c>
      <c r="L416" s="13">
        <f>VENTAS[[#This Row],[Total]]-VENTAS[[#This Row],[Comisión 10%]]-VENTAS[[#This Row],[Costo]]</f>
        <v>11.055555555555555</v>
      </c>
    </row>
    <row r="417" spans="1:12" ht="14" hidden="1" x14ac:dyDescent="0.15">
      <c r="A417" s="140" t="s">
        <v>1928</v>
      </c>
      <c r="C417" t="s">
        <v>1927</v>
      </c>
      <c r="E417" s="6" t="s">
        <v>1714</v>
      </c>
      <c r="F417" s="4" t="str">
        <f>IFERROR(VLOOKUP(VENTAS[[#This Row],[Código del producto Vendido]],INVENTARIO[],5,FALSE),"-")</f>
        <v>Pantaloneta Camel</v>
      </c>
      <c r="G417" s="4">
        <v>1</v>
      </c>
      <c r="H417" s="13">
        <v>30</v>
      </c>
      <c r="I417" s="13">
        <f>VENTAS[[#This Row],[Cantidad]]*VENTAS[[#This Row],[Precio Venta]]</f>
        <v>30</v>
      </c>
      <c r="J417" s="13">
        <f>IF(VENTAS[[#This Row],[Nombre del Gestor]]&gt;1,  VENTAS[[#This Row],[Total]]*10%, 0)</f>
        <v>0</v>
      </c>
      <c r="K417" s="13">
        <f>IFERROR(VLOOKUP(VENTAS[[#This Row],[Código del producto Vendido]],INVENTARIO[],20,FALSE),"-")*VENTAS[[#This Row],[Cantidad]]</f>
        <v>18.647727272727273</v>
      </c>
      <c r="L417" s="13">
        <f>VENTAS[[#This Row],[Total]]-VENTAS[[#This Row],[Comisión 10%]]-VENTAS[[#This Row],[Costo]]</f>
        <v>11.352272727272727</v>
      </c>
    </row>
    <row r="418" spans="1:12" ht="14" hidden="1" x14ac:dyDescent="0.15">
      <c r="A418" s="132" t="s">
        <v>1928</v>
      </c>
      <c r="C418" s="6" t="s">
        <v>1926</v>
      </c>
      <c r="D418" s="6"/>
      <c r="E418" s="6" t="s">
        <v>1828</v>
      </c>
      <c r="F418" s="4" t="str">
        <f>IFERROR(VLOOKUP(VENTAS[[#This Row],[Código del producto Vendido]],INVENTARIO[],5,FALSE),"-")</f>
        <v>Camisa Blanca</v>
      </c>
      <c r="G418" s="4">
        <v>1</v>
      </c>
      <c r="H418" s="13">
        <v>20</v>
      </c>
      <c r="I418" s="13">
        <f>VENTAS[[#This Row],[Cantidad]]*VENTAS[[#This Row],[Precio Venta]]</f>
        <v>20</v>
      </c>
      <c r="J418" s="13">
        <f>IF(VENTAS[[#This Row],[Nombre del Gestor]]&gt;1,  VENTAS[[#This Row],[Total]]*10%, 0)</f>
        <v>0</v>
      </c>
      <c r="K418" s="13">
        <f>IFERROR(VLOOKUP(VENTAS[[#This Row],[Código del producto Vendido]],INVENTARIO[],20,FALSE),"-")*VENTAS[[#This Row],[Cantidad]]</f>
        <v>12.9</v>
      </c>
      <c r="L418" s="13">
        <f>VENTAS[[#This Row],[Total]]-VENTAS[[#This Row],[Comisión 10%]]-VENTAS[[#This Row],[Costo]]</f>
        <v>7.1</v>
      </c>
    </row>
    <row r="419" spans="1:12" ht="14" hidden="1" x14ac:dyDescent="0.15">
      <c r="A419" s="140" t="s">
        <v>1928</v>
      </c>
      <c r="C419" s="6" t="s">
        <v>1292</v>
      </c>
      <c r="D419" s="6"/>
      <c r="E419" s="6" t="s">
        <v>1830</v>
      </c>
      <c r="F419" s="4" t="str">
        <f>IFERROR(VLOOKUP(VENTAS[[#This Row],[Código del producto Vendido]],INVENTARIO[],5,FALSE),"-")</f>
        <v>Camisa Blanca</v>
      </c>
      <c r="G419" s="4">
        <v>1</v>
      </c>
      <c r="H419" s="13">
        <v>20</v>
      </c>
      <c r="I419" s="13">
        <f>VENTAS[[#This Row],[Cantidad]]*VENTAS[[#This Row],[Precio Venta]]</f>
        <v>20</v>
      </c>
      <c r="J419" s="13">
        <f>IF(VENTAS[[#This Row],[Nombre del Gestor]]&gt;1,  VENTAS[[#This Row],[Total]]*10%, 0)</f>
        <v>0</v>
      </c>
      <c r="K419" s="13">
        <f>IFERROR(VLOOKUP(VENTAS[[#This Row],[Código del producto Vendido]],INVENTARIO[],20,FALSE),"-")*VENTAS[[#This Row],[Cantidad]]</f>
        <v>12.9</v>
      </c>
      <c r="L419" s="13">
        <f>VENTAS[[#This Row],[Total]]-VENTAS[[#This Row],[Comisión 10%]]-VENTAS[[#This Row],[Costo]]</f>
        <v>7.1</v>
      </c>
    </row>
    <row r="420" spans="1:12" ht="14" hidden="1" x14ac:dyDescent="0.15">
      <c r="A420" s="132" t="s">
        <v>1928</v>
      </c>
      <c r="C420" s="6" t="s">
        <v>1292</v>
      </c>
      <c r="D420" s="6"/>
      <c r="E420" s="6" t="s">
        <v>1814</v>
      </c>
      <c r="F420" s="4" t="str">
        <f>IFERROR(VLOOKUP(VENTAS[[#This Row],[Código del producto Vendido]],INVENTARIO[],5,FALSE),"-")</f>
        <v>Short de mezclilla clara con doblez</v>
      </c>
      <c r="G420" s="4">
        <v>1</v>
      </c>
      <c r="H420" s="13">
        <v>25</v>
      </c>
      <c r="I420" s="13">
        <f>VENTAS[[#This Row],[Cantidad]]*VENTAS[[#This Row],[Precio Venta]]</f>
        <v>25</v>
      </c>
      <c r="J420" s="13">
        <f>IF(VENTAS[[#This Row],[Nombre del Gestor]]&gt;1,  VENTAS[[#This Row],[Total]]*10%, 0)</f>
        <v>0</v>
      </c>
      <c r="K420" s="13">
        <f>IFERROR(VLOOKUP(VENTAS[[#This Row],[Código del producto Vendido]],INVENTARIO[],20,FALSE),"-")*VENTAS[[#This Row],[Cantidad]]</f>
        <v>14.29</v>
      </c>
      <c r="L420" s="13">
        <f>VENTAS[[#This Row],[Total]]-VENTAS[[#This Row],[Comisión 10%]]-VENTAS[[#This Row],[Costo]]</f>
        <v>10.71</v>
      </c>
    </row>
    <row r="421" spans="1:12" ht="14" hidden="1" x14ac:dyDescent="0.15">
      <c r="A421" s="140" t="s">
        <v>1928</v>
      </c>
      <c r="C421" s="6" t="s">
        <v>1926</v>
      </c>
      <c r="D421" s="6"/>
      <c r="E421" s="6" t="s">
        <v>1744</v>
      </c>
      <c r="F421" s="4" t="str">
        <f>IFERROR(VLOOKUP(VENTAS[[#This Row],[Código del producto Vendido]],INVENTARIO[],5,FALSE),"-")</f>
        <v>Set de lencería de encaje</v>
      </c>
      <c r="G421" s="4">
        <v>1</v>
      </c>
      <c r="H421" s="13">
        <v>15</v>
      </c>
      <c r="I421" s="13">
        <f>VENTAS[[#This Row],[Cantidad]]*VENTAS[[#This Row],[Precio Venta]]</f>
        <v>15</v>
      </c>
      <c r="J421" s="13">
        <f>IF(VENTAS[[#This Row],[Nombre del Gestor]]&gt;1,  VENTAS[[#This Row],[Total]]*10%, 0)</f>
        <v>0</v>
      </c>
      <c r="K421" s="13">
        <f>IFERROR(VLOOKUP(VENTAS[[#This Row],[Código del producto Vendido]],INVENTARIO[],20,FALSE),"-")*VENTAS[[#This Row],[Cantidad]]</f>
        <v>7.1088235294117643</v>
      </c>
      <c r="L421" s="13">
        <f>VENTAS[[#This Row],[Total]]-VENTAS[[#This Row],[Comisión 10%]]-VENTAS[[#This Row],[Costo]]</f>
        <v>7.8911764705882357</v>
      </c>
    </row>
    <row r="422" spans="1:12" ht="14" hidden="1" x14ac:dyDescent="0.15">
      <c r="A422" s="132" t="s">
        <v>1928</v>
      </c>
      <c r="C422" s="6" t="s">
        <v>1292</v>
      </c>
      <c r="D422" s="6"/>
      <c r="E422" s="6" t="s">
        <v>1692</v>
      </c>
      <c r="F422" s="4" t="str">
        <f>IFERROR(VLOOKUP(VENTAS[[#This Row],[Código del producto Vendido]],INVENTARIO[],5,FALSE),"-")</f>
        <v>Bañador una pieza con estampado de planta cremallera</v>
      </c>
      <c r="G422" s="4">
        <v>1</v>
      </c>
      <c r="H422" s="13">
        <v>25</v>
      </c>
      <c r="I422" s="13">
        <f>VENTAS[[#This Row],[Cantidad]]*VENTAS[[#This Row],[Precio Venta]]</f>
        <v>25</v>
      </c>
      <c r="J422" s="13">
        <f>IF(VENTAS[[#This Row],[Nombre del Gestor]]&gt;1,  VENTAS[[#This Row],[Total]]*10%, 0)</f>
        <v>0</v>
      </c>
      <c r="K422" s="13">
        <f>IFERROR(VLOOKUP(VENTAS[[#This Row],[Código del producto Vendido]],INVENTARIO[],20,FALSE),"-")*VENTAS[[#This Row],[Cantidad]]</f>
        <v>14.645454545454545</v>
      </c>
      <c r="L422" s="13">
        <f>VENTAS[[#This Row],[Total]]-VENTAS[[#This Row],[Comisión 10%]]-VENTAS[[#This Row],[Costo]]</f>
        <v>10.354545454545455</v>
      </c>
    </row>
    <row r="423" spans="1:12" ht="14" hidden="1" x14ac:dyDescent="0.15">
      <c r="A423" s="140" t="s">
        <v>1928</v>
      </c>
      <c r="C423" s="6" t="s">
        <v>46</v>
      </c>
      <c r="D423" s="6"/>
      <c r="E423" s="6" t="s">
        <v>1869</v>
      </c>
      <c r="F423" s="4" t="str">
        <f>IFERROR(VLOOKUP(VENTAS[[#This Row],[Código del producto Vendido]],INVENTARIO[],5,FALSE),"-")</f>
        <v>Pantaloneta verde</v>
      </c>
      <c r="G423" s="4">
        <v>1</v>
      </c>
      <c r="H423" s="13">
        <v>18.52</v>
      </c>
      <c r="I423" s="13">
        <f>VENTAS[[#This Row],[Cantidad]]*VENTAS[[#This Row],[Precio Venta]]</f>
        <v>18.52</v>
      </c>
      <c r="J423" s="13">
        <f>IF(VENTAS[[#This Row],[Nombre del Gestor]]&gt;1,  VENTAS[[#This Row],[Total]]*10%, 0)</f>
        <v>0</v>
      </c>
      <c r="K423" s="13">
        <f>IFERROR(VLOOKUP(VENTAS[[#This Row],[Código del producto Vendido]],INVENTARIO[],20,FALSE),"-")*VENTAS[[#This Row],[Cantidad]]</f>
        <v>18.3</v>
      </c>
      <c r="L423" s="13">
        <f>VENTAS[[#This Row],[Total]]-VENTAS[[#This Row],[Comisión 10%]]-VENTAS[[#This Row],[Costo]]</f>
        <v>0.21999999999999886</v>
      </c>
    </row>
    <row r="424" spans="1:12" ht="14" hidden="1" x14ac:dyDescent="0.15">
      <c r="A424" s="132" t="s">
        <v>1928</v>
      </c>
      <c r="C424" s="6" t="s">
        <v>1926</v>
      </c>
      <c r="D424" s="6"/>
      <c r="E424" s="6" t="s">
        <v>1887</v>
      </c>
      <c r="F424" s="4" t="str">
        <f>IFERROR(VLOOKUP(VENTAS[[#This Row],[Código del producto Vendido]],INVENTARIO[],5,FALSE),"-")</f>
        <v>Top blanco cuello V con encaje</v>
      </c>
      <c r="G424" s="4">
        <v>1</v>
      </c>
      <c r="H424" s="13">
        <v>12</v>
      </c>
      <c r="I424" s="13">
        <f>VENTAS[[#This Row],[Cantidad]]*VENTAS[[#This Row],[Precio Venta]]</f>
        <v>12</v>
      </c>
      <c r="J424" s="13">
        <f>IF(VENTAS[[#This Row],[Nombre del Gestor]]&gt;1,  VENTAS[[#This Row],[Total]]*10%, 0)</f>
        <v>0</v>
      </c>
      <c r="K424" s="13">
        <f>IFERROR(VLOOKUP(VENTAS[[#This Row],[Código del producto Vendido]],INVENTARIO[],20,FALSE),"-")*VENTAS[[#This Row],[Cantidad]]</f>
        <v>7.97</v>
      </c>
      <c r="L424" s="13">
        <f>VENTAS[[#This Row],[Total]]-VENTAS[[#This Row],[Comisión 10%]]-VENTAS[[#This Row],[Costo]]</f>
        <v>4.03</v>
      </c>
    </row>
    <row r="425" spans="1:12" ht="14" hidden="1" x14ac:dyDescent="0.15">
      <c r="A425" s="141" t="s">
        <v>1928</v>
      </c>
      <c r="C425" s="6" t="s">
        <v>1926</v>
      </c>
      <c r="D425" s="6"/>
      <c r="E425" s="6" t="s">
        <v>1891</v>
      </c>
      <c r="F425" s="4" t="str">
        <f>IFERROR(VLOOKUP(VENTAS[[#This Row],[Código del producto Vendido]],INVENTARIO[],5,FALSE),"-")</f>
        <v>Top negro  cuello V con encaje</v>
      </c>
      <c r="G425" s="4">
        <v>1</v>
      </c>
      <c r="H425" s="13">
        <v>12</v>
      </c>
      <c r="I425" s="13">
        <f>VENTAS[[#This Row],[Cantidad]]*VENTAS[[#This Row],[Precio Venta]]</f>
        <v>12</v>
      </c>
      <c r="J425" s="13">
        <f>IF(VENTAS[[#This Row],[Nombre del Gestor]]&gt;1,  VENTAS[[#This Row],[Total]]*10%, 0)</f>
        <v>0</v>
      </c>
      <c r="K425" s="13">
        <f>IFERROR(VLOOKUP(VENTAS[[#This Row],[Código del producto Vendido]],INVENTARIO[],20,FALSE),"-")*VENTAS[[#This Row],[Cantidad]]</f>
        <v>8.09</v>
      </c>
      <c r="L425" s="13">
        <f>VENTAS[[#This Row],[Total]]-VENTAS[[#This Row],[Comisión 10%]]-VENTAS[[#This Row],[Costo]]</f>
        <v>3.91</v>
      </c>
    </row>
    <row r="426" spans="1:12" ht="14" hidden="1" x14ac:dyDescent="0.15">
      <c r="A426" s="139" t="s">
        <v>1928</v>
      </c>
      <c r="C426" s="6" t="s">
        <v>1926</v>
      </c>
      <c r="D426" s="6"/>
      <c r="E426" s="6" t="s">
        <v>1870</v>
      </c>
      <c r="F426" s="4" t="str">
        <f>IFERROR(VLOOKUP(VENTAS[[#This Row],[Código del producto Vendido]],INVENTARIO[],5,FALSE),"-")</f>
        <v>Pantaloneta verde</v>
      </c>
      <c r="G426" s="4">
        <v>1</v>
      </c>
      <c r="H426" s="13">
        <v>25</v>
      </c>
      <c r="I426" s="13">
        <f>VENTAS[[#This Row],[Cantidad]]*VENTAS[[#This Row],[Precio Venta]]</f>
        <v>25</v>
      </c>
      <c r="J426" s="13">
        <f>IF(VENTAS[[#This Row],[Nombre del Gestor]]&gt;1,  VENTAS[[#This Row],[Total]]*10%, 0)</f>
        <v>0</v>
      </c>
      <c r="K426" s="13">
        <f>IFERROR(VLOOKUP(VENTAS[[#This Row],[Código del producto Vendido]],INVENTARIO[],20,FALSE),"-")*VENTAS[[#This Row],[Cantidad]]</f>
        <v>18.3</v>
      </c>
      <c r="L426" s="13">
        <f>VENTAS[[#This Row],[Total]]-VENTAS[[#This Row],[Comisión 10%]]-VENTAS[[#This Row],[Costo]]</f>
        <v>6.6999999999999993</v>
      </c>
    </row>
    <row r="427" spans="1:12" ht="14" hidden="1" x14ac:dyDescent="0.15">
      <c r="A427" s="141" t="s">
        <v>1928</v>
      </c>
      <c r="C427" s="6" t="s">
        <v>1926</v>
      </c>
      <c r="D427" s="6"/>
      <c r="E427" s="6" t="s">
        <v>1732</v>
      </c>
      <c r="F427" s="4" t="str">
        <f>IFERROR(VLOOKUP(VENTAS[[#This Row],[Código del producto Vendido]],INVENTARIO[],5,FALSE),"-")</f>
        <v>Sandalias crema</v>
      </c>
      <c r="G427" s="4">
        <v>1</v>
      </c>
      <c r="H427" s="13">
        <v>35</v>
      </c>
      <c r="I427" s="13">
        <f>VENTAS[[#This Row],[Cantidad]]*VENTAS[[#This Row],[Precio Venta]]</f>
        <v>35</v>
      </c>
      <c r="J427" s="13">
        <f>IF(VENTAS[[#This Row],[Nombre del Gestor]]&gt;1,  VENTAS[[#This Row],[Total]]*10%, 0)</f>
        <v>0</v>
      </c>
      <c r="K427" s="13">
        <f>IFERROR(VLOOKUP(VENTAS[[#This Row],[Código del producto Vendido]],INVENTARIO[],20,FALSE),"-")*VENTAS[[#This Row],[Cantidad]]</f>
        <v>26.852941176470587</v>
      </c>
      <c r="L427" s="13">
        <f>VENTAS[[#This Row],[Total]]-VENTAS[[#This Row],[Comisión 10%]]-VENTAS[[#This Row],[Costo]]</f>
        <v>8.147058823529413</v>
      </c>
    </row>
    <row r="428" spans="1:12" ht="14" hidden="1" x14ac:dyDescent="0.15">
      <c r="A428" s="132" t="s">
        <v>1934</v>
      </c>
      <c r="C428" s="6" t="s">
        <v>1935</v>
      </c>
      <c r="D428" s="6"/>
      <c r="E428" s="6" t="s">
        <v>1739</v>
      </c>
      <c r="F428" s="4" t="str">
        <f>IFERROR(VLOOKUP(VENTAS[[#This Row],[Código del producto Vendido]],INVENTARIO[],5,FALSE),"-")</f>
        <v>Bolso de mimbre</v>
      </c>
      <c r="G428" s="4">
        <v>1</v>
      </c>
      <c r="H428" s="13">
        <v>12</v>
      </c>
      <c r="I428" s="13">
        <f>VENTAS[[#This Row],[Cantidad]]*VENTAS[[#This Row],[Precio Venta]]</f>
        <v>12</v>
      </c>
      <c r="J428" s="13">
        <f>IF(VENTAS[[#This Row],[Nombre del Gestor]]&gt;1,  VENTAS[[#This Row],[Total]]*10%, 0)</f>
        <v>0</v>
      </c>
      <c r="K428" s="13">
        <f>IFERROR(VLOOKUP(VENTAS[[#This Row],[Código del producto Vendido]],INVENTARIO[],20,FALSE),"-")*VENTAS[[#This Row],[Cantidad]]</f>
        <v>11.828676470588235</v>
      </c>
      <c r="L428" s="13">
        <f>VENTAS[[#This Row],[Total]]-VENTAS[[#This Row],[Comisión 10%]]-VENTAS[[#This Row],[Costo]]</f>
        <v>0.17132352941176521</v>
      </c>
    </row>
    <row r="429" spans="1:12" ht="14" hidden="1" x14ac:dyDescent="0.15">
      <c r="A429" s="141" t="s">
        <v>1934</v>
      </c>
      <c r="C429" s="6" t="s">
        <v>1935</v>
      </c>
      <c r="D429" s="6"/>
      <c r="E429" s="6" t="s">
        <v>1539</v>
      </c>
      <c r="F429" s="4" t="str">
        <f>IFERROR(VLOOKUP(VENTAS[[#This Row],[Código del producto Vendido]],INVENTARIO[],5,FALSE),"-")</f>
        <v xml:space="preserve">Cinturón trenzado </v>
      </c>
      <c r="G429" s="4">
        <v>1</v>
      </c>
      <c r="H429" s="13">
        <v>10</v>
      </c>
      <c r="I429" s="13">
        <f>VENTAS[[#This Row],[Cantidad]]*VENTAS[[#This Row],[Precio Venta]]</f>
        <v>10</v>
      </c>
      <c r="J429" s="13">
        <f>IF(VENTAS[[#This Row],[Nombre del Gestor]]&gt;1,  VENTAS[[#This Row],[Total]]*10%, 0)</f>
        <v>0</v>
      </c>
      <c r="K429" s="13">
        <f>IFERROR(VLOOKUP(VENTAS[[#This Row],[Código del producto Vendido]],INVENTARIO[],20,FALSE),"-")*VENTAS[[#This Row],[Cantidad]]</f>
        <v>4.1500000000000004</v>
      </c>
      <c r="L429" s="13">
        <f>VENTAS[[#This Row],[Total]]-VENTAS[[#This Row],[Comisión 10%]]-VENTAS[[#This Row],[Costo]]</f>
        <v>5.85</v>
      </c>
    </row>
    <row r="430" spans="1:12" ht="14" hidden="1" x14ac:dyDescent="0.15">
      <c r="A430" s="132" t="s">
        <v>1936</v>
      </c>
      <c r="C430" s="6" t="s">
        <v>1292</v>
      </c>
      <c r="D430" s="6"/>
      <c r="E430" s="6" t="s">
        <v>1634</v>
      </c>
      <c r="F430" s="4" t="str">
        <f>IFERROR(VLOOKUP(VENTAS[[#This Row],[Código del producto Vendido]],INVENTARIO[],5,FALSE),"-")</f>
        <v>Bikini push up</v>
      </c>
      <c r="G430" s="4">
        <v>1</v>
      </c>
      <c r="I430" s="13">
        <f>VENTAS[[#This Row],[Cantidad]]*VENTAS[[#This Row],[Precio Venta]]</f>
        <v>0</v>
      </c>
      <c r="J430" s="13">
        <f>IF(VENTAS[[#This Row],[Nombre del Gestor]]&gt;1,  VENTAS[[#This Row],[Total]]*10%, 0)</f>
        <v>0</v>
      </c>
      <c r="K430" s="13">
        <f>IFERROR(VLOOKUP(VENTAS[[#This Row],[Código del producto Vendido]],INVENTARIO[],20,FALSE),"-")*VENTAS[[#This Row],[Cantidad]]</f>
        <v>10.333333333333334</v>
      </c>
      <c r="L430" s="13">
        <f>VENTAS[[#This Row],[Total]]-VENTAS[[#This Row],[Comisión 10%]]-VENTAS[[#This Row],[Costo]]</f>
        <v>-10.333333333333334</v>
      </c>
    </row>
    <row r="431" spans="1:12" ht="14" hidden="1" x14ac:dyDescent="0.15">
      <c r="A431" s="132" t="s">
        <v>1939</v>
      </c>
      <c r="C431" s="6" t="s">
        <v>1945</v>
      </c>
      <c r="D431" s="6"/>
      <c r="E431" s="6" t="s">
        <v>1561</v>
      </c>
      <c r="F431" s="4" t="str">
        <f>IFERROR(VLOOKUP(VENTAS[[#This Row],[Código del producto Vendido]],INVENTARIO[],5,FALSE),"-")</f>
        <v>Vestido con estampado de cereza</v>
      </c>
      <c r="G431" s="4">
        <v>1</v>
      </c>
      <c r="H431" s="13">
        <v>5</v>
      </c>
      <c r="I431" s="13">
        <f>VENTAS[[#This Row],[Cantidad]]*VENTAS[[#This Row],[Precio Venta]]</f>
        <v>5</v>
      </c>
      <c r="J431" s="13">
        <f>IF(VENTAS[[#This Row],[Nombre del Gestor]]&gt;1,  VENTAS[[#This Row],[Total]]*10%, 0)</f>
        <v>0</v>
      </c>
      <c r="K431" s="13">
        <f>IFERROR(VLOOKUP(VENTAS[[#This Row],[Código del producto Vendido]],INVENTARIO[],20,FALSE),"-")*VENTAS[[#This Row],[Cantidad]]</f>
        <v>6.8833333333333329</v>
      </c>
      <c r="L431" s="13">
        <f>VENTAS[[#This Row],[Total]]-VENTAS[[#This Row],[Comisión 10%]]-VENTAS[[#This Row],[Costo]]</f>
        <v>-1.8833333333333329</v>
      </c>
    </row>
    <row r="432" spans="1:12" ht="14" hidden="1" x14ac:dyDescent="0.15">
      <c r="A432" s="141" t="s">
        <v>1939</v>
      </c>
      <c r="C432" s="6" t="s">
        <v>1941</v>
      </c>
      <c r="D432" s="6"/>
      <c r="E432" s="6" t="s">
        <v>1561</v>
      </c>
      <c r="F432" s="4" t="str">
        <f>IFERROR(VLOOKUP(VENTAS[[#This Row],[Código del producto Vendido]],INVENTARIO[],5,FALSE),"-")</f>
        <v>Vestido con estampado de cereza</v>
      </c>
      <c r="G432" s="4">
        <v>1</v>
      </c>
      <c r="H432" s="13">
        <v>5</v>
      </c>
      <c r="I432" s="13">
        <f>VENTAS[[#This Row],[Cantidad]]*VENTAS[[#This Row],[Precio Venta]]</f>
        <v>5</v>
      </c>
      <c r="J432" s="13">
        <f>IF(VENTAS[[#This Row],[Nombre del Gestor]]&gt;1,  VENTAS[[#This Row],[Total]]*10%, 0)</f>
        <v>0</v>
      </c>
      <c r="K432" s="13">
        <f>IFERROR(VLOOKUP(VENTAS[[#This Row],[Código del producto Vendido]],INVENTARIO[],20,FALSE),"-")*VENTAS[[#This Row],[Cantidad]]</f>
        <v>6.8833333333333329</v>
      </c>
      <c r="L432" s="13">
        <f>VENTAS[[#This Row],[Total]]-VENTAS[[#This Row],[Comisión 10%]]-VENTAS[[#This Row],[Costo]]</f>
        <v>-1.8833333333333329</v>
      </c>
    </row>
    <row r="433" spans="1:12" ht="14" hidden="1" x14ac:dyDescent="0.15">
      <c r="A433" s="132" t="s">
        <v>1939</v>
      </c>
      <c r="C433" s="6" t="s">
        <v>1937</v>
      </c>
      <c r="D433" s="6"/>
      <c r="E433" s="6" t="s">
        <v>1899</v>
      </c>
      <c r="F433" s="4" t="str">
        <f>IFERROR(VLOOKUP(VENTAS[[#This Row],[Código del producto Vendido]],INVENTARIO[],5,FALSE),"-")</f>
        <v xml:space="preserve">Jean ajustado oscuro </v>
      </c>
      <c r="G433" s="4">
        <v>1</v>
      </c>
      <c r="H433" s="13">
        <v>35</v>
      </c>
      <c r="I433" s="13">
        <f>VENTAS[[#This Row],[Cantidad]]*VENTAS[[#This Row],[Precio Venta]]</f>
        <v>35</v>
      </c>
      <c r="J433" s="13">
        <f>IF(VENTAS[[#This Row],[Nombre del Gestor]]&gt;1,  VENTAS[[#This Row],[Total]]*10%, 0)</f>
        <v>0</v>
      </c>
      <c r="K433" s="13">
        <f>IFERROR(VLOOKUP(VENTAS[[#This Row],[Código del producto Vendido]],INVENTARIO[],20,FALSE),"-")*VENTAS[[#This Row],[Cantidad]]</f>
        <v>23.79</v>
      </c>
      <c r="L433" s="13">
        <f>VENTAS[[#This Row],[Total]]-VENTAS[[#This Row],[Comisión 10%]]-VENTAS[[#This Row],[Costo]]</f>
        <v>11.21</v>
      </c>
    </row>
    <row r="434" spans="1:12" ht="14" hidden="1" x14ac:dyDescent="0.15">
      <c r="A434" s="141" t="s">
        <v>1939</v>
      </c>
      <c r="C434" s="6" t="s">
        <v>1937</v>
      </c>
      <c r="D434" s="6"/>
      <c r="E434" s="6" t="s">
        <v>1518</v>
      </c>
      <c r="F434" s="4" t="str">
        <f>IFERROR(VLOOKUP(VENTAS[[#This Row],[Código del producto Vendido]],INVENTARIO[],5,FALSE),"-")</f>
        <v xml:space="preserve">Body de un hombro manga farol </v>
      </c>
      <c r="G434" s="4">
        <v>1</v>
      </c>
      <c r="H434" s="13">
        <v>14</v>
      </c>
      <c r="I434" s="13">
        <f>VENTAS[[#This Row],[Cantidad]]*VENTAS[[#This Row],[Precio Venta]]</f>
        <v>14</v>
      </c>
      <c r="J434" s="13">
        <f>IF(VENTAS[[#This Row],[Nombre del Gestor]]&gt;1,  VENTAS[[#This Row],[Total]]*10%, 0)</f>
        <v>0</v>
      </c>
      <c r="K434" s="13">
        <f>IFERROR(VLOOKUP(VENTAS[[#This Row],[Código del producto Vendido]],INVENTARIO[],20,FALSE),"-")*VENTAS[[#This Row],[Cantidad]]</f>
        <v>10.404444444444444</v>
      </c>
      <c r="L434" s="13">
        <f>VENTAS[[#This Row],[Total]]-VENTAS[[#This Row],[Comisión 10%]]-VENTAS[[#This Row],[Costo]]</f>
        <v>3.5955555555555563</v>
      </c>
    </row>
    <row r="435" spans="1:12" ht="14" hidden="1" x14ac:dyDescent="0.15">
      <c r="A435" s="132" t="s">
        <v>1939</v>
      </c>
      <c r="C435" s="6" t="s">
        <v>1937</v>
      </c>
      <c r="D435" s="6"/>
      <c r="E435" s="6" t="s">
        <v>1660</v>
      </c>
      <c r="F435" s="4" t="str">
        <f>IFERROR(VLOOKUP(VENTAS[[#This Row],[Código del producto Vendido]],INVENTARIO[],5,FALSE),"-")</f>
        <v>Falda de trabajo</v>
      </c>
      <c r="G435" s="4">
        <v>1</v>
      </c>
      <c r="H435" s="13">
        <v>15</v>
      </c>
      <c r="I435" s="13">
        <f>VENTAS[[#This Row],[Cantidad]]*VENTAS[[#This Row],[Precio Venta]]</f>
        <v>15</v>
      </c>
      <c r="J435" s="13">
        <f>IF(VENTAS[[#This Row],[Nombre del Gestor]]&gt;1,  VENTAS[[#This Row],[Total]]*10%, 0)</f>
        <v>0</v>
      </c>
      <c r="K435" s="13">
        <f>IFERROR(VLOOKUP(VENTAS[[#This Row],[Código del producto Vendido]],INVENTARIO[],20,FALSE),"-")*VENTAS[[#This Row],[Cantidad]]</f>
        <v>7.833636363636364</v>
      </c>
      <c r="L435" s="13">
        <f>VENTAS[[#This Row],[Total]]-VENTAS[[#This Row],[Comisión 10%]]-VENTAS[[#This Row],[Costo]]</f>
        <v>7.166363636363636</v>
      </c>
    </row>
    <row r="436" spans="1:12" ht="14" hidden="1" x14ac:dyDescent="0.15">
      <c r="A436" s="141" t="s">
        <v>1939</v>
      </c>
      <c r="C436" s="6" t="s">
        <v>1937</v>
      </c>
      <c r="D436" s="6"/>
      <c r="E436" s="6" t="s">
        <v>1579</v>
      </c>
      <c r="F436" s="4" t="str">
        <f>IFERROR(VLOOKUP(VENTAS[[#This Row],[Código del producto Vendido]],INVENTARIO[],5,FALSE),"-")</f>
        <v>Sostén Push-up</v>
      </c>
      <c r="G436" s="4">
        <v>1</v>
      </c>
      <c r="H436" s="13">
        <v>15</v>
      </c>
      <c r="I436" s="13">
        <f>VENTAS[[#This Row],[Cantidad]]*VENTAS[[#This Row],[Precio Venta]]</f>
        <v>15</v>
      </c>
      <c r="J436" s="13">
        <f>IF(VENTAS[[#This Row],[Nombre del Gestor]]&gt;1,  VENTAS[[#This Row],[Total]]*10%, 0)</f>
        <v>0</v>
      </c>
      <c r="K436" s="13">
        <f>IFERROR(VLOOKUP(VENTAS[[#This Row],[Código del producto Vendido]],INVENTARIO[],20,FALSE),"-")*VENTAS[[#This Row],[Cantidad]]</f>
        <v>11.133333333333335</v>
      </c>
      <c r="L436" s="13">
        <f>VENTAS[[#This Row],[Total]]-VENTAS[[#This Row],[Comisión 10%]]-VENTAS[[#This Row],[Costo]]</f>
        <v>3.8666666666666654</v>
      </c>
    </row>
    <row r="437" spans="1:12" ht="14" hidden="1" x14ac:dyDescent="0.15">
      <c r="A437" s="132" t="s">
        <v>1939</v>
      </c>
      <c r="C437" s="6" t="s">
        <v>1292</v>
      </c>
      <c r="D437" s="6"/>
      <c r="E437" s="6" t="s">
        <v>1605</v>
      </c>
      <c r="F437" s="4" t="str">
        <f>IFERROR(VLOOKUP(VENTAS[[#This Row],[Código del producto Vendido]],INVENTARIO[],5,FALSE),"-")</f>
        <v>Vestido slip satinado</v>
      </c>
      <c r="G437" s="4">
        <v>1</v>
      </c>
      <c r="H437" s="13">
        <v>0</v>
      </c>
      <c r="I437" s="13">
        <f>VENTAS[[#This Row],[Cantidad]]*VENTAS[[#This Row],[Precio Venta]]</f>
        <v>0</v>
      </c>
      <c r="J437" s="13">
        <f>IF(VENTAS[[#This Row],[Nombre del Gestor]]&gt;1,  VENTAS[[#This Row],[Total]]*10%, 0)</f>
        <v>0</v>
      </c>
      <c r="K437" s="13">
        <f>IFERROR(VLOOKUP(VENTAS[[#This Row],[Código del producto Vendido]],INVENTARIO[],20,FALSE),"-")*VENTAS[[#This Row],[Cantidad]]</f>
        <v>8.5</v>
      </c>
      <c r="L437" s="13">
        <f>VENTAS[[#This Row],[Total]]-VENTAS[[#This Row],[Comisión 10%]]-VENTAS[[#This Row],[Costo]]</f>
        <v>-8.5</v>
      </c>
    </row>
    <row r="438" spans="1:12" ht="14" hidden="1" x14ac:dyDescent="0.15">
      <c r="A438" s="141" t="s">
        <v>1939</v>
      </c>
      <c r="C438" s="6" t="s">
        <v>1292</v>
      </c>
      <c r="D438" s="6"/>
      <c r="E438" s="6" t="s">
        <v>1548</v>
      </c>
      <c r="F438" s="4" t="str">
        <f>IFERROR(VLOOKUP(VENTAS[[#This Row],[Código del producto Vendido]],INVENTARIO[],5,FALSE),"-")</f>
        <v>Vestido con estampado floral</v>
      </c>
      <c r="G438" s="4">
        <v>1</v>
      </c>
      <c r="H438" s="13">
        <v>15</v>
      </c>
      <c r="I438" s="13">
        <f>VENTAS[[#This Row],[Cantidad]]*VENTAS[[#This Row],[Precio Venta]]</f>
        <v>15</v>
      </c>
      <c r="J438" s="13">
        <f>IF(VENTAS[[#This Row],[Nombre del Gestor]]&gt;1,  VENTAS[[#This Row],[Total]]*10%, 0)</f>
        <v>0</v>
      </c>
      <c r="K438" s="13">
        <f>IFERROR(VLOOKUP(VENTAS[[#This Row],[Código del producto Vendido]],INVENTARIO[],20,FALSE),"-")*VENTAS[[#This Row],[Cantidad]]</f>
        <v>10.722222222222221</v>
      </c>
      <c r="L438" s="13">
        <f>VENTAS[[#This Row],[Total]]-VENTAS[[#This Row],[Comisión 10%]]-VENTAS[[#This Row],[Costo]]</f>
        <v>4.2777777777777786</v>
      </c>
    </row>
    <row r="439" spans="1:12" ht="14" hidden="1" x14ac:dyDescent="0.15">
      <c r="A439" s="132" t="s">
        <v>1939</v>
      </c>
      <c r="C439" s="6" t="s">
        <v>1292</v>
      </c>
      <c r="D439" s="6"/>
      <c r="E439" s="6" t="s">
        <v>1547</v>
      </c>
      <c r="F439" s="4" t="str">
        <f>IFERROR(VLOOKUP(VENTAS[[#This Row],[Código del producto Vendido]],INVENTARIO[],5,FALSE),"-")</f>
        <v>Vestido con estampado floral</v>
      </c>
      <c r="G439" s="4">
        <v>3</v>
      </c>
      <c r="H439" s="13">
        <v>15</v>
      </c>
      <c r="I439" s="13">
        <f>VENTAS[[#This Row],[Cantidad]]*VENTAS[[#This Row],[Precio Venta]]</f>
        <v>45</v>
      </c>
      <c r="J439" s="13">
        <f>IF(VENTAS[[#This Row],[Nombre del Gestor]]&gt;1,  VENTAS[[#This Row],[Total]]*10%, 0)</f>
        <v>0</v>
      </c>
      <c r="K439" s="13">
        <f>IFERROR(VLOOKUP(VENTAS[[#This Row],[Código del producto Vendido]],INVENTARIO[],20,FALSE),"-")*VENTAS[[#This Row],[Cantidad]]</f>
        <v>32.166666666666664</v>
      </c>
      <c r="L439" s="13">
        <f>VENTAS[[#This Row],[Total]]-VENTAS[[#This Row],[Comisión 10%]]-VENTAS[[#This Row],[Costo]]</f>
        <v>12.833333333333336</v>
      </c>
    </row>
    <row r="440" spans="1:12" ht="14" hidden="1" x14ac:dyDescent="0.15">
      <c r="A440" s="141" t="s">
        <v>1939</v>
      </c>
      <c r="C440" s="6" t="s">
        <v>1292</v>
      </c>
      <c r="D440" s="6"/>
      <c r="E440" s="6" t="s">
        <v>1544</v>
      </c>
      <c r="F440" s="4" t="str">
        <f>IFERROR(VLOOKUP(VENTAS[[#This Row],[Código del producto Vendido]],INVENTARIO[],5,FALSE),"-")</f>
        <v>Vestido floral con abertura trasera</v>
      </c>
      <c r="G440" s="4">
        <v>3</v>
      </c>
      <c r="H440" s="13">
        <v>15</v>
      </c>
      <c r="I440" s="13">
        <f>VENTAS[[#This Row],[Cantidad]]*VENTAS[[#This Row],[Precio Venta]]</f>
        <v>45</v>
      </c>
      <c r="J440" s="13">
        <f>IF(VENTAS[[#This Row],[Nombre del Gestor]]&gt;1,  VENTAS[[#This Row],[Total]]*10%, 0)</f>
        <v>0</v>
      </c>
      <c r="K440" s="13">
        <f>IFERROR(VLOOKUP(VENTAS[[#This Row],[Código del producto Vendido]],INVENTARIO[],20,FALSE),"-")*VENTAS[[#This Row],[Cantidad]]</f>
        <v>32.166666666666664</v>
      </c>
      <c r="L440" s="13">
        <f>VENTAS[[#This Row],[Total]]-VENTAS[[#This Row],[Comisión 10%]]-VENTAS[[#This Row],[Costo]]</f>
        <v>12.833333333333336</v>
      </c>
    </row>
    <row r="441" spans="1:12" ht="14" hidden="1" x14ac:dyDescent="0.15">
      <c r="A441" s="132" t="s">
        <v>1939</v>
      </c>
      <c r="C441" s="6" t="s">
        <v>1292</v>
      </c>
      <c r="D441" s="6"/>
      <c r="E441" s="6" t="s">
        <v>1543</v>
      </c>
      <c r="F441" s="4" t="str">
        <f>IFERROR(VLOOKUP(VENTAS[[#This Row],[Código del producto Vendido]],INVENTARIO[],5,FALSE),"-")</f>
        <v>Vestido floral con abertura trasera</v>
      </c>
      <c r="G441" s="4">
        <v>2</v>
      </c>
      <c r="H441" s="13">
        <v>15</v>
      </c>
      <c r="I441" s="13">
        <f>VENTAS[[#This Row],[Cantidad]]*VENTAS[[#This Row],[Precio Venta]]</f>
        <v>30</v>
      </c>
      <c r="J441" s="13">
        <f>IF(VENTAS[[#This Row],[Nombre del Gestor]]&gt;1,  VENTAS[[#This Row],[Total]]*10%, 0)</f>
        <v>0</v>
      </c>
      <c r="K441" s="13">
        <f>IFERROR(VLOOKUP(VENTAS[[#This Row],[Código del producto Vendido]],INVENTARIO[],20,FALSE),"-")*VENTAS[[#This Row],[Cantidad]]</f>
        <v>21.444444444444443</v>
      </c>
      <c r="L441" s="13">
        <f>VENTAS[[#This Row],[Total]]-VENTAS[[#This Row],[Comisión 10%]]-VENTAS[[#This Row],[Costo]]</f>
        <v>8.5555555555555571</v>
      </c>
    </row>
    <row r="442" spans="1:12" ht="14" hidden="1" x14ac:dyDescent="0.15">
      <c r="A442" s="141" t="s">
        <v>1939</v>
      </c>
      <c r="C442" s="6" t="s">
        <v>1292</v>
      </c>
      <c r="D442" s="6"/>
      <c r="E442" s="6" t="s">
        <v>1545</v>
      </c>
      <c r="F442" s="4" t="str">
        <f>IFERROR(VLOOKUP(VENTAS[[#This Row],[Código del producto Vendido]],INVENTARIO[],5,FALSE),"-")</f>
        <v>Vestido floral escote corazón</v>
      </c>
      <c r="G442" s="4">
        <v>2</v>
      </c>
      <c r="H442" s="13">
        <v>15</v>
      </c>
      <c r="I442" s="13">
        <f>VENTAS[[#This Row],[Cantidad]]*VENTAS[[#This Row],[Precio Venta]]</f>
        <v>30</v>
      </c>
      <c r="J442" s="13">
        <f>IF(VENTAS[[#This Row],[Nombre del Gestor]]&gt;1,  VENTAS[[#This Row],[Total]]*10%, 0)</f>
        <v>0</v>
      </c>
      <c r="K442" s="13">
        <f>IFERROR(VLOOKUP(VENTAS[[#This Row],[Código del producto Vendido]],INVENTARIO[],20,FALSE),"-")*VENTAS[[#This Row],[Cantidad]]</f>
        <v>21.444444444444443</v>
      </c>
      <c r="L442" s="13">
        <f>VENTAS[[#This Row],[Total]]-VENTAS[[#This Row],[Comisión 10%]]-VENTAS[[#This Row],[Costo]]</f>
        <v>8.5555555555555571</v>
      </c>
    </row>
    <row r="443" spans="1:12" ht="14" hidden="1" x14ac:dyDescent="0.15">
      <c r="A443" s="132" t="s">
        <v>1939</v>
      </c>
      <c r="C443" s="6" t="s">
        <v>1292</v>
      </c>
      <c r="D443" s="6"/>
      <c r="E443" s="6" t="s">
        <v>1546</v>
      </c>
      <c r="F443" s="4" t="str">
        <f>IFERROR(VLOOKUP(VENTAS[[#This Row],[Código del producto Vendido]],INVENTARIO[],5,FALSE),"-")</f>
        <v>Vestido floral escote corazón</v>
      </c>
      <c r="G443" s="4">
        <v>1</v>
      </c>
      <c r="H443" s="13">
        <v>15</v>
      </c>
      <c r="I443" s="13">
        <f>VENTAS[[#This Row],[Cantidad]]*VENTAS[[#This Row],[Precio Venta]]</f>
        <v>15</v>
      </c>
      <c r="J443" s="13">
        <f>IF(VENTAS[[#This Row],[Nombre del Gestor]]&gt;1,  VENTAS[[#This Row],[Total]]*10%, 0)</f>
        <v>0</v>
      </c>
      <c r="K443" s="13">
        <f>IFERROR(VLOOKUP(VENTAS[[#This Row],[Código del producto Vendido]],INVENTARIO[],20,FALSE),"-")*VENTAS[[#This Row],[Cantidad]]</f>
        <v>10.722222222222221</v>
      </c>
      <c r="L443" s="13">
        <f>VENTAS[[#This Row],[Total]]-VENTAS[[#This Row],[Comisión 10%]]-VENTAS[[#This Row],[Costo]]</f>
        <v>4.2777777777777786</v>
      </c>
    </row>
    <row r="444" spans="1:12" ht="14" hidden="1" x14ac:dyDescent="0.15">
      <c r="A444" s="141" t="s">
        <v>1939</v>
      </c>
      <c r="C444" s="6" t="s">
        <v>1292</v>
      </c>
      <c r="D444" s="6"/>
      <c r="E444" s="6" t="s">
        <v>1535</v>
      </c>
      <c r="F444" s="4" t="str">
        <f>IFERROR(VLOOKUP(VENTAS[[#This Row],[Código del producto Vendido]],INVENTARIO[],5,FALSE),"-")</f>
        <v>Vestido floral de mangas farol</v>
      </c>
      <c r="G444" s="4">
        <v>1</v>
      </c>
      <c r="H444" s="13">
        <v>20</v>
      </c>
      <c r="I444" s="13">
        <f>VENTAS[[#This Row],[Cantidad]]*VENTAS[[#This Row],[Precio Venta]]</f>
        <v>20</v>
      </c>
      <c r="J444" s="13">
        <f>IF(VENTAS[[#This Row],[Nombre del Gestor]]&gt;1,  VENTAS[[#This Row],[Total]]*10%, 0)</f>
        <v>0</v>
      </c>
      <c r="K444" s="13">
        <f>IFERROR(VLOOKUP(VENTAS[[#This Row],[Código del producto Vendido]],INVENTARIO[],20,FALSE),"-")*VENTAS[[#This Row],[Cantidad]]</f>
        <v>10.722222222222221</v>
      </c>
      <c r="L444" s="13">
        <f>VENTAS[[#This Row],[Total]]-VENTAS[[#This Row],[Comisión 10%]]-VENTAS[[#This Row],[Costo]]</f>
        <v>9.2777777777777786</v>
      </c>
    </row>
    <row r="445" spans="1:12" ht="14" hidden="1" x14ac:dyDescent="0.15">
      <c r="A445" s="132" t="s">
        <v>1939</v>
      </c>
      <c r="C445" s="6" t="s">
        <v>1292</v>
      </c>
      <c r="D445" s="6"/>
      <c r="E445" s="23" t="s">
        <v>1606</v>
      </c>
      <c r="F445" s="4" t="str">
        <f>IFERROR(VLOOKUP(VENTAS[[#This Row],[Código del producto Vendido]],INVENTARIO[],5,FALSE),"-")</f>
        <v xml:space="preserve"> Bañador espalda descubierta</v>
      </c>
      <c r="G445" s="4">
        <v>1</v>
      </c>
      <c r="H445" s="13">
        <v>20</v>
      </c>
      <c r="I445" s="13">
        <f>VENTAS[[#This Row],[Cantidad]]*VENTAS[[#This Row],[Precio Venta]]</f>
        <v>20</v>
      </c>
      <c r="J445" s="13">
        <f>IF(VENTAS[[#This Row],[Nombre del Gestor]]&gt;1,  VENTAS[[#This Row],[Total]]*10%, 0)</f>
        <v>0</v>
      </c>
      <c r="K445" s="13">
        <f>IFERROR(VLOOKUP(VENTAS[[#This Row],[Código del producto Vendido]],INVENTARIO[],20,FALSE),"-")*VENTAS[[#This Row],[Cantidad]]</f>
        <v>15.555555555555555</v>
      </c>
      <c r="L445" s="13">
        <f>VENTAS[[#This Row],[Total]]-VENTAS[[#This Row],[Comisión 10%]]-VENTAS[[#This Row],[Costo]]</f>
        <v>4.4444444444444446</v>
      </c>
    </row>
    <row r="446" spans="1:12" ht="14" hidden="1" x14ac:dyDescent="0.15">
      <c r="A446" s="141" t="s">
        <v>1939</v>
      </c>
      <c r="C446" s="6" t="s">
        <v>1938</v>
      </c>
      <c r="D446" s="6"/>
      <c r="E446" s="6" t="s">
        <v>1554</v>
      </c>
      <c r="F446" s="4" t="str">
        <f>IFERROR(VLOOKUP(VENTAS[[#This Row],[Código del producto Vendido]],INVENTARIO[],5,FALSE),"-")</f>
        <v xml:space="preserve">Top Cruzado </v>
      </c>
      <c r="G446" s="4">
        <v>1</v>
      </c>
      <c r="H446" s="13">
        <v>9</v>
      </c>
      <c r="I446" s="13">
        <f>VENTAS[[#This Row],[Cantidad]]*VENTAS[[#This Row],[Precio Venta]]</f>
        <v>9</v>
      </c>
      <c r="J446" s="13">
        <f>IF(VENTAS[[#This Row],[Nombre del Gestor]]&gt;1,  VENTAS[[#This Row],[Total]]*10%, 0)</f>
        <v>0</v>
      </c>
      <c r="K446" s="13">
        <f>IFERROR(VLOOKUP(VENTAS[[#This Row],[Código del producto Vendido]],INVENTARIO[],20,FALSE),"-")*VENTAS[[#This Row],[Cantidad]]</f>
        <v>4.9016666666666673</v>
      </c>
      <c r="L446" s="13">
        <f>VENTAS[[#This Row],[Total]]-VENTAS[[#This Row],[Comisión 10%]]-VENTAS[[#This Row],[Costo]]</f>
        <v>4.0983333333333327</v>
      </c>
    </row>
    <row r="447" spans="1:12" ht="14" hidden="1" x14ac:dyDescent="0.15">
      <c r="A447" s="141" t="s">
        <v>1939</v>
      </c>
      <c r="C447" s="6" t="s">
        <v>1940</v>
      </c>
      <c r="D447" s="6"/>
      <c r="E447" s="6" t="s">
        <v>1564</v>
      </c>
      <c r="F447" s="4" t="str">
        <f>IFERROR(VLOOKUP(VENTAS[[#This Row],[Código del producto Vendido]],INVENTARIO[],5,FALSE),"-")</f>
        <v xml:space="preserve"> Vestido ajustado con estampado de dragón</v>
      </c>
      <c r="G447" s="4">
        <v>1</v>
      </c>
      <c r="H447" s="13">
        <v>5</v>
      </c>
      <c r="I447" s="13">
        <f>VENTAS[[#This Row],[Cantidad]]*VENTAS[[#This Row],[Precio Venta]]</f>
        <v>5</v>
      </c>
      <c r="J447" s="13">
        <f>IF(VENTAS[[#This Row],[Nombre del Gestor]]&gt;1,  VENTAS[[#This Row],[Total]]*10%, 0)</f>
        <v>0</v>
      </c>
      <c r="K447" s="13">
        <f>IFERROR(VLOOKUP(VENTAS[[#This Row],[Código del producto Vendido]],INVENTARIO[],20,FALSE),"-")*VENTAS[[#This Row],[Cantidad]]</f>
        <v>7.1055555555555552</v>
      </c>
      <c r="L447" s="13">
        <f>VENTAS[[#This Row],[Total]]-VENTAS[[#This Row],[Comisión 10%]]-VENTAS[[#This Row],[Costo]]</f>
        <v>-2.1055555555555552</v>
      </c>
    </row>
    <row r="448" spans="1:12" ht="14" hidden="1" x14ac:dyDescent="0.15">
      <c r="A448" s="132" t="s">
        <v>1939</v>
      </c>
      <c r="C448" s="6" t="s">
        <v>1940</v>
      </c>
      <c r="D448" s="6"/>
      <c r="E448" s="6" t="s">
        <v>1563</v>
      </c>
      <c r="F448" s="4" t="str">
        <f>IFERROR(VLOOKUP(VENTAS[[#This Row],[Código del producto Vendido]],INVENTARIO[],5,FALSE),"-")</f>
        <v>Vestido slip cebra</v>
      </c>
      <c r="G448" s="4">
        <v>1</v>
      </c>
      <c r="H448" s="13">
        <v>5</v>
      </c>
      <c r="I448" s="13">
        <f>VENTAS[[#This Row],[Cantidad]]*VENTAS[[#This Row],[Precio Venta]]</f>
        <v>5</v>
      </c>
      <c r="J448" s="13">
        <f>IF(VENTAS[[#This Row],[Nombre del Gestor]]&gt;1,  VENTAS[[#This Row],[Total]]*10%, 0)</f>
        <v>0</v>
      </c>
      <c r="K448" s="13">
        <f>IFERROR(VLOOKUP(VENTAS[[#This Row],[Código del producto Vendido]],INVENTARIO[],20,FALSE),"-")*VENTAS[[#This Row],[Cantidad]]</f>
        <v>7.1055555555555552</v>
      </c>
      <c r="L448" s="13">
        <f>VENTAS[[#This Row],[Total]]-VENTAS[[#This Row],[Comisión 10%]]-VENTAS[[#This Row],[Costo]]</f>
        <v>-2.1055555555555552</v>
      </c>
    </row>
    <row r="449" spans="1:12" ht="14" hidden="1" x14ac:dyDescent="0.15">
      <c r="A449" s="141" t="s">
        <v>1939</v>
      </c>
      <c r="C449" s="6" t="s">
        <v>1941</v>
      </c>
      <c r="D449" s="6"/>
      <c r="E449" s="6" t="s">
        <v>1562</v>
      </c>
      <c r="F449" s="4" t="str">
        <f>IFERROR(VLOOKUP(VENTAS[[#This Row],[Código del producto Vendido]],INVENTARIO[],5,FALSE),"-")</f>
        <v>Vestido slip de rayas de cebra</v>
      </c>
      <c r="G449" s="4">
        <v>1</v>
      </c>
      <c r="H449" s="13">
        <v>5</v>
      </c>
      <c r="I449" s="13">
        <f>VENTAS[[#This Row],[Cantidad]]*VENTAS[[#This Row],[Precio Venta]]</f>
        <v>5</v>
      </c>
      <c r="J449" s="13">
        <f>IF(VENTAS[[#This Row],[Nombre del Gestor]]&gt;1,  VENTAS[[#This Row],[Total]]*10%, 0)</f>
        <v>0</v>
      </c>
      <c r="K449" s="13">
        <f>IFERROR(VLOOKUP(VENTAS[[#This Row],[Código del producto Vendido]],INVENTARIO[],20,FALSE),"-")*VENTAS[[#This Row],[Cantidad]]</f>
        <v>7.1055555555555552</v>
      </c>
      <c r="L449" s="13">
        <f>VENTAS[[#This Row],[Total]]-VENTAS[[#This Row],[Comisión 10%]]-VENTAS[[#This Row],[Costo]]</f>
        <v>-2.1055555555555552</v>
      </c>
    </row>
    <row r="450" spans="1:12" ht="14" hidden="1" x14ac:dyDescent="0.15">
      <c r="A450" s="141" t="s">
        <v>1939</v>
      </c>
      <c r="C450" s="6" t="s">
        <v>1943</v>
      </c>
      <c r="D450" s="6"/>
      <c r="E450" s="6" t="s">
        <v>1900</v>
      </c>
      <c r="F450" s="4" t="str">
        <f>IFERROR(VLOOKUP(VENTAS[[#This Row],[Código del producto Vendido]],INVENTARIO[],5,FALSE),"-")</f>
        <v>-</v>
      </c>
      <c r="G450" s="4">
        <v>1</v>
      </c>
      <c r="H450" s="13">
        <v>20</v>
      </c>
      <c r="I450" s="13">
        <f>VENTAS[[#This Row],[Cantidad]]*VENTAS[[#This Row],[Precio Venta]]</f>
        <v>20</v>
      </c>
      <c r="J450" s="13">
        <f>IF(VENTAS[[#This Row],[Nombre del Gestor]]&gt;1,  VENTAS[[#This Row],[Total]]*10%, 0)</f>
        <v>0</v>
      </c>
      <c r="K450" s="13">
        <v>0</v>
      </c>
      <c r="L450" s="13">
        <v>0</v>
      </c>
    </row>
    <row r="451" spans="1:12" ht="14" hidden="1" x14ac:dyDescent="0.15">
      <c r="A451" s="132" t="s">
        <v>1939</v>
      </c>
      <c r="C451" s="6" t="s">
        <v>1944</v>
      </c>
      <c r="D451" s="6"/>
      <c r="E451" s="6" t="s">
        <v>1410</v>
      </c>
      <c r="F451" s="4" t="str">
        <f>IFERROR(VLOOKUP(VENTAS[[#This Row],[Código del producto Vendido]],INVENTARIO[],5,FALSE),"-")</f>
        <v>Vestido tank tejido de canalé con cinturón</v>
      </c>
      <c r="G451" s="4">
        <v>1</v>
      </c>
      <c r="H451" s="13">
        <v>28</v>
      </c>
      <c r="I451" s="13">
        <f>VENTAS[[#This Row],[Cantidad]]*VENTAS[[#This Row],[Precio Venta]]</f>
        <v>28</v>
      </c>
      <c r="J451" s="13">
        <f>IF(VENTAS[[#This Row],[Nombre del Gestor]]&gt;1,  VENTAS[[#This Row],[Total]]*10%, 0)</f>
        <v>0</v>
      </c>
      <c r="K451" s="13">
        <f>IFERROR(VLOOKUP(VENTAS[[#This Row],[Código del producto Vendido]],INVENTARIO[],20,FALSE),"-")*VENTAS[[#This Row],[Cantidad]]</f>
        <v>17.637777777777778</v>
      </c>
      <c r="L451" s="13">
        <f>VENTAS[[#This Row],[Total]]-VENTAS[[#This Row],[Comisión 10%]]-VENTAS[[#This Row],[Costo]]</f>
        <v>10.362222222222222</v>
      </c>
    </row>
    <row r="452" spans="1:12" ht="14" hidden="1" x14ac:dyDescent="0.15">
      <c r="A452" s="141" t="s">
        <v>1939</v>
      </c>
      <c r="C452" s="6" t="s">
        <v>1945</v>
      </c>
      <c r="D452" s="6"/>
      <c r="E452" s="6" t="s">
        <v>1572</v>
      </c>
      <c r="F452" s="4" t="str">
        <f>IFERROR(VLOOKUP(VENTAS[[#This Row],[Código del producto Vendido]],INVENTARIO[],5,FALSE),"-")</f>
        <v>Vestido bodycon</v>
      </c>
      <c r="G452" s="4">
        <v>1</v>
      </c>
      <c r="H452" s="13">
        <v>5</v>
      </c>
      <c r="I452" s="13">
        <f>VENTAS[[#This Row],[Cantidad]]*VENTAS[[#This Row],[Precio Venta]]</f>
        <v>5</v>
      </c>
      <c r="J452" s="13">
        <f>IF(VENTAS[[#This Row],[Nombre del Gestor]]&gt;1,  VENTAS[[#This Row],[Total]]*10%, 0)</f>
        <v>0</v>
      </c>
      <c r="K452" s="13">
        <f>IFERROR(VLOOKUP(VENTAS[[#This Row],[Código del producto Vendido]],INVENTARIO[],20,FALSE),"-")*VENTAS[[#This Row],[Cantidad]]</f>
        <v>5.7222222222222223</v>
      </c>
      <c r="L452" s="13">
        <f>VENTAS[[#This Row],[Total]]-VENTAS[[#This Row],[Comisión 10%]]-VENTAS[[#This Row],[Costo]]</f>
        <v>-0.72222222222222232</v>
      </c>
    </row>
    <row r="453" spans="1:12" ht="14" hidden="1" x14ac:dyDescent="0.15">
      <c r="A453" s="132" t="s">
        <v>1939</v>
      </c>
      <c r="C453" s="6" t="s">
        <v>1946</v>
      </c>
      <c r="D453" s="6"/>
      <c r="E453" s="6" t="s">
        <v>1562</v>
      </c>
      <c r="F453" s="4" t="str">
        <f>IFERROR(VLOOKUP(VENTAS[[#This Row],[Código del producto Vendido]],INVENTARIO[],5,FALSE),"-")</f>
        <v>Vestido slip de rayas de cebra</v>
      </c>
      <c r="G453" s="4">
        <v>1</v>
      </c>
      <c r="H453" s="13">
        <v>5</v>
      </c>
      <c r="I453" s="13">
        <f>VENTAS[[#This Row],[Cantidad]]*VENTAS[[#This Row],[Precio Venta]]</f>
        <v>5</v>
      </c>
      <c r="J453" s="13">
        <f>IF(VENTAS[[#This Row],[Nombre del Gestor]]&gt;1,  VENTAS[[#This Row],[Total]]*10%, 0)</f>
        <v>0</v>
      </c>
      <c r="K453" s="13">
        <f>IFERROR(VLOOKUP(VENTAS[[#This Row],[Código del producto Vendido]],INVENTARIO[],20,FALSE),"-")*VENTAS[[#This Row],[Cantidad]]</f>
        <v>7.1055555555555552</v>
      </c>
      <c r="L453" s="13">
        <f>VENTAS[[#This Row],[Total]]-VENTAS[[#This Row],[Comisión 10%]]-VENTAS[[#This Row],[Costo]]</f>
        <v>-2.1055555555555552</v>
      </c>
    </row>
    <row r="454" spans="1:12" ht="14" hidden="1" x14ac:dyDescent="0.15">
      <c r="A454" s="141" t="s">
        <v>1939</v>
      </c>
      <c r="C454" s="6" t="s">
        <v>1946</v>
      </c>
      <c r="D454" s="6"/>
      <c r="E454" s="6" t="s">
        <v>1564</v>
      </c>
      <c r="F454" s="4" t="str">
        <f>IFERROR(VLOOKUP(VENTAS[[#This Row],[Código del producto Vendido]],INVENTARIO[],5,FALSE),"-")</f>
        <v xml:space="preserve"> Vestido ajustado con estampado de dragón</v>
      </c>
      <c r="G454" s="4">
        <v>1</v>
      </c>
      <c r="H454" s="13">
        <v>5</v>
      </c>
      <c r="I454" s="13">
        <f>VENTAS[[#This Row],[Cantidad]]*VENTAS[[#This Row],[Precio Venta]]</f>
        <v>5</v>
      </c>
      <c r="J454" s="13">
        <f>IF(VENTAS[[#This Row],[Nombre del Gestor]]&gt;1,  VENTAS[[#This Row],[Total]]*10%, 0)</f>
        <v>0</v>
      </c>
      <c r="K454" s="13">
        <f>IFERROR(VLOOKUP(VENTAS[[#This Row],[Código del producto Vendido]],INVENTARIO[],20,FALSE),"-")*VENTAS[[#This Row],[Cantidad]]</f>
        <v>7.1055555555555552</v>
      </c>
      <c r="L454" s="13">
        <f>VENTAS[[#This Row],[Total]]-VENTAS[[#This Row],[Comisión 10%]]-VENTAS[[#This Row],[Costo]]</f>
        <v>-2.1055555555555552</v>
      </c>
    </row>
    <row r="455" spans="1:12" ht="14" hidden="1" x14ac:dyDescent="0.15">
      <c r="A455" s="132">
        <v>45138</v>
      </c>
      <c r="C455" s="6" t="s">
        <v>1941</v>
      </c>
      <c r="D455" s="6"/>
      <c r="E455" s="6" t="s">
        <v>1573</v>
      </c>
      <c r="F455" s="4" t="str">
        <f>IFERROR(VLOOKUP(VENTAS[[#This Row],[Código del producto Vendido]],INVENTARIO[],5,FALSE),"-")</f>
        <v>Top acanalado sin mangas</v>
      </c>
      <c r="G455" s="4">
        <v>1</v>
      </c>
      <c r="H455" s="13">
        <v>10</v>
      </c>
      <c r="I455" s="13">
        <f>VENTAS[[#This Row],[Cantidad]]*VENTAS[[#This Row],[Precio Venta]]</f>
        <v>10</v>
      </c>
      <c r="J455" s="13">
        <f>IF(VENTAS[[#This Row],[Nombre del Gestor]]&gt;1,  VENTAS[[#This Row],[Total]]*10%, 0)</f>
        <v>0</v>
      </c>
      <c r="K455" s="13">
        <f>IFERROR(VLOOKUP(VENTAS[[#This Row],[Código del producto Vendido]],INVENTARIO[],20,FALSE),"-")*VENTAS[[#This Row],[Cantidad]]</f>
        <v>5.0222222222222221</v>
      </c>
      <c r="L455" s="13">
        <f>VENTAS[[#This Row],[Total]]-VENTAS[[#This Row],[Comisión 10%]]-VENTAS[[#This Row],[Costo]]</f>
        <v>4.9777777777777779</v>
      </c>
    </row>
    <row r="456" spans="1:12" ht="14" hidden="1" x14ac:dyDescent="0.15">
      <c r="A456" s="140"/>
      <c r="E456" s="6" t="s">
        <v>1472</v>
      </c>
      <c r="F456" s="4" t="str">
        <f>IFERROR(VLOOKUP(VENTAS[[#This Row],[Código del producto Vendido]],INVENTARIO[],5,FALSE),"-")</f>
        <v xml:space="preserve">Bañador una pieza de color combinado </v>
      </c>
      <c r="G456" s="4">
        <v>1</v>
      </c>
      <c r="H456" s="13">
        <v>20</v>
      </c>
      <c r="I456" s="13">
        <f>VENTAS[[#This Row],[Cantidad]]*VENTAS[[#This Row],[Precio Venta]]</f>
        <v>20</v>
      </c>
      <c r="J456" s="13">
        <f>IF(VENTAS[[#This Row],[Nombre del Gestor]]&gt;1,  VENTAS[[#This Row],[Total]]*10%, 0)</f>
        <v>0</v>
      </c>
      <c r="K456" s="13">
        <f>IFERROR(VLOOKUP(VENTAS[[#This Row],[Código del producto Vendido]],INVENTARIO[],20,FALSE),"-")*VENTAS[[#This Row],[Cantidad]]</f>
        <v>9.6666666666666679</v>
      </c>
      <c r="L456" s="13">
        <f>VENTAS[[#This Row],[Total]]-VENTAS[[#This Row],[Comisión 10%]]-VENTAS[[#This Row],[Costo]]</f>
        <v>10.333333333333332</v>
      </c>
    </row>
    <row r="457" spans="1:12" ht="14" hidden="1" x14ac:dyDescent="0.15">
      <c r="A457" s="132" t="s">
        <v>1947</v>
      </c>
      <c r="E457" s="6" t="s">
        <v>1490</v>
      </c>
      <c r="F457" s="4" t="str">
        <f>IFERROR(VLOOKUP(VENTAS[[#This Row],[Código del producto Vendido]],INVENTARIO[],5,FALSE),"-")</f>
        <v>Bolso pequeño guateado con perla artificial</v>
      </c>
      <c r="G457" s="4">
        <v>1</v>
      </c>
      <c r="H457" s="13">
        <v>15</v>
      </c>
      <c r="I457" s="13">
        <f>VENTAS[[#This Row],[Cantidad]]*VENTAS[[#This Row],[Precio Venta]]</f>
        <v>15</v>
      </c>
      <c r="J457" s="13">
        <f>IF(VENTAS[[#This Row],[Nombre del Gestor]]&gt;1,  VENTAS[[#This Row],[Total]]*10%, 0)</f>
        <v>0</v>
      </c>
      <c r="K457" s="13">
        <f>IFERROR(VLOOKUP(VENTAS[[#This Row],[Código del producto Vendido]],INVENTARIO[],20,FALSE),"-")*VENTAS[[#This Row],[Cantidad]]</f>
        <v>9.5499999999999989</v>
      </c>
      <c r="L457" s="13">
        <f>VENTAS[[#This Row],[Total]]-VENTAS[[#This Row],[Comisión 10%]]-VENTAS[[#This Row],[Costo]]</f>
        <v>5.4500000000000011</v>
      </c>
    </row>
    <row r="458" spans="1:12" ht="14" hidden="1" x14ac:dyDescent="0.15">
      <c r="A458" s="141" t="s">
        <v>1948</v>
      </c>
      <c r="C458" s="6" t="s">
        <v>1949</v>
      </c>
      <c r="D458" s="6"/>
      <c r="E458" s="6" t="s">
        <v>1355</v>
      </c>
      <c r="F458" s="4" t="str">
        <f>IFERROR(VLOOKUP(VENTAS[[#This Row],[Código del producto Vendido]],INVENTARIO[],5,FALSE),"-")</f>
        <v>Bañador Elegante con Lazo</v>
      </c>
      <c r="G458" s="4">
        <v>1</v>
      </c>
      <c r="H458" s="13">
        <v>20</v>
      </c>
      <c r="I458" s="13">
        <f>VENTAS[[#This Row],[Cantidad]]*VENTAS[[#This Row],[Precio Venta]]</f>
        <v>20</v>
      </c>
      <c r="J458" s="13">
        <f>IF(VENTAS[[#This Row],[Nombre del Gestor]]&gt;1,  VENTAS[[#This Row],[Total]]*10%, 0)</f>
        <v>0</v>
      </c>
      <c r="K458" s="13">
        <f>IFERROR(VLOOKUP(VENTAS[[#This Row],[Código del producto Vendido]],INVENTARIO[],20,FALSE),"-")*VENTAS[[#This Row],[Cantidad]]</f>
        <v>11.971666666666666</v>
      </c>
      <c r="L458" s="13">
        <f>VENTAS[[#This Row],[Total]]-VENTAS[[#This Row],[Comisión 10%]]-VENTAS[[#This Row],[Costo]]</f>
        <v>8.0283333333333342</v>
      </c>
    </row>
    <row r="459" spans="1:12" ht="14" hidden="1" x14ac:dyDescent="0.15">
      <c r="A459" s="132" t="s">
        <v>1948</v>
      </c>
      <c r="C459" s="6" t="s">
        <v>1950</v>
      </c>
      <c r="D459" s="6"/>
      <c r="E459" s="6" t="s">
        <v>1665</v>
      </c>
      <c r="F459" s="4" t="str">
        <f>IFERROR(VLOOKUP(VENTAS[[#This Row],[Código del producto Vendido]],INVENTARIO[],5,FALSE),"-")</f>
        <v>Vestido Tropical</v>
      </c>
      <c r="G459" s="4">
        <v>1</v>
      </c>
      <c r="H459" s="13">
        <v>30</v>
      </c>
      <c r="I459" s="13">
        <f>VENTAS[[#This Row],[Cantidad]]*VENTAS[[#This Row],[Precio Venta]]</f>
        <v>30</v>
      </c>
      <c r="J459" s="13">
        <f>IF(VENTAS[[#This Row],[Nombre del Gestor]]&gt;1,  VENTAS[[#This Row],[Total]]*10%, 0)</f>
        <v>0</v>
      </c>
      <c r="K459" s="13">
        <f>IFERROR(VLOOKUP(VENTAS[[#This Row],[Código del producto Vendido]],INVENTARIO[],20,FALSE),"-")*VENTAS[[#This Row],[Cantidad]]</f>
        <v>19.018636363636364</v>
      </c>
      <c r="L459" s="13">
        <f>VENTAS[[#This Row],[Total]]-VENTAS[[#This Row],[Comisión 10%]]-VENTAS[[#This Row],[Costo]]</f>
        <v>10.981363636363636</v>
      </c>
    </row>
    <row r="460" spans="1:12" ht="14" hidden="1" x14ac:dyDescent="0.15">
      <c r="A460" s="141" t="s">
        <v>1948</v>
      </c>
      <c r="C460" s="6" t="s">
        <v>1950</v>
      </c>
      <c r="D460" s="6"/>
      <c r="E460" s="6" t="s">
        <v>1514</v>
      </c>
      <c r="F460" s="4" t="str">
        <f>IFERROR(VLOOKUP(VENTAS[[#This Row],[Código del producto Vendido]],INVENTARIO[],5,FALSE),"-")</f>
        <v xml:space="preserve">Esponja de maquillaje </v>
      </c>
      <c r="G460" s="4">
        <v>1</v>
      </c>
      <c r="H460" s="13">
        <v>1</v>
      </c>
      <c r="I460" s="13">
        <f>VENTAS[[#This Row],[Cantidad]]*VENTAS[[#This Row],[Precio Venta]]</f>
        <v>1</v>
      </c>
      <c r="J460" s="13">
        <f>IF(VENTAS[[#This Row],[Nombre del Gestor]]&gt;1,  VENTAS[[#This Row],[Total]]*10%, 0)</f>
        <v>0</v>
      </c>
      <c r="K460" s="13">
        <f>IFERROR(VLOOKUP(VENTAS[[#This Row],[Código del producto Vendido]],INVENTARIO[],20,FALSE),"-")*VENTAS[[#This Row],[Cantidad]]</f>
        <v>0.43611111111111112</v>
      </c>
      <c r="L460" s="13">
        <f>VENTAS[[#This Row],[Total]]-VENTAS[[#This Row],[Comisión 10%]]-VENTAS[[#This Row],[Costo]]</f>
        <v>0.56388888888888888</v>
      </c>
    </row>
    <row r="461" spans="1:12" ht="14" hidden="1" x14ac:dyDescent="0.15">
      <c r="A461" s="132" t="s">
        <v>1951</v>
      </c>
      <c r="C461" s="6" t="s">
        <v>1952</v>
      </c>
      <c r="D461" s="6"/>
      <c r="E461" s="6" t="s">
        <v>1817</v>
      </c>
      <c r="F461" s="4" t="str">
        <f>IFERROR(VLOOKUP(VENTAS[[#This Row],[Código del producto Vendido]],INVENTARIO[],5,FALSE),"-")</f>
        <v>Top healter en capas color beige</v>
      </c>
      <c r="G461" s="4">
        <v>1</v>
      </c>
      <c r="H461" s="13">
        <v>17</v>
      </c>
      <c r="I461" s="13">
        <f>VENTAS[[#This Row],[Cantidad]]*VENTAS[[#This Row],[Precio Venta]]</f>
        <v>17</v>
      </c>
      <c r="J461" s="13">
        <f>IF(VENTAS[[#This Row],[Nombre del Gestor]]&gt;1,  VENTAS[[#This Row],[Total]]*10%, 0)</f>
        <v>0</v>
      </c>
      <c r="K461" s="13">
        <f>IFERROR(VLOOKUP(VENTAS[[#This Row],[Código del producto Vendido]],INVENTARIO[],20,FALSE),"-")*VENTAS[[#This Row],[Cantidad]]</f>
        <v>12.75</v>
      </c>
      <c r="L461" s="13">
        <f>VENTAS[[#This Row],[Total]]-VENTAS[[#This Row],[Comisión 10%]]-VENTAS[[#This Row],[Costo]]</f>
        <v>4.25</v>
      </c>
    </row>
    <row r="462" spans="1:12" ht="14" hidden="1" x14ac:dyDescent="0.15">
      <c r="A462" s="141" t="s">
        <v>1951</v>
      </c>
      <c r="C462" s="6" t="s">
        <v>1953</v>
      </c>
      <c r="D462" s="6"/>
      <c r="E462" s="6" t="s">
        <v>1627</v>
      </c>
      <c r="F462" s="4" t="str">
        <f>IFERROR(VLOOKUP(VENTAS[[#This Row],[Código del producto Vendido]],INVENTARIO[],5,FALSE),"-")</f>
        <v>Vestido esmeralda</v>
      </c>
      <c r="G462" s="4">
        <v>1</v>
      </c>
      <c r="H462" s="13">
        <v>20</v>
      </c>
      <c r="I462" s="13">
        <f>VENTAS[[#This Row],[Cantidad]]*VENTAS[[#This Row],[Precio Venta]]</f>
        <v>20</v>
      </c>
      <c r="J462" s="13">
        <f>IF(VENTAS[[#This Row],[Nombre del Gestor]]&gt;1,  VENTAS[[#This Row],[Total]]*10%, 0)</f>
        <v>0</v>
      </c>
      <c r="K462" s="13">
        <f>IFERROR(VLOOKUP(VENTAS[[#This Row],[Código del producto Vendido]],INVENTARIO[],20,FALSE),"-")*VENTAS[[#This Row],[Cantidad]]</f>
        <v>16.777777777777779</v>
      </c>
      <c r="L462" s="13">
        <f>VENTAS[[#This Row],[Total]]-VENTAS[[#This Row],[Comisión 10%]]-VENTAS[[#This Row],[Costo]]</f>
        <v>3.2222222222222214</v>
      </c>
    </row>
    <row r="463" spans="1:12" ht="14" hidden="1" x14ac:dyDescent="0.15">
      <c r="A463" s="132" t="s">
        <v>1954</v>
      </c>
      <c r="C463" s="6" t="s">
        <v>1956</v>
      </c>
      <c r="D463" s="6"/>
      <c r="E463" s="6" t="s">
        <v>1490</v>
      </c>
      <c r="F463" s="4" t="str">
        <f>IFERROR(VLOOKUP(VENTAS[[#This Row],[Código del producto Vendido]],INVENTARIO[],5,FALSE),"-")</f>
        <v>Bolso pequeño guateado con perla artificial</v>
      </c>
      <c r="G463" s="4">
        <v>1</v>
      </c>
      <c r="H463" s="13">
        <v>15</v>
      </c>
      <c r="I463" s="13">
        <f>VENTAS[[#This Row],[Cantidad]]*VENTAS[[#This Row],[Precio Venta]]</f>
        <v>15</v>
      </c>
      <c r="J463" s="13">
        <f>IF(VENTAS[[#This Row],[Nombre del Gestor]]&gt;1,  VENTAS[[#This Row],[Total]]*10%, 0)</f>
        <v>0</v>
      </c>
      <c r="K463" s="13">
        <f>IFERROR(VLOOKUP(VENTAS[[#This Row],[Código del producto Vendido]],INVENTARIO[],20,FALSE),"-")*VENTAS[[#This Row],[Cantidad]]</f>
        <v>9.5499999999999989</v>
      </c>
      <c r="L463" s="13">
        <f>VENTAS[[#This Row],[Total]]-VENTAS[[#This Row],[Comisión 10%]]-VENTAS[[#This Row],[Costo]]</f>
        <v>5.4500000000000011</v>
      </c>
    </row>
    <row r="464" spans="1:12" ht="14" hidden="1" x14ac:dyDescent="0.15">
      <c r="A464" s="141" t="s">
        <v>1954</v>
      </c>
      <c r="B464" s="6" t="s">
        <v>1955</v>
      </c>
      <c r="C464" s="6" t="s">
        <v>1177</v>
      </c>
      <c r="D464" s="6"/>
      <c r="E464" s="6" t="s">
        <v>1649</v>
      </c>
      <c r="F464" s="4" t="str">
        <f>IFERROR(VLOOKUP(VENTAS[[#This Row],[Código del producto Vendido]],INVENTARIO[],5,FALSE),"-")</f>
        <v>Maxi Vestido Fruncido</v>
      </c>
      <c r="G464" s="4">
        <v>1</v>
      </c>
      <c r="H464" s="13">
        <v>33</v>
      </c>
      <c r="I464" s="13">
        <f>VENTAS[[#This Row],[Cantidad]]*VENTAS[[#This Row],[Precio Venta]]</f>
        <v>33</v>
      </c>
      <c r="J464" s="13">
        <f>IF(VENTAS[[#This Row],[Nombre del Gestor]]&gt;1,  VENTAS[[#This Row],[Total]]*10%, 0)</f>
        <v>0</v>
      </c>
      <c r="K464" s="13">
        <f>IFERROR(VLOOKUP(VENTAS[[#This Row],[Código del producto Vendido]],INVENTARIO[],20,FALSE),"-")*VENTAS[[#This Row],[Cantidad]]</f>
        <v>21.456363636363633</v>
      </c>
      <c r="L464" s="13">
        <f>VENTAS[[#This Row],[Total]]-VENTAS[[#This Row],[Comisión 10%]]-VENTAS[[#This Row],[Costo]]</f>
        <v>11.543636363636367</v>
      </c>
    </row>
    <row r="465" spans="1:12" ht="14" hidden="1" x14ac:dyDescent="0.15">
      <c r="A465" s="132" t="s">
        <v>1954</v>
      </c>
      <c r="B465" s="6" t="s">
        <v>1955</v>
      </c>
      <c r="C465" s="6" t="s">
        <v>1177</v>
      </c>
      <c r="D465" s="6"/>
      <c r="E465" s="6" t="s">
        <v>1695</v>
      </c>
      <c r="F465" s="4" t="str">
        <f>IFERROR(VLOOKUP(VENTAS[[#This Row],[Código del producto Vendido]],INVENTARIO[],5,FALSE),"-")</f>
        <v>Maxi Vestido con Bolsillo</v>
      </c>
      <c r="G465" s="4">
        <v>1</v>
      </c>
      <c r="H465" s="13">
        <v>33</v>
      </c>
      <c r="I465" s="13">
        <f>VENTAS[[#This Row],[Cantidad]]*VENTAS[[#This Row],[Precio Venta]]</f>
        <v>33</v>
      </c>
      <c r="J465" s="13">
        <f>IF(VENTAS[[#This Row],[Nombre del Gestor]]&gt;1,  VENTAS[[#This Row],[Total]]*10%, 0)</f>
        <v>0</v>
      </c>
      <c r="K465" s="13">
        <f>IFERROR(VLOOKUP(VENTAS[[#This Row],[Código del producto Vendido]],INVENTARIO[],20,FALSE),"-")*VENTAS[[#This Row],[Cantidad]]</f>
        <v>22.192045454545454</v>
      </c>
      <c r="L465" s="13">
        <f>VENTAS[[#This Row],[Total]]-VENTAS[[#This Row],[Comisión 10%]]-VENTAS[[#This Row],[Costo]]</f>
        <v>10.807954545454546</v>
      </c>
    </row>
    <row r="466" spans="1:12" ht="14" hidden="1" x14ac:dyDescent="0.15">
      <c r="A466" s="141" t="s">
        <v>1954</v>
      </c>
      <c r="C466" s="6" t="s">
        <v>1957</v>
      </c>
      <c r="D466" s="6"/>
      <c r="E466" s="6" t="s">
        <v>1572</v>
      </c>
      <c r="F466" s="4" t="str">
        <f>IFERROR(VLOOKUP(VENTAS[[#This Row],[Código del producto Vendido]],INVENTARIO[],5,FALSE),"-")</f>
        <v>Vestido bodycon</v>
      </c>
      <c r="G466" s="4">
        <v>1</v>
      </c>
      <c r="H466" s="13">
        <v>12</v>
      </c>
      <c r="I466" s="13">
        <f>VENTAS[[#This Row],[Cantidad]]*VENTAS[[#This Row],[Precio Venta]]</f>
        <v>12</v>
      </c>
      <c r="J466" s="13">
        <f>IF(VENTAS[[#This Row],[Nombre del Gestor]]&gt;1,  VENTAS[[#This Row],[Total]]*10%, 0)</f>
        <v>0</v>
      </c>
      <c r="K466" s="13">
        <f>IFERROR(VLOOKUP(VENTAS[[#This Row],[Código del producto Vendido]],INVENTARIO[],20,FALSE),"-")*VENTAS[[#This Row],[Cantidad]]</f>
        <v>5.7222222222222223</v>
      </c>
      <c r="L466" s="13">
        <f>VENTAS[[#This Row],[Total]]-VENTAS[[#This Row],[Comisión 10%]]-VENTAS[[#This Row],[Costo]]</f>
        <v>6.2777777777777777</v>
      </c>
    </row>
    <row r="467" spans="1:12" ht="14" hidden="1" x14ac:dyDescent="0.15">
      <c r="A467" s="132" t="s">
        <v>1954</v>
      </c>
      <c r="B467" s="6" t="s">
        <v>1958</v>
      </c>
      <c r="C467" s="6" t="s">
        <v>1959</v>
      </c>
      <c r="D467" s="6"/>
      <c r="E467" s="6" t="s">
        <v>1347</v>
      </c>
      <c r="F467" s="4" t="str">
        <f>IFERROR(VLOOKUP(VENTAS[[#This Row],[Código del producto Vendido]],INVENTARIO[],5,FALSE),"-")</f>
        <v xml:space="preserve">Pareo falda </v>
      </c>
      <c r="G467" s="4">
        <v>1</v>
      </c>
      <c r="H467" s="13">
        <v>6</v>
      </c>
      <c r="I467" s="13">
        <f>VENTAS[[#This Row],[Cantidad]]*VENTAS[[#This Row],[Precio Venta]]</f>
        <v>6</v>
      </c>
      <c r="J467" s="13">
        <f>IF(VENTAS[[#This Row],[Nombre del Gestor]]&gt;1,  VENTAS[[#This Row],[Total]]*10%, 0)</f>
        <v>0</v>
      </c>
      <c r="K467" s="13">
        <f>IFERROR(VLOOKUP(VENTAS[[#This Row],[Código del producto Vendido]],INVENTARIO[],20,FALSE),"-")*VENTAS[[#This Row],[Cantidad]]</f>
        <v>4.3372222222222225</v>
      </c>
      <c r="L467" s="13">
        <f>VENTAS[[#This Row],[Total]]-VENTAS[[#This Row],[Comisión 10%]]-VENTAS[[#This Row],[Costo]]</f>
        <v>1.6627777777777775</v>
      </c>
    </row>
    <row r="468" spans="1:12" ht="14" hidden="1" x14ac:dyDescent="0.15">
      <c r="A468" s="141" t="s">
        <v>1954</v>
      </c>
      <c r="C468" s="6" t="s">
        <v>1959</v>
      </c>
      <c r="D468" s="6"/>
      <c r="E468" s="6" t="s">
        <v>1357</v>
      </c>
      <c r="F468" s="4" t="str">
        <f>IFERROR(VLOOKUP(VENTAS[[#This Row],[Código del producto Vendido]],INVENTARIO[],5,FALSE),"-")</f>
        <v xml:space="preserve">Bañador floral </v>
      </c>
      <c r="G468" s="4">
        <v>1</v>
      </c>
      <c r="H468" s="13">
        <v>28</v>
      </c>
      <c r="I468" s="13">
        <f>VENTAS[[#This Row],[Cantidad]]*VENTAS[[#This Row],[Precio Venta]]</f>
        <v>28</v>
      </c>
      <c r="J468" s="13">
        <f>IF(VENTAS[[#This Row],[Nombre del Gestor]]&gt;1,  VENTAS[[#This Row],[Total]]*10%, 0)</f>
        <v>0</v>
      </c>
      <c r="K468" s="13">
        <f>IFERROR(VLOOKUP(VENTAS[[#This Row],[Código del producto Vendido]],INVENTARIO[],20,FALSE),"-")*VENTAS[[#This Row],[Cantidad]]</f>
        <v>18.053888888888888</v>
      </c>
      <c r="L468" s="13">
        <f>VENTAS[[#This Row],[Total]]-VENTAS[[#This Row],[Comisión 10%]]-VENTAS[[#This Row],[Costo]]</f>
        <v>9.9461111111111116</v>
      </c>
    </row>
    <row r="469" spans="1:12" ht="14" hidden="1" x14ac:dyDescent="0.15">
      <c r="A469" s="132" t="s">
        <v>1954</v>
      </c>
      <c r="C469" s="6" t="s">
        <v>1959</v>
      </c>
      <c r="D469" s="6"/>
      <c r="E469" s="6" t="s">
        <v>1606</v>
      </c>
      <c r="F469" s="4" t="str">
        <f>IFERROR(VLOOKUP(VENTAS[[#This Row],[Código del producto Vendido]],INVENTARIO[],5,FALSE),"-")</f>
        <v xml:space="preserve"> Bañador espalda descubierta</v>
      </c>
      <c r="G469" s="4">
        <v>1</v>
      </c>
      <c r="H469" s="13">
        <v>20</v>
      </c>
      <c r="I469" s="13">
        <f>VENTAS[[#This Row],[Cantidad]]*VENTAS[[#This Row],[Precio Venta]]</f>
        <v>20</v>
      </c>
      <c r="J469" s="13">
        <f>IF(VENTAS[[#This Row],[Nombre del Gestor]]&gt;1,  VENTAS[[#This Row],[Total]]*10%, 0)</f>
        <v>0</v>
      </c>
      <c r="K469" s="13">
        <f>IFERROR(VLOOKUP(VENTAS[[#This Row],[Código del producto Vendido]],INVENTARIO[],20,FALSE),"-")*VENTAS[[#This Row],[Cantidad]]</f>
        <v>15.555555555555555</v>
      </c>
      <c r="L469" s="13">
        <f>VENTAS[[#This Row],[Total]]-VENTAS[[#This Row],[Comisión 10%]]-VENTAS[[#This Row],[Costo]]</f>
        <v>4.4444444444444446</v>
      </c>
    </row>
    <row r="470" spans="1:12" ht="14" hidden="1" x14ac:dyDescent="0.15">
      <c r="A470" s="141" t="s">
        <v>1954</v>
      </c>
      <c r="C470" s="6" t="s">
        <v>1960</v>
      </c>
      <c r="D470" s="6"/>
      <c r="E470" s="6" t="s">
        <v>1365</v>
      </c>
      <c r="F470" s="4" t="str">
        <f>IFERROR(VLOOKUP(VENTAS[[#This Row],[Código del producto Vendido]],INVENTARIO[],5,FALSE),"-")</f>
        <v>Pareo pantalón de malla</v>
      </c>
      <c r="G470" s="4">
        <v>1</v>
      </c>
      <c r="H470" s="13">
        <v>15</v>
      </c>
      <c r="I470" s="13">
        <f>VENTAS[[#This Row],[Cantidad]]*VENTAS[[#This Row],[Precio Venta]]</f>
        <v>15</v>
      </c>
      <c r="J470" s="13">
        <f>IF(VENTAS[[#This Row],[Nombre del Gestor]]&gt;1,  VENTAS[[#This Row],[Total]]*10%, 0)</f>
        <v>0</v>
      </c>
      <c r="K470" s="13">
        <f>IFERROR(VLOOKUP(VENTAS[[#This Row],[Código del producto Vendido]],INVENTARIO[],20,FALSE),"-")*VENTAS[[#This Row],[Cantidad]]</f>
        <v>9.7855555555555558</v>
      </c>
      <c r="L470" s="13">
        <f>VENTAS[[#This Row],[Total]]-VENTAS[[#This Row],[Comisión 10%]]-VENTAS[[#This Row],[Costo]]</f>
        <v>5.2144444444444442</v>
      </c>
    </row>
    <row r="471" spans="1:12" ht="14" hidden="1" x14ac:dyDescent="0.15">
      <c r="A471" s="132" t="s">
        <v>1954</v>
      </c>
      <c r="C471" s="6" t="s">
        <v>1961</v>
      </c>
      <c r="D471" s="6"/>
      <c r="E471" s="6" t="s">
        <v>1545</v>
      </c>
      <c r="F471" s="4" t="str">
        <f>IFERROR(VLOOKUP(VENTAS[[#This Row],[Código del producto Vendido]],INVENTARIO[],5,FALSE),"-")</f>
        <v>Vestido floral escote corazón</v>
      </c>
      <c r="G471" s="4">
        <v>1</v>
      </c>
      <c r="H471" s="13">
        <v>18</v>
      </c>
      <c r="I471" s="13">
        <f>VENTAS[[#This Row],[Cantidad]]*VENTAS[[#This Row],[Precio Venta]]</f>
        <v>18</v>
      </c>
      <c r="J471" s="13">
        <f>IF(VENTAS[[#This Row],[Nombre del Gestor]]&gt;1,  VENTAS[[#This Row],[Total]]*10%, 0)</f>
        <v>0</v>
      </c>
      <c r="K471" s="13">
        <f>IFERROR(VLOOKUP(VENTAS[[#This Row],[Código del producto Vendido]],INVENTARIO[],20,FALSE),"-")*VENTAS[[#This Row],[Cantidad]]</f>
        <v>10.722222222222221</v>
      </c>
      <c r="L471" s="13">
        <f>VENTAS[[#This Row],[Total]]-VENTAS[[#This Row],[Comisión 10%]]-VENTAS[[#This Row],[Costo]]</f>
        <v>7.2777777777777786</v>
      </c>
    </row>
    <row r="472" spans="1:12" ht="14" hidden="1" x14ac:dyDescent="0.15">
      <c r="A472" s="141" t="s">
        <v>1962</v>
      </c>
      <c r="C472" s="6" t="s">
        <v>1963</v>
      </c>
      <c r="D472" s="6"/>
      <c r="E472" s="6" t="s">
        <v>1894</v>
      </c>
      <c r="F472" s="4" t="str">
        <f>IFERROR(VLOOKUP(VENTAS[[#This Row],[Código del producto Vendido]],INVENTARIO[],5,FALSE),"-")</f>
        <v>Pantalón de corte recto</v>
      </c>
      <c r="G472" s="4">
        <v>1</v>
      </c>
      <c r="H472" s="13">
        <v>30</v>
      </c>
      <c r="I472" s="13">
        <f>VENTAS[[#This Row],[Cantidad]]*VENTAS[[#This Row],[Precio Venta]]</f>
        <v>30</v>
      </c>
      <c r="J472" s="13">
        <f>IF(VENTAS[[#This Row],[Nombre del Gestor]]&gt;1,  VENTAS[[#This Row],[Total]]*10%, 0)</f>
        <v>0</v>
      </c>
      <c r="K472" s="13">
        <f>IFERROR(VLOOKUP(VENTAS[[#This Row],[Código del producto Vendido]],INVENTARIO[],20,FALSE),"-")*VENTAS[[#This Row],[Cantidad]]</f>
        <v>20.78</v>
      </c>
      <c r="L472" s="13">
        <f>VENTAS[[#This Row],[Total]]-VENTAS[[#This Row],[Comisión 10%]]-VENTAS[[#This Row],[Costo]]</f>
        <v>9.2199999999999989</v>
      </c>
    </row>
    <row r="473" spans="1:12" ht="14" hidden="1" x14ac:dyDescent="0.15">
      <c r="A473" s="132" t="s">
        <v>1962</v>
      </c>
      <c r="C473" s="6" t="s">
        <v>1964</v>
      </c>
      <c r="D473" s="6"/>
      <c r="E473" s="6" t="s">
        <v>1901</v>
      </c>
      <c r="F473" s="4" t="str">
        <f>IFERROR(VLOOKUP(VENTAS[[#This Row],[Código del producto Vendido]],INVENTARIO[],5,FALSE),"-")</f>
        <v>Pantaloneta con cinturón</v>
      </c>
      <c r="G473" s="4">
        <v>1</v>
      </c>
      <c r="H473" s="13">
        <v>26</v>
      </c>
      <c r="I473" s="13">
        <f>VENTAS[[#This Row],[Cantidad]]*VENTAS[[#This Row],[Precio Venta]]</f>
        <v>26</v>
      </c>
      <c r="J473" s="13">
        <f>IF(VENTAS[[#This Row],[Nombre del Gestor]]&gt;1,  VENTAS[[#This Row],[Total]]*10%, 0)</f>
        <v>0</v>
      </c>
      <c r="K473" s="13">
        <f>IFERROR(VLOOKUP(VENTAS[[#This Row],[Código del producto Vendido]],INVENTARIO[],20,FALSE),"-")*VENTAS[[#This Row],[Cantidad]]</f>
        <v>18</v>
      </c>
      <c r="L473" s="13">
        <f>VENTAS[[#This Row],[Total]]-VENTAS[[#This Row],[Comisión 10%]]-VENTAS[[#This Row],[Costo]]</f>
        <v>8</v>
      </c>
    </row>
    <row r="474" spans="1:12" ht="14" hidden="1" x14ac:dyDescent="0.15">
      <c r="A474" s="141" t="s">
        <v>1962</v>
      </c>
      <c r="C474" s="6" t="s">
        <v>1964</v>
      </c>
      <c r="D474" s="6"/>
      <c r="E474" s="6" t="s">
        <v>1844</v>
      </c>
      <c r="F474" s="4" t="str">
        <f>IFERROR(VLOOKUP(VENTAS[[#This Row],[Código del producto Vendido]],INVENTARIO[],5,FALSE),"-")</f>
        <v>Pullover negro cuello redondo</v>
      </c>
      <c r="G474" s="4">
        <v>1</v>
      </c>
      <c r="H474" s="13">
        <v>13</v>
      </c>
      <c r="I474" s="13">
        <f>VENTAS[[#This Row],[Cantidad]]*VENTAS[[#This Row],[Precio Venta]]</f>
        <v>13</v>
      </c>
      <c r="J474" s="13">
        <f>IF(VENTAS[[#This Row],[Nombre del Gestor]]&gt;1,  VENTAS[[#This Row],[Total]]*10%, 0)</f>
        <v>0</v>
      </c>
      <c r="K474" s="13">
        <f>IFERROR(VLOOKUP(VENTAS[[#This Row],[Código del producto Vendido]],INVENTARIO[],20,FALSE),"-")*VENTAS[[#This Row],[Cantidad]]</f>
        <v>8.5300000000000011</v>
      </c>
      <c r="L474" s="13">
        <f>VENTAS[[#This Row],[Total]]-VENTAS[[#This Row],[Comisión 10%]]-VENTAS[[#This Row],[Costo]]</f>
        <v>4.4699999999999989</v>
      </c>
    </row>
    <row r="475" spans="1:12" ht="14" hidden="1" x14ac:dyDescent="0.15">
      <c r="A475" s="132" t="s">
        <v>1966</v>
      </c>
      <c r="C475" s="6" t="s">
        <v>1965</v>
      </c>
      <c r="D475" s="6"/>
      <c r="E475" s="6" t="s">
        <v>1738</v>
      </c>
      <c r="F475" s="4" t="str">
        <f>IFERROR(VLOOKUP(VENTAS[[#This Row],[Código del producto Vendido]],INVENTARIO[],5,FALSE),"-")</f>
        <v>Jumpsuit culotte</v>
      </c>
      <c r="G475" s="4">
        <v>1</v>
      </c>
      <c r="H475" s="13">
        <v>22</v>
      </c>
      <c r="I475" s="13">
        <f>VENTAS[[#This Row],[Cantidad]]*VENTAS[[#This Row],[Precio Venta]]</f>
        <v>22</v>
      </c>
      <c r="J475" s="13">
        <f>IF(VENTAS[[#This Row],[Nombre del Gestor]]&gt;1,  VENTAS[[#This Row],[Total]]*10%, 0)</f>
        <v>0</v>
      </c>
      <c r="K475" s="13">
        <f>IFERROR(VLOOKUP(VENTAS[[#This Row],[Código del producto Vendido]],INVENTARIO[],20,FALSE),"-")*VENTAS[[#This Row],[Cantidad]]</f>
        <v>18.42794117647059</v>
      </c>
      <c r="L475" s="13">
        <f>VENTAS[[#This Row],[Total]]-VENTAS[[#This Row],[Comisión 10%]]-VENTAS[[#This Row],[Costo]]</f>
        <v>3.5720588235294102</v>
      </c>
    </row>
    <row r="476" spans="1:12" ht="14" hidden="1" x14ac:dyDescent="0.15">
      <c r="A476" s="141" t="s">
        <v>1966</v>
      </c>
      <c r="C476" s="6" t="s">
        <v>1965</v>
      </c>
      <c r="D476" s="6"/>
      <c r="E476" s="6" t="s">
        <v>1735</v>
      </c>
      <c r="F476" s="4" t="str">
        <f>IFERROR(VLOOKUP(VENTAS[[#This Row],[Código del producto Vendido]],INVENTARIO[],5,FALSE),"-")</f>
        <v>Mono Oblicuo con bolsillo</v>
      </c>
      <c r="G476" s="4">
        <v>1</v>
      </c>
      <c r="H476" s="13">
        <v>19</v>
      </c>
      <c r="I476" s="13">
        <f>VENTAS[[#This Row],[Cantidad]]*VENTAS[[#This Row],[Precio Venta]]</f>
        <v>19</v>
      </c>
      <c r="J476" s="13">
        <f>IF(VENTAS[[#This Row],[Nombre del Gestor]]&gt;1,  VENTAS[[#This Row],[Total]]*10%, 0)</f>
        <v>0</v>
      </c>
      <c r="K476" s="13">
        <f>IFERROR(VLOOKUP(VENTAS[[#This Row],[Código del producto Vendido]],INVENTARIO[],20,FALSE),"-")*VENTAS[[#This Row],[Cantidad]]</f>
        <v>14.548529411764706</v>
      </c>
      <c r="L476" s="13">
        <f>VENTAS[[#This Row],[Total]]-VENTAS[[#This Row],[Comisión 10%]]-VENTAS[[#This Row],[Costo]]</f>
        <v>4.4514705882352938</v>
      </c>
    </row>
    <row r="477" spans="1:12" ht="14" hidden="1" x14ac:dyDescent="0.15">
      <c r="A477" s="132" t="s">
        <v>1966</v>
      </c>
      <c r="C477" s="6" t="s">
        <v>1260</v>
      </c>
      <c r="D477" s="6"/>
      <c r="E477" s="6" t="s">
        <v>1872</v>
      </c>
      <c r="F477" s="4" t="str">
        <f>IFERROR(VLOOKUP(VENTAS[[#This Row],[Código del producto Vendido]],INVENTARIO[],5,FALSE),"-")</f>
        <v>Maxi vestido playero rojo</v>
      </c>
      <c r="G477" s="4">
        <v>1</v>
      </c>
      <c r="H477" s="13">
        <v>35</v>
      </c>
      <c r="I477" s="13">
        <f>VENTAS[[#This Row],[Cantidad]]*VENTAS[[#This Row],[Precio Venta]]</f>
        <v>35</v>
      </c>
      <c r="J477" s="13">
        <f>IF(VENTAS[[#This Row],[Nombre del Gestor]]&gt;1,  VENTAS[[#This Row],[Total]]*10%, 0)</f>
        <v>0</v>
      </c>
      <c r="K477" s="13">
        <f>IFERROR(VLOOKUP(VENTAS[[#This Row],[Código del producto Vendido]],INVENTARIO[],20,FALSE),"-")*VENTAS[[#This Row],[Cantidad]]</f>
        <v>23.42</v>
      </c>
      <c r="L477" s="13">
        <f>VENTAS[[#This Row],[Total]]-VENTAS[[#This Row],[Comisión 10%]]-VENTAS[[#This Row],[Costo]]</f>
        <v>11.579999999999998</v>
      </c>
    </row>
    <row r="478" spans="1:12" ht="14" hidden="1" x14ac:dyDescent="0.15">
      <c r="A478" s="141" t="s">
        <v>1966</v>
      </c>
      <c r="C478" s="6" t="s">
        <v>1964</v>
      </c>
      <c r="D478" s="6"/>
      <c r="E478" s="6" t="s">
        <v>1402</v>
      </c>
      <c r="F478" s="4" t="str">
        <f>IFERROR(VLOOKUP(VENTAS[[#This Row],[Código del producto Vendido]],INVENTARIO[],5,FALSE),"-")</f>
        <v>Camisetaen contraste tejido canalé</v>
      </c>
      <c r="G478" s="4">
        <v>1</v>
      </c>
      <c r="H478" s="13">
        <v>14</v>
      </c>
      <c r="I478" s="13">
        <f>VENTAS[[#This Row],[Cantidad]]*VENTAS[[#This Row],[Precio Venta]]</f>
        <v>14</v>
      </c>
      <c r="J478" s="13">
        <f>IF(VENTAS[[#This Row],[Nombre del Gestor]]&gt;1,  VENTAS[[#This Row],[Total]]*10%, 0)</f>
        <v>0</v>
      </c>
      <c r="K478" s="13">
        <f>IFERROR(VLOOKUP(VENTAS[[#This Row],[Código del producto Vendido]],INVENTARIO[],20,FALSE),"-")*VENTAS[[#This Row],[Cantidad]]</f>
        <v>8.8577777777777769</v>
      </c>
      <c r="L478" s="13">
        <f>VENTAS[[#This Row],[Total]]-VENTAS[[#This Row],[Comisión 10%]]-VENTAS[[#This Row],[Costo]]</f>
        <v>5.1422222222222231</v>
      </c>
    </row>
    <row r="479" spans="1:12" ht="14" hidden="1" x14ac:dyDescent="0.15">
      <c r="A479" s="132" t="s">
        <v>1966</v>
      </c>
      <c r="C479" s="6" t="s">
        <v>1967</v>
      </c>
      <c r="D479" s="6"/>
      <c r="E479" s="6" t="s">
        <v>1347</v>
      </c>
      <c r="F479" s="4" t="str">
        <f>IFERROR(VLOOKUP(VENTAS[[#This Row],[Código del producto Vendido]],INVENTARIO[],5,FALSE),"-")</f>
        <v xml:space="preserve">Pareo falda </v>
      </c>
      <c r="G479" s="4">
        <v>1</v>
      </c>
      <c r="H479" s="13">
        <v>8</v>
      </c>
      <c r="I479" s="13">
        <f>VENTAS[[#This Row],[Cantidad]]*VENTAS[[#This Row],[Precio Venta]]</f>
        <v>8</v>
      </c>
      <c r="J479" s="13">
        <f>IF(VENTAS[[#This Row],[Nombre del Gestor]]&gt;1,  VENTAS[[#This Row],[Total]]*10%, 0)</f>
        <v>0</v>
      </c>
      <c r="K479" s="13">
        <f>IFERROR(VLOOKUP(VENTAS[[#This Row],[Código del producto Vendido]],INVENTARIO[],20,FALSE),"-")*VENTAS[[#This Row],[Cantidad]]</f>
        <v>4.3372222222222225</v>
      </c>
      <c r="L479" s="13">
        <f>VENTAS[[#This Row],[Total]]-VENTAS[[#This Row],[Comisión 10%]]-VENTAS[[#This Row],[Costo]]</f>
        <v>3.6627777777777775</v>
      </c>
    </row>
    <row r="480" spans="1:12" ht="14" hidden="1" x14ac:dyDescent="0.15">
      <c r="A480" s="141" t="s">
        <v>1968</v>
      </c>
      <c r="C480" s="6" t="s">
        <v>1969</v>
      </c>
      <c r="D480" s="6"/>
      <c r="E480" s="6" t="s">
        <v>1831</v>
      </c>
      <c r="F480" s="4" t="str">
        <f>IFERROR(VLOOKUP(VENTAS[[#This Row],[Código del producto Vendido]],INVENTARIO[],5,FALSE),"-")</f>
        <v>Camisa Blanca</v>
      </c>
      <c r="G480" s="4">
        <v>1</v>
      </c>
      <c r="H480" s="13">
        <v>20</v>
      </c>
      <c r="I480" s="13">
        <f>VENTAS[[#This Row],[Cantidad]]*VENTAS[[#This Row],[Precio Venta]]</f>
        <v>20</v>
      </c>
      <c r="J480" s="13">
        <f>IF(VENTAS[[#This Row],[Nombre del Gestor]]&gt;1,  VENTAS[[#This Row],[Total]]*10%, 0)</f>
        <v>0</v>
      </c>
      <c r="K480" s="13">
        <f>IFERROR(VLOOKUP(VENTAS[[#This Row],[Código del producto Vendido]],INVENTARIO[],20,FALSE),"-")*VENTAS[[#This Row],[Cantidad]]</f>
        <v>12.9</v>
      </c>
      <c r="L480" s="13">
        <f>VENTAS[[#This Row],[Total]]-VENTAS[[#This Row],[Comisión 10%]]-VENTAS[[#This Row],[Costo]]</f>
        <v>7.1</v>
      </c>
    </row>
    <row r="481" spans="1:12" ht="14" hidden="1" x14ac:dyDescent="0.15">
      <c r="A481" s="132" t="s">
        <v>1968</v>
      </c>
      <c r="C481" s="6" t="s">
        <v>1970</v>
      </c>
      <c r="D481" s="6"/>
      <c r="E481" s="6" t="s">
        <v>1413</v>
      </c>
      <c r="F481" s="4" t="str">
        <f>IFERROR(VLOOKUP(VENTAS[[#This Row],[Código del producto Vendido]],INVENTARIO[],5,FALSE),"-")</f>
        <v>Top de mangas anchas y lentejuelas</v>
      </c>
      <c r="G481" s="4">
        <v>1</v>
      </c>
      <c r="H481" s="13">
        <v>0</v>
      </c>
      <c r="I481" s="13">
        <f>VENTAS[[#This Row],[Cantidad]]*VENTAS[[#This Row],[Precio Venta]]</f>
        <v>0</v>
      </c>
      <c r="J481" s="13">
        <f>IF(VENTAS[[#This Row],[Nombre del Gestor]]&gt;1,  VENTAS[[#This Row],[Total]]*10%, 0)</f>
        <v>0</v>
      </c>
      <c r="K481" s="13">
        <f>IFERROR(VLOOKUP(VENTAS[[#This Row],[Código del producto Vendido]],INVENTARIO[],20,FALSE),"-")*VENTAS[[#This Row],[Cantidad]]</f>
        <v>8.0422222222222217</v>
      </c>
      <c r="L481" s="13">
        <f>VENTAS[[#This Row],[Total]]-VENTAS[[#This Row],[Comisión 10%]]-VENTAS[[#This Row],[Costo]]</f>
        <v>-8.0422222222222217</v>
      </c>
    </row>
    <row r="482" spans="1:12" ht="14" hidden="1" x14ac:dyDescent="0.15">
      <c r="A482" s="141" t="s">
        <v>1968</v>
      </c>
      <c r="C482" s="6" t="s">
        <v>932</v>
      </c>
      <c r="D482" s="6"/>
      <c r="E482" s="6" t="s">
        <v>1486</v>
      </c>
      <c r="F482" s="4" t="str">
        <f>IFERROR(VLOOKUP(VENTAS[[#This Row],[Código del producto Vendido]],INVENTARIO[],5,FALSE),"-")</f>
        <v>Bañador estampado de planta</v>
      </c>
      <c r="G482" s="4">
        <v>1</v>
      </c>
      <c r="H482" s="13">
        <v>25</v>
      </c>
      <c r="I482" s="13">
        <f>VENTAS[[#This Row],[Cantidad]]*VENTAS[[#This Row],[Precio Venta]]</f>
        <v>25</v>
      </c>
      <c r="J482" s="13">
        <f>IF(VENTAS[[#This Row],[Nombre del Gestor]]&gt;1,  VENTAS[[#This Row],[Total]]*10%, 0)</f>
        <v>0</v>
      </c>
      <c r="K482" s="13">
        <f>IFERROR(VLOOKUP(VENTAS[[#This Row],[Código del producto Vendido]],INVENTARIO[],20,FALSE),"-")*VENTAS[[#This Row],[Cantidad]]</f>
        <v>13.416666666666666</v>
      </c>
      <c r="L482" s="13">
        <f>VENTAS[[#This Row],[Total]]-VENTAS[[#This Row],[Comisión 10%]]-VENTAS[[#This Row],[Costo]]</f>
        <v>11.583333333333334</v>
      </c>
    </row>
    <row r="483" spans="1:12" ht="14" hidden="1" x14ac:dyDescent="0.15">
      <c r="A483" s="132" t="s">
        <v>1968</v>
      </c>
      <c r="C483" s="6" t="s">
        <v>1971</v>
      </c>
      <c r="D483" s="6"/>
      <c r="E483" s="6" t="s">
        <v>1584</v>
      </c>
      <c r="F483" s="4" t="str">
        <f>IFERROR(VLOOKUP(VENTAS[[#This Row],[Código del producto Vendido]],INVENTARIO[],5,FALSE),"-")</f>
        <v>Sandalias Trenzadas</v>
      </c>
      <c r="G483" s="4">
        <v>1</v>
      </c>
      <c r="H483" s="13">
        <v>35</v>
      </c>
      <c r="I483" s="13">
        <f>VENTAS[[#This Row],[Cantidad]]*VENTAS[[#This Row],[Precio Venta]]</f>
        <v>35</v>
      </c>
      <c r="J483" s="13">
        <f>IF(VENTAS[[#This Row],[Nombre del Gestor]]&gt;1,  VENTAS[[#This Row],[Total]]*10%, 0)</f>
        <v>0</v>
      </c>
      <c r="K483" s="13">
        <f>IFERROR(VLOOKUP(VENTAS[[#This Row],[Código del producto Vendido]],INVENTARIO[],20,FALSE),"-")*VENTAS[[#This Row],[Cantidad]]</f>
        <v>27</v>
      </c>
      <c r="L483" s="13">
        <f>VENTAS[[#This Row],[Total]]-VENTAS[[#This Row],[Comisión 10%]]-VENTAS[[#This Row],[Costo]]</f>
        <v>8</v>
      </c>
    </row>
    <row r="484" spans="1:12" ht="14" hidden="1" x14ac:dyDescent="0.15">
      <c r="A484" s="141" t="s">
        <v>1968</v>
      </c>
      <c r="C484" s="6" t="s">
        <v>1964</v>
      </c>
      <c r="D484" s="6"/>
      <c r="E484" s="6" t="s">
        <v>1856</v>
      </c>
      <c r="F484" s="4" t="str">
        <f>IFERROR(VLOOKUP(VENTAS[[#This Row],[Código del producto Vendido]],INVENTARIO[],5,FALSE),"-")</f>
        <v>Pantalón Corte Recto</v>
      </c>
      <c r="G484" s="4">
        <v>1</v>
      </c>
      <c r="H484" s="13">
        <v>30</v>
      </c>
      <c r="I484" s="13">
        <f>VENTAS[[#This Row],[Cantidad]]*VENTAS[[#This Row],[Precio Venta]]</f>
        <v>30</v>
      </c>
      <c r="J484" s="13">
        <f>IF(VENTAS[[#This Row],[Nombre del Gestor]]&gt;1,  VENTAS[[#This Row],[Total]]*10%, 0)</f>
        <v>0</v>
      </c>
      <c r="K484" s="13">
        <f>IFERROR(VLOOKUP(VENTAS[[#This Row],[Código del producto Vendido]],INVENTARIO[],20,FALSE),"-")*VENTAS[[#This Row],[Cantidad]]</f>
        <v>20.78</v>
      </c>
      <c r="L484" s="13">
        <f>VENTAS[[#This Row],[Total]]-VENTAS[[#This Row],[Comisión 10%]]-VENTAS[[#This Row],[Costo]]</f>
        <v>9.2199999999999989</v>
      </c>
    </row>
    <row r="485" spans="1:12" ht="14" hidden="1" x14ac:dyDescent="0.15">
      <c r="A485" s="132" t="s">
        <v>1968</v>
      </c>
      <c r="B485" s="6"/>
      <c r="C485" s="6" t="s">
        <v>1972</v>
      </c>
      <c r="D485" s="6"/>
      <c r="E485" s="6" t="s">
        <v>1700</v>
      </c>
      <c r="F485" s="4" t="str">
        <f>IFERROR(VLOOKUP(VENTAS[[#This Row],[Código del producto Vendido]],INVENTARIO[],5,FALSE),"-")</f>
        <v>Falda Margarita</v>
      </c>
      <c r="G485" s="4">
        <v>1</v>
      </c>
      <c r="H485" s="13">
        <v>20</v>
      </c>
      <c r="I485" s="13">
        <f>VENTAS[[#This Row],[Cantidad]]*VENTAS[[#This Row],[Precio Venta]]</f>
        <v>20</v>
      </c>
      <c r="J485" s="13">
        <f>IF(VENTAS[[#This Row],[Nombre del Gestor]]&gt;1,  VENTAS[[#This Row],[Total]]*10%, 0)</f>
        <v>0</v>
      </c>
      <c r="K485" s="13">
        <f>IFERROR(VLOOKUP(VENTAS[[#This Row],[Código del producto Vendido]],INVENTARIO[],20,FALSE),"-")*VENTAS[[#This Row],[Cantidad]]</f>
        <v>8.1049999999999986</v>
      </c>
      <c r="L485" s="13">
        <f>VENTAS[[#This Row],[Total]]-VENTAS[[#This Row],[Comisión 10%]]-VENTAS[[#This Row],[Costo]]</f>
        <v>11.895000000000001</v>
      </c>
    </row>
    <row r="486" spans="1:12" ht="14" hidden="1" x14ac:dyDescent="0.15">
      <c r="A486" s="141" t="s">
        <v>1968</v>
      </c>
      <c r="C486" s="6" t="s">
        <v>1973</v>
      </c>
      <c r="D486" s="6"/>
      <c r="E486" s="6" t="s">
        <v>1699</v>
      </c>
      <c r="F486" s="4" t="str">
        <f>IFERROR(VLOOKUP(VENTAS[[#This Row],[Código del producto Vendido]],INVENTARIO[],5,FALSE),"-")</f>
        <v>Falda margarita</v>
      </c>
      <c r="G486" s="4">
        <v>1</v>
      </c>
      <c r="H486" s="13">
        <v>20</v>
      </c>
      <c r="I486" s="13">
        <f>VENTAS[[#This Row],[Cantidad]]*VENTAS[[#This Row],[Precio Venta]]</f>
        <v>20</v>
      </c>
      <c r="J486" s="13">
        <f>IF(VENTAS[[#This Row],[Nombre del Gestor]]&gt;1,  VENTAS[[#This Row],[Total]]*10%, 0)</f>
        <v>0</v>
      </c>
      <c r="K486" s="13">
        <f>IFERROR(VLOOKUP(VENTAS[[#This Row],[Código del producto Vendido]],INVENTARIO[],20,FALSE),"-")*VENTAS[[#This Row],[Cantidad]]</f>
        <v>8.1049999999999986</v>
      </c>
      <c r="L486" s="13">
        <f>VENTAS[[#This Row],[Total]]-VENTAS[[#This Row],[Comisión 10%]]-VENTAS[[#This Row],[Costo]]</f>
        <v>11.895000000000001</v>
      </c>
    </row>
    <row r="487" spans="1:12" ht="14" hidden="1" x14ac:dyDescent="0.15">
      <c r="A487" s="132" t="s">
        <v>1968</v>
      </c>
      <c r="C487" s="6" t="s">
        <v>1973</v>
      </c>
      <c r="D487" s="6"/>
      <c r="E487" s="6" t="s">
        <v>1893</v>
      </c>
      <c r="F487" s="4" t="str">
        <f>IFERROR(VLOOKUP(VENTAS[[#This Row],[Código del producto Vendido]],INVENTARIO[],5,FALSE),"-")</f>
        <v>Pantalón beige de pierna ancha</v>
      </c>
      <c r="G487" s="4">
        <v>1</v>
      </c>
      <c r="H487" s="13">
        <v>30</v>
      </c>
      <c r="I487" s="13">
        <f>VENTAS[[#This Row],[Cantidad]]*VENTAS[[#This Row],[Precio Venta]]</f>
        <v>30</v>
      </c>
      <c r="J487" s="13">
        <f>IF(VENTAS[[#This Row],[Nombre del Gestor]]&gt;1,  VENTAS[[#This Row],[Total]]*10%, 0)</f>
        <v>0</v>
      </c>
      <c r="K487" s="13">
        <f>IFERROR(VLOOKUP(VENTAS[[#This Row],[Código del producto Vendido]],INVENTARIO[],20,FALSE),"-")*VENTAS[[#This Row],[Cantidad]]</f>
        <v>20.78</v>
      </c>
      <c r="L487" s="13">
        <f>VENTAS[[#This Row],[Total]]-VENTAS[[#This Row],[Comisión 10%]]-VENTAS[[#This Row],[Costo]]</f>
        <v>9.2199999999999989</v>
      </c>
    </row>
    <row r="488" spans="1:12" ht="14" hidden="1" x14ac:dyDescent="0.15">
      <c r="A488" s="141" t="s">
        <v>1968</v>
      </c>
      <c r="C488" s="6" t="s">
        <v>1973</v>
      </c>
      <c r="D488" s="6"/>
      <c r="E488" s="6" t="s">
        <v>1888</v>
      </c>
      <c r="F488" s="4" t="str">
        <f>IFERROR(VLOOKUP(VENTAS[[#This Row],[Código del producto Vendido]],INVENTARIO[],5,FALSE),"-")</f>
        <v>Top blanco cuello V con encaje</v>
      </c>
      <c r="G488" s="4">
        <v>1</v>
      </c>
      <c r="H488" s="13">
        <v>12</v>
      </c>
      <c r="I488" s="13">
        <f>VENTAS[[#This Row],[Cantidad]]*VENTAS[[#This Row],[Precio Venta]]</f>
        <v>12</v>
      </c>
      <c r="J488" s="13">
        <f>IF(VENTAS[[#This Row],[Nombre del Gestor]]&gt;1,  VENTAS[[#This Row],[Total]]*10%, 0)</f>
        <v>0</v>
      </c>
      <c r="K488" s="13">
        <f>IFERROR(VLOOKUP(VENTAS[[#This Row],[Código del producto Vendido]],INVENTARIO[],20,FALSE),"-")*VENTAS[[#This Row],[Cantidad]]</f>
        <v>7.97</v>
      </c>
      <c r="L488" s="13">
        <f>VENTAS[[#This Row],[Total]]-VENTAS[[#This Row],[Comisión 10%]]-VENTAS[[#This Row],[Costo]]</f>
        <v>4.03</v>
      </c>
    </row>
    <row r="489" spans="1:12" ht="14" hidden="1" x14ac:dyDescent="0.15">
      <c r="A489" s="132" t="s">
        <v>1974</v>
      </c>
      <c r="C489" s="6" t="s">
        <v>930</v>
      </c>
      <c r="D489" s="6"/>
      <c r="E489" s="6" t="s">
        <v>1825</v>
      </c>
      <c r="F489" s="4" t="str">
        <f>IFERROR(VLOOKUP(VENTAS[[#This Row],[Código del producto Vendido]],INVENTARIO[],5,FALSE),"-")</f>
        <v>Conjunto blanco top healter y falda cruzada</v>
      </c>
      <c r="G489" s="4">
        <v>1</v>
      </c>
      <c r="H489" s="13">
        <v>40</v>
      </c>
      <c r="I489" s="13">
        <f>VENTAS[[#This Row],[Cantidad]]*VENTAS[[#This Row],[Precio Venta]]</f>
        <v>40</v>
      </c>
      <c r="J489" s="13">
        <f>IF(VENTAS[[#This Row],[Nombre del Gestor]]&gt;1,  VENTAS[[#This Row],[Total]]*10%, 0)</f>
        <v>0</v>
      </c>
      <c r="K489" s="13">
        <f>IFERROR(VLOOKUP(VENTAS[[#This Row],[Código del producto Vendido]],INVENTARIO[],20,FALSE),"-")*VENTAS[[#This Row],[Cantidad]]</f>
        <v>27.82</v>
      </c>
      <c r="L489" s="13">
        <f>VENTAS[[#This Row],[Total]]-VENTAS[[#This Row],[Comisión 10%]]-VENTAS[[#This Row],[Costo]]</f>
        <v>12.18</v>
      </c>
    </row>
    <row r="490" spans="1:12" ht="14" hidden="1" x14ac:dyDescent="0.15">
      <c r="A490" s="141" t="s">
        <v>1974</v>
      </c>
      <c r="C490" s="6" t="s">
        <v>1975</v>
      </c>
      <c r="D490" s="6"/>
      <c r="E490" s="6" t="s">
        <v>1902</v>
      </c>
      <c r="F490" s="4" t="str">
        <f>IFERROR(VLOOKUP(VENTAS[[#This Row],[Código del producto Vendido]],INVENTARIO[],5,FALSE),"-")</f>
        <v>Sandalias rosadas Forever21</v>
      </c>
      <c r="G490" s="4">
        <v>1</v>
      </c>
      <c r="H490" s="13">
        <v>15</v>
      </c>
      <c r="I490" s="13">
        <f>VENTAS[[#This Row],[Cantidad]]*VENTAS[[#This Row],[Precio Venta]]</f>
        <v>15</v>
      </c>
      <c r="J490" s="13">
        <f>IF(VENTAS[[#This Row],[Nombre del Gestor]]&gt;1,  VENTAS[[#This Row],[Total]]*10%, 0)</f>
        <v>0</v>
      </c>
      <c r="K490" s="13">
        <f>IFERROR(VLOOKUP(VENTAS[[#This Row],[Código del producto Vendido]],INVENTARIO[],20,FALSE),"-")*VENTAS[[#This Row],[Cantidad]]</f>
        <v>19.490000000000002</v>
      </c>
      <c r="L490" s="13">
        <f>VENTAS[[#This Row],[Total]]-VENTAS[[#This Row],[Comisión 10%]]-VENTAS[[#This Row],[Costo]]</f>
        <v>-4.490000000000002</v>
      </c>
    </row>
    <row r="491" spans="1:12" ht="14" hidden="1" x14ac:dyDescent="0.15">
      <c r="A491" s="132" t="s">
        <v>1974</v>
      </c>
      <c r="C491" s="6" t="s">
        <v>1977</v>
      </c>
      <c r="D491" s="6"/>
      <c r="E491" s="6" t="s">
        <v>1593</v>
      </c>
      <c r="F491" s="4" t="str">
        <f>IFERROR(VLOOKUP(VENTAS[[#This Row],[Código del producto Vendido]],INVENTARIO[],5,FALSE),"-")</f>
        <v>Top berry</v>
      </c>
      <c r="G491" s="4">
        <v>1</v>
      </c>
      <c r="H491" s="13">
        <v>10</v>
      </c>
      <c r="I491" s="13">
        <f>VENTAS[[#This Row],[Cantidad]]*VENTAS[[#This Row],[Precio Venta]]</f>
        <v>10</v>
      </c>
      <c r="J491" s="13">
        <f>IF(VENTAS[[#This Row],[Nombre del Gestor]]&gt;1,  VENTAS[[#This Row],[Total]]*10%, 0)</f>
        <v>0</v>
      </c>
      <c r="K491" s="13">
        <f>IFERROR(VLOOKUP(VENTAS[[#This Row],[Código del producto Vendido]],INVENTARIO[],20,FALSE),"-")*VENTAS[[#This Row],[Cantidad]]</f>
        <v>6.0555555555555554</v>
      </c>
      <c r="L491" s="13">
        <f>VENTAS[[#This Row],[Total]]-VENTAS[[#This Row],[Comisión 10%]]-VENTAS[[#This Row],[Costo]]</f>
        <v>3.9444444444444446</v>
      </c>
    </row>
    <row r="492" spans="1:12" ht="14" hidden="1" x14ac:dyDescent="0.15">
      <c r="A492" s="141" t="s">
        <v>1978</v>
      </c>
      <c r="C492" s="6" t="s">
        <v>1979</v>
      </c>
      <c r="D492" s="6"/>
      <c r="E492" s="6" t="s">
        <v>1390</v>
      </c>
      <c r="F492" s="4" t="str">
        <f>IFERROR(VLOOKUP(VENTAS[[#This Row],[Código del producto Vendido]],INVENTARIO[],5,FALSE),"-")</f>
        <v xml:space="preserve"> Top de espalda cruzada</v>
      </c>
      <c r="G492" s="4">
        <v>1</v>
      </c>
      <c r="H492" s="13">
        <v>14</v>
      </c>
      <c r="I492" s="13">
        <f>VENTAS[[#This Row],[Cantidad]]*VENTAS[[#This Row],[Precio Venta]]</f>
        <v>14</v>
      </c>
      <c r="J492" s="13">
        <f>IF(VENTAS[[#This Row],[Nombre del Gestor]]&gt;1,  VENTAS[[#This Row],[Total]]*10%, 0)</f>
        <v>0</v>
      </c>
      <c r="K492" s="13">
        <f>IFERROR(VLOOKUP(VENTAS[[#This Row],[Código del producto Vendido]],INVENTARIO[],20,FALSE),"-")*VENTAS[[#This Row],[Cantidad]]</f>
        <v>8.8977777777777778</v>
      </c>
      <c r="L492" s="13">
        <f>VENTAS[[#This Row],[Total]]-VENTAS[[#This Row],[Comisión 10%]]-VENTAS[[#This Row],[Costo]]</f>
        <v>5.1022222222222222</v>
      </c>
    </row>
    <row r="493" spans="1:12" ht="14" hidden="1" x14ac:dyDescent="0.15">
      <c r="A493" s="132" t="s">
        <v>1978</v>
      </c>
      <c r="C493" s="6" t="s">
        <v>1979</v>
      </c>
      <c r="D493" s="6"/>
      <c r="E493" s="6" t="s">
        <v>1418</v>
      </c>
      <c r="F493" s="4" t="str">
        <f>IFERROR(VLOOKUP(VENTAS[[#This Row],[Código del producto Vendido]],INVENTARIO[],5,FALSE),"-")</f>
        <v>Top de espalda cruzada</v>
      </c>
      <c r="G493" s="4">
        <v>1</v>
      </c>
      <c r="H493" s="13">
        <v>14</v>
      </c>
      <c r="I493" s="13">
        <f>VENTAS[[#This Row],[Cantidad]]*VENTAS[[#This Row],[Precio Venta]]</f>
        <v>14</v>
      </c>
      <c r="J493" s="13">
        <f>IF(VENTAS[[#This Row],[Nombre del Gestor]]&gt;1,  VENTAS[[#This Row],[Total]]*10%, 0)</f>
        <v>0</v>
      </c>
      <c r="K493" s="13">
        <f>IFERROR(VLOOKUP(VENTAS[[#This Row],[Código del producto Vendido]],INVENTARIO[],20,FALSE),"-")*VENTAS[[#This Row],[Cantidad]]</f>
        <v>8.3422222222222224</v>
      </c>
      <c r="L493" s="13">
        <f>VENTAS[[#This Row],[Total]]-VENTAS[[#This Row],[Comisión 10%]]-VENTAS[[#This Row],[Costo]]</f>
        <v>5.6577777777777776</v>
      </c>
    </row>
    <row r="494" spans="1:12" ht="14" hidden="1" x14ac:dyDescent="0.15">
      <c r="A494" s="141" t="s">
        <v>1978</v>
      </c>
      <c r="C494" s="6" t="s">
        <v>1979</v>
      </c>
      <c r="D494" s="6"/>
      <c r="E494" s="6" t="s">
        <v>1684</v>
      </c>
      <c r="F494" s="4" t="str">
        <f>IFERROR(VLOOKUP(VENTAS[[#This Row],[Código del producto Vendido]],INVENTARIO[],5,FALSE),"-")</f>
        <v xml:space="preserve"> Top Básico Business Negro</v>
      </c>
      <c r="G494" s="4">
        <v>1</v>
      </c>
      <c r="H494" s="13">
        <v>12</v>
      </c>
      <c r="I494" s="13">
        <f>VENTAS[[#This Row],[Cantidad]]*VENTAS[[#This Row],[Precio Venta]]</f>
        <v>12</v>
      </c>
      <c r="J494" s="13">
        <f>IF(VENTAS[[#This Row],[Nombre del Gestor]]&gt;1,  VENTAS[[#This Row],[Total]]*10%, 0)</f>
        <v>0</v>
      </c>
      <c r="K494" s="13">
        <f>IFERROR(VLOOKUP(VENTAS[[#This Row],[Código del producto Vendido]],INVENTARIO[],20,FALSE),"-")*VENTAS[[#This Row],[Cantidad]]</f>
        <v>7.6345454545454547</v>
      </c>
      <c r="L494" s="13">
        <f>VENTAS[[#This Row],[Total]]-VENTAS[[#This Row],[Comisión 10%]]-VENTAS[[#This Row],[Costo]]</f>
        <v>4.3654545454545453</v>
      </c>
    </row>
    <row r="495" spans="1:12" ht="14" hidden="1" x14ac:dyDescent="0.15">
      <c r="A495" s="132" t="s">
        <v>1978</v>
      </c>
      <c r="C495" s="6" t="s">
        <v>1979</v>
      </c>
      <c r="D495" s="6"/>
      <c r="E495" s="6" t="s">
        <v>1883</v>
      </c>
      <c r="F495" s="4" t="str">
        <f>IFERROR(VLOOKUP(VENTAS[[#This Row],[Código del producto Vendido]],INVENTARIO[],5,FALSE),"-")</f>
        <v>Pantaloneta negra con abertura</v>
      </c>
      <c r="G495" s="4">
        <v>1</v>
      </c>
      <c r="H495" s="13">
        <v>23</v>
      </c>
      <c r="I495" s="13">
        <f>VENTAS[[#This Row],[Cantidad]]*VENTAS[[#This Row],[Precio Venta]]</f>
        <v>23</v>
      </c>
      <c r="J495" s="13">
        <f>IF(VENTAS[[#This Row],[Nombre del Gestor]]&gt;1,  VENTAS[[#This Row],[Total]]*10%, 0)</f>
        <v>0</v>
      </c>
      <c r="K495" s="13">
        <f>IFERROR(VLOOKUP(VENTAS[[#This Row],[Código del producto Vendido]],INVENTARIO[],20,FALSE),"-")*VENTAS[[#This Row],[Cantidad]]</f>
        <v>15.22</v>
      </c>
      <c r="L495" s="13">
        <f>VENTAS[[#This Row],[Total]]-VENTAS[[#This Row],[Comisión 10%]]-VENTAS[[#This Row],[Costo]]</f>
        <v>7.7799999999999994</v>
      </c>
    </row>
    <row r="496" spans="1:12" ht="14" hidden="1" x14ac:dyDescent="0.15">
      <c r="A496" s="141" t="s">
        <v>1980</v>
      </c>
      <c r="C496" s="6" t="s">
        <v>1946</v>
      </c>
      <c r="D496" s="6"/>
      <c r="E496" s="6" t="s">
        <v>1711</v>
      </c>
      <c r="F496" s="4" t="str">
        <f>IFERROR(VLOOKUP(VENTAS[[#This Row],[Código del producto Vendido]],INVENTARIO[],5,FALSE),"-")</f>
        <v>Jeans Ajustados Claro</v>
      </c>
      <c r="G496" s="4">
        <v>1</v>
      </c>
      <c r="H496" s="13">
        <v>32</v>
      </c>
      <c r="I496" s="13">
        <f>VENTAS[[#This Row],[Cantidad]]*VENTAS[[#This Row],[Precio Venta]]</f>
        <v>32</v>
      </c>
      <c r="J496" s="13">
        <f>IF(VENTAS[[#This Row],[Nombre del Gestor]]&gt;1,  VENTAS[[#This Row],[Total]]*10%, 0)</f>
        <v>0</v>
      </c>
      <c r="K496" s="13">
        <f>IFERROR(VLOOKUP(VENTAS[[#This Row],[Código del producto Vendido]],INVENTARIO[],20,FALSE),"-")*VENTAS[[#This Row],[Cantidad]]</f>
        <v>25.818181818181817</v>
      </c>
      <c r="L496" s="13">
        <f>VENTAS[[#This Row],[Total]]-VENTAS[[#This Row],[Comisión 10%]]-VENTAS[[#This Row],[Costo]]</f>
        <v>6.1818181818181834</v>
      </c>
    </row>
    <row r="497" spans="1:12" ht="14" hidden="1" x14ac:dyDescent="0.15">
      <c r="A497" s="132" t="s">
        <v>1980</v>
      </c>
      <c r="C497" s="6" t="s">
        <v>1946</v>
      </c>
      <c r="D497" s="6"/>
      <c r="E497" s="6" t="s">
        <v>1905</v>
      </c>
      <c r="F497" s="4" t="str">
        <f>IFERROR(VLOOKUP(VENTAS[[#This Row],[Código del producto Vendido]],INVENTARIO[],5,FALSE),"-")</f>
        <v>Jean ajustado claro</v>
      </c>
      <c r="G497" s="4">
        <v>1</v>
      </c>
      <c r="H497" s="13">
        <v>32</v>
      </c>
      <c r="I497" s="13">
        <f>VENTAS[[#This Row],[Cantidad]]*VENTAS[[#This Row],[Precio Venta]]</f>
        <v>32</v>
      </c>
      <c r="J497" s="13">
        <f>IF(VENTAS[[#This Row],[Nombre del Gestor]]&gt;1,  VENTAS[[#This Row],[Total]]*10%, 0)</f>
        <v>0</v>
      </c>
      <c r="K497" s="13">
        <f>IFERROR(VLOOKUP(VENTAS[[#This Row],[Código del producto Vendido]],INVENTARIO[],20,FALSE),"-")*VENTAS[[#This Row],[Cantidad]]</f>
        <v>23.79</v>
      </c>
      <c r="L497" s="13">
        <f>VENTAS[[#This Row],[Total]]-VENTAS[[#This Row],[Comisión 10%]]-VENTAS[[#This Row],[Costo]]</f>
        <v>8.2100000000000009</v>
      </c>
    </row>
    <row r="498" spans="1:12" ht="14" hidden="1" x14ac:dyDescent="0.15">
      <c r="A498" s="141" t="s">
        <v>1980</v>
      </c>
      <c r="C498" s="6" t="s">
        <v>1981</v>
      </c>
      <c r="D498" s="6"/>
      <c r="E498" s="6" t="s">
        <v>1903</v>
      </c>
      <c r="F498" s="4" t="str">
        <f>IFERROR(VLOOKUP(VENTAS[[#This Row],[Código del producto Vendido]],INVENTARIO[],5,FALSE),"-")</f>
        <v>Sandalias negras de hebilla </v>
      </c>
      <c r="G498" s="4">
        <v>1</v>
      </c>
      <c r="H498" s="13">
        <v>18</v>
      </c>
      <c r="I498" s="13">
        <f>VENTAS[[#This Row],[Cantidad]]*VENTAS[[#This Row],[Precio Venta]]</f>
        <v>18</v>
      </c>
      <c r="J498" s="13">
        <f>IF(VENTAS[[#This Row],[Nombre del Gestor]]&gt;1,  VENTAS[[#This Row],[Total]]*10%, 0)</f>
        <v>0</v>
      </c>
      <c r="K498" s="13">
        <f>IFERROR(VLOOKUP(VENTAS[[#This Row],[Código del producto Vendido]],INVENTARIO[],20,FALSE),"-")*VENTAS[[#This Row],[Cantidad]]</f>
        <v>12</v>
      </c>
      <c r="L498" s="13">
        <f>VENTAS[[#This Row],[Total]]-VENTAS[[#This Row],[Comisión 10%]]-VENTAS[[#This Row],[Costo]]</f>
        <v>6</v>
      </c>
    </row>
    <row r="499" spans="1:12" ht="14" hidden="1" x14ac:dyDescent="0.15">
      <c r="A499" s="132" t="s">
        <v>1980</v>
      </c>
      <c r="C499" s="6" t="s">
        <v>1981</v>
      </c>
      <c r="D499" s="6"/>
      <c r="E499" s="6" t="s">
        <v>1470</v>
      </c>
      <c r="F499" s="4" t="str">
        <f>IFERROR(VLOOKUP(VENTAS[[#This Row],[Código del producto Vendido]],INVENTARIO[],5,FALSE),"-")</f>
        <v xml:space="preserve">Bañador una pieza de color combinado </v>
      </c>
      <c r="G499" s="4">
        <v>1</v>
      </c>
      <c r="H499" s="13">
        <v>20</v>
      </c>
      <c r="I499" s="13">
        <f>VENTAS[[#This Row],[Cantidad]]*VENTAS[[#This Row],[Precio Venta]]</f>
        <v>20</v>
      </c>
      <c r="J499" s="13">
        <f>IF(VENTAS[[#This Row],[Nombre del Gestor]]&gt;1,  VENTAS[[#This Row],[Total]]*10%, 0)</f>
        <v>0</v>
      </c>
      <c r="K499" s="13">
        <f>IFERROR(VLOOKUP(VENTAS[[#This Row],[Código del producto Vendido]],INVENTARIO[],20,FALSE),"-")*VENTAS[[#This Row],[Cantidad]]</f>
        <v>9.6666666666666679</v>
      </c>
      <c r="L499" s="13">
        <f>VENTAS[[#This Row],[Total]]-VENTAS[[#This Row],[Comisión 10%]]-VENTAS[[#This Row],[Costo]]</f>
        <v>10.333333333333332</v>
      </c>
    </row>
    <row r="500" spans="1:12" ht="14" hidden="1" x14ac:dyDescent="0.15">
      <c r="A500" s="141" t="s">
        <v>1985</v>
      </c>
      <c r="C500" s="6" t="s">
        <v>1986</v>
      </c>
      <c r="D500" s="6"/>
      <c r="E500" s="6" t="s">
        <v>1759</v>
      </c>
      <c r="F500" s="4" t="str">
        <f>IFERROR(VLOOKUP(VENTAS[[#This Row],[Código del producto Vendido]],INVENTARIO[],5,FALSE),"-")</f>
        <v>Top cami carrera</v>
      </c>
      <c r="G500" s="4">
        <v>1</v>
      </c>
      <c r="H500" s="13">
        <v>10</v>
      </c>
      <c r="I500" s="13">
        <f>VENTAS[[#This Row],[Cantidad]]*VENTAS[[#This Row],[Precio Venta]]</f>
        <v>10</v>
      </c>
      <c r="J500" s="13">
        <f>IF(VENTAS[[#This Row],[Nombre del Gestor]]&gt;1,  VENTAS[[#This Row],[Total]]*10%, 0)</f>
        <v>0</v>
      </c>
      <c r="K500" s="13">
        <f>IFERROR(VLOOKUP(VENTAS[[#This Row],[Código del producto Vendido]],INVENTARIO[],20,FALSE),"-")*VENTAS[[#This Row],[Cantidad]]</f>
        <v>4.992647058823529</v>
      </c>
      <c r="L500" s="13">
        <f>VENTAS[[#This Row],[Total]]-VENTAS[[#This Row],[Comisión 10%]]-VENTAS[[#This Row],[Costo]]</f>
        <v>5.007352941176471</v>
      </c>
    </row>
    <row r="501" spans="1:12" ht="16" hidden="1" customHeight="1" x14ac:dyDescent="0.15">
      <c r="A501" s="132" t="s">
        <v>1984</v>
      </c>
      <c r="C501" s="6" t="s">
        <v>1983</v>
      </c>
      <c r="D501" s="6"/>
      <c r="E501" s="6" t="s">
        <v>1405</v>
      </c>
      <c r="F501" s="4" t="str">
        <f>IFERROR(VLOOKUP(VENTAS[[#This Row],[Código del producto Vendido]],INVENTARIO[],5,FALSE),"-")</f>
        <v>Vestido de manga farol con cordón delantero</v>
      </c>
      <c r="G501" s="4">
        <v>1</v>
      </c>
      <c r="H501" s="13">
        <v>22</v>
      </c>
      <c r="I501" s="13">
        <f>VENTAS[[#This Row],[Cantidad]]*VENTAS[[#This Row],[Precio Venta]]</f>
        <v>22</v>
      </c>
      <c r="J501" s="13">
        <f>IF(VENTAS[[#This Row],[Nombre del Gestor]]&gt;1,  VENTAS[[#This Row],[Total]]*10%, 0)</f>
        <v>0</v>
      </c>
      <c r="K501" s="13">
        <f>IFERROR(VLOOKUP(VENTAS[[#This Row],[Código del producto Vendido]],INVENTARIO[],20,FALSE),"-")*VENTAS[[#This Row],[Cantidad]]</f>
        <v>12.871111111111111</v>
      </c>
      <c r="L501" s="13">
        <f>VENTAS[[#This Row],[Total]]-VENTAS[[#This Row],[Comisión 10%]]-VENTAS[[#This Row],[Costo]]</f>
        <v>9.1288888888888895</v>
      </c>
    </row>
    <row r="502" spans="1:12" ht="14" hidden="1" x14ac:dyDescent="0.15">
      <c r="A502" s="141" t="s">
        <v>1984</v>
      </c>
      <c r="C502" s="6" t="s">
        <v>1987</v>
      </c>
      <c r="D502" s="6"/>
      <c r="E502" s="6" t="s">
        <v>1523</v>
      </c>
      <c r="F502" s="4" t="str">
        <f>IFERROR(VLOOKUP(VENTAS[[#This Row],[Código del producto Vendido]],INVENTARIO[],5,FALSE),"-")</f>
        <v>Vestido de muslo con abertura .</v>
      </c>
      <c r="G502" s="4">
        <v>1</v>
      </c>
      <c r="H502" s="13">
        <v>40</v>
      </c>
      <c r="I502" s="13">
        <f>VENTAS[[#This Row],[Cantidad]]*VENTAS[[#This Row],[Precio Venta]]</f>
        <v>40</v>
      </c>
      <c r="J502" s="13">
        <f>IF(VENTAS[[#This Row],[Nombre del Gestor]]&gt;1,  VENTAS[[#This Row],[Total]]*10%, 0)</f>
        <v>0</v>
      </c>
      <c r="K502" s="13">
        <f>IFERROR(VLOOKUP(VENTAS[[#This Row],[Código del producto Vendido]],INVENTARIO[],20,FALSE),"-")*VENTAS[[#This Row],[Cantidad]]</f>
        <v>38.571666666666665</v>
      </c>
      <c r="L502" s="13">
        <f>VENTAS[[#This Row],[Total]]-VENTAS[[#This Row],[Comisión 10%]]-VENTAS[[#This Row],[Costo]]</f>
        <v>1.4283333333333346</v>
      </c>
    </row>
    <row r="503" spans="1:12" ht="14" hidden="1" x14ac:dyDescent="0.15">
      <c r="A503" s="132" t="s">
        <v>1984</v>
      </c>
      <c r="C503" s="6" t="s">
        <v>1988</v>
      </c>
      <c r="D503" s="6"/>
      <c r="E503" s="6" t="s">
        <v>1626</v>
      </c>
      <c r="F503" s="4" t="str">
        <f>IFERROR(VLOOKUP(VENTAS[[#This Row],[Código del producto Vendido]],INVENTARIO[],5,FALSE),"-")</f>
        <v>Kimono Maxi elegante</v>
      </c>
      <c r="G503" s="4">
        <v>1</v>
      </c>
      <c r="H503" s="13">
        <v>30</v>
      </c>
      <c r="I503" s="13">
        <f>VENTAS[[#This Row],[Cantidad]]*VENTAS[[#This Row],[Precio Venta]]</f>
        <v>30</v>
      </c>
      <c r="J503" s="13">
        <f>IF(VENTAS[[#This Row],[Nombre del Gestor]]&gt;1,  VENTAS[[#This Row],[Total]]*10%, 0)</f>
        <v>0</v>
      </c>
      <c r="K503" s="13">
        <f>IFERROR(VLOOKUP(VENTAS[[#This Row],[Código del producto Vendido]],INVENTARIO[],20,FALSE),"-")*VENTAS[[#This Row],[Cantidad]]</f>
        <v>20.055555555555557</v>
      </c>
      <c r="L503" s="13">
        <f>VENTAS[[#This Row],[Total]]-VENTAS[[#This Row],[Comisión 10%]]-VENTAS[[#This Row],[Costo]]</f>
        <v>9.9444444444444429</v>
      </c>
    </row>
    <row r="504" spans="1:12" ht="14" hidden="1" x14ac:dyDescent="0.15">
      <c r="A504" s="141" t="s">
        <v>1989</v>
      </c>
      <c r="C504" s="6" t="s">
        <v>1964</v>
      </c>
      <c r="D504" s="6"/>
      <c r="E504" s="6" t="s">
        <v>1884</v>
      </c>
      <c r="F504" s="4" t="str">
        <f>IFERROR(VLOOKUP(VENTAS[[#This Row],[Código del producto Vendido]],INVENTARIO[],5,FALSE),"-")</f>
        <v>Pantaloneta negra con abertura</v>
      </c>
      <c r="G504" s="4">
        <v>1</v>
      </c>
      <c r="H504" s="13">
        <v>23</v>
      </c>
      <c r="I504" s="13">
        <f>VENTAS[[#This Row],[Cantidad]]*VENTAS[[#This Row],[Precio Venta]]</f>
        <v>23</v>
      </c>
      <c r="J504" s="13">
        <f>IF(VENTAS[[#This Row],[Nombre del Gestor]]&gt;1,  VENTAS[[#This Row],[Total]]*10%, 0)</f>
        <v>0</v>
      </c>
      <c r="K504" s="13">
        <f>IFERROR(VLOOKUP(VENTAS[[#This Row],[Código del producto Vendido]],INVENTARIO[],20,FALSE),"-")*VENTAS[[#This Row],[Cantidad]]</f>
        <v>15.22</v>
      </c>
      <c r="L504" s="13">
        <f>VENTAS[[#This Row],[Total]]-VENTAS[[#This Row],[Comisión 10%]]-VENTAS[[#This Row],[Costo]]</f>
        <v>7.7799999999999994</v>
      </c>
    </row>
    <row r="505" spans="1:12" ht="14" hidden="1" x14ac:dyDescent="0.15">
      <c r="A505" s="132" t="s">
        <v>1989</v>
      </c>
      <c r="C505" s="6" t="s">
        <v>1964</v>
      </c>
      <c r="D505" s="6"/>
      <c r="E505" s="6" t="s">
        <v>1644</v>
      </c>
      <c r="F505" s="4" t="str">
        <f>IFERROR(VLOOKUP(VENTAS[[#This Row],[Código del producto Vendido]],INVENTARIO[],5,FALSE),"-")</f>
        <v>Top Cisne Blanco</v>
      </c>
      <c r="G505" s="4">
        <v>1</v>
      </c>
      <c r="H505" s="13">
        <v>12</v>
      </c>
      <c r="I505" s="13">
        <f>VENTAS[[#This Row],[Cantidad]]*VENTAS[[#This Row],[Precio Venta]]</f>
        <v>12</v>
      </c>
      <c r="J505" s="13">
        <f>IF(VENTAS[[#This Row],[Nombre del Gestor]]&gt;1,  VENTAS[[#This Row],[Total]]*10%, 0)</f>
        <v>0</v>
      </c>
      <c r="K505" s="13">
        <f>IFERROR(VLOOKUP(VENTAS[[#This Row],[Código del producto Vendido]],INVENTARIO[],20,FALSE),"-")*VENTAS[[#This Row],[Cantidad]]</f>
        <v>7.9731818181818177</v>
      </c>
      <c r="L505" s="13">
        <f>VENTAS[[#This Row],[Total]]-VENTAS[[#This Row],[Comisión 10%]]-VENTAS[[#This Row],[Costo]]</f>
        <v>4.0268181818181823</v>
      </c>
    </row>
    <row r="506" spans="1:12" ht="14" hidden="1" x14ac:dyDescent="0.15">
      <c r="A506" s="141" t="s">
        <v>1989</v>
      </c>
      <c r="C506" s="6" t="s">
        <v>1326</v>
      </c>
      <c r="D506" s="6"/>
      <c r="E506" s="6" t="s">
        <v>1795</v>
      </c>
      <c r="F506" s="4" t="str">
        <f>IFERROR(VLOOKUP(VENTAS[[#This Row],[Código del producto Vendido]],INVENTARIO[],5,FALSE),"-")</f>
        <v>Pezoneras de silicona</v>
      </c>
      <c r="G506" s="4">
        <v>1</v>
      </c>
      <c r="H506" s="13">
        <v>6</v>
      </c>
      <c r="I506" s="13">
        <f>VENTAS[[#This Row],[Cantidad]]*VENTAS[[#This Row],[Precio Venta]]</f>
        <v>6</v>
      </c>
      <c r="J506" s="13">
        <f>IF(VENTAS[[#This Row],[Nombre del Gestor]]&gt;1,  VENTAS[[#This Row],[Total]]*10%, 0)</f>
        <v>0</v>
      </c>
      <c r="K506" s="13">
        <f>IFERROR(VLOOKUP(VENTAS[[#This Row],[Código del producto Vendido]],INVENTARIO[],20,FALSE),"-")*VENTAS[[#This Row],[Cantidad]]</f>
        <v>2.0300000000000002</v>
      </c>
      <c r="L506" s="13">
        <f>VENTAS[[#This Row],[Total]]-VENTAS[[#This Row],[Comisión 10%]]-VENTAS[[#This Row],[Costo]]</f>
        <v>3.9699999999999998</v>
      </c>
    </row>
    <row r="507" spans="1:12" ht="14" hidden="1" x14ac:dyDescent="0.15">
      <c r="A507" s="132" t="s">
        <v>1989</v>
      </c>
      <c r="C507" s="6" t="s">
        <v>1326</v>
      </c>
      <c r="D507" s="6"/>
      <c r="E507" s="6" t="s">
        <v>1512</v>
      </c>
      <c r="F507" s="4" t="str">
        <f>IFERROR(VLOOKUP(VENTAS[[#This Row],[Código del producto Vendido]],INVENTARIO[],5,FALSE),"-")</f>
        <v xml:space="preserve">Almohadilla de maquillaje </v>
      </c>
      <c r="G507" s="4">
        <v>2</v>
      </c>
      <c r="H507" s="13">
        <v>1</v>
      </c>
      <c r="I507" s="13">
        <f>VENTAS[[#This Row],[Cantidad]]*VENTAS[[#This Row],[Precio Venta]]</f>
        <v>2</v>
      </c>
      <c r="J507" s="13">
        <f>IF(VENTAS[[#This Row],[Nombre del Gestor]]&gt;1,  VENTAS[[#This Row],[Total]]*10%, 0)</f>
        <v>0</v>
      </c>
      <c r="K507" s="13">
        <f>IFERROR(VLOOKUP(VENTAS[[#This Row],[Código del producto Vendido]],INVENTARIO[],20,FALSE),"-")*VENTAS[[#This Row],[Cantidad]]</f>
        <v>0.48277777777777775</v>
      </c>
      <c r="L507" s="13">
        <f>VENTAS[[#This Row],[Total]]-VENTAS[[#This Row],[Comisión 10%]]-VENTAS[[#This Row],[Costo]]</f>
        <v>1.5172222222222222</v>
      </c>
    </row>
    <row r="508" spans="1:12" ht="14" hidden="1" x14ac:dyDescent="0.15">
      <c r="A508" s="141" t="s">
        <v>1989</v>
      </c>
      <c r="C508" s="6" t="s">
        <v>1326</v>
      </c>
      <c r="D508" s="6"/>
      <c r="E508" s="6" t="s">
        <v>1514</v>
      </c>
      <c r="F508" s="4" t="str">
        <f>IFERROR(VLOOKUP(VENTAS[[#This Row],[Código del producto Vendido]],INVENTARIO[],5,FALSE),"-")</f>
        <v xml:space="preserve">Esponja de maquillaje </v>
      </c>
      <c r="G508" s="4">
        <v>2</v>
      </c>
      <c r="H508" s="13">
        <v>1</v>
      </c>
      <c r="I508" s="13">
        <f>VENTAS[[#This Row],[Cantidad]]*VENTAS[[#This Row],[Precio Venta]]</f>
        <v>2</v>
      </c>
      <c r="J508" s="13">
        <f>IF(VENTAS[[#This Row],[Nombre del Gestor]]&gt;1,  VENTAS[[#This Row],[Total]]*10%, 0)</f>
        <v>0</v>
      </c>
      <c r="K508" s="13">
        <f>IFERROR(VLOOKUP(VENTAS[[#This Row],[Código del producto Vendido]],INVENTARIO[],20,FALSE),"-")*VENTAS[[#This Row],[Cantidad]]</f>
        <v>0.87222222222222223</v>
      </c>
      <c r="L508" s="13">
        <f>VENTAS[[#This Row],[Total]]-VENTAS[[#This Row],[Comisión 10%]]-VENTAS[[#This Row],[Costo]]</f>
        <v>1.1277777777777778</v>
      </c>
    </row>
    <row r="509" spans="1:12" ht="14" hidden="1" x14ac:dyDescent="0.15">
      <c r="A509" s="141">
        <v>45171</v>
      </c>
      <c r="C509" s="6" t="s">
        <v>1990</v>
      </c>
      <c r="D509" s="6"/>
      <c r="E509" s="151" t="s">
        <v>1748</v>
      </c>
      <c r="F509" t="str">
        <f>IFERROR(VLOOKUP(VENTAS[[#This Row],[Código del producto Vendido]],INVENTARIO[],5,FALSE),"-")</f>
        <v>Maxi vestido floreado</v>
      </c>
      <c r="G509" s="4">
        <v>1</v>
      </c>
      <c r="H509" s="13">
        <v>30</v>
      </c>
      <c r="I509" s="13">
        <f>VENTAS[[#This Row],[Cantidad]]*VENTAS[[#This Row],[Precio Venta]]</f>
        <v>30</v>
      </c>
      <c r="J509" s="13">
        <f>IF(VENTAS[[#This Row],[Nombre del Gestor]]&gt;1,  VENTAS[[#This Row],[Total]]*10%, 0)</f>
        <v>0</v>
      </c>
      <c r="K509" s="13">
        <f>IFERROR(VLOOKUP(VENTAS[[#This Row],[Código del producto Vendido]],INVENTARIO[],20,FALSE),"-")*VENTAS[[#This Row],[Cantidad]]</f>
        <v>23.654411764705884</v>
      </c>
      <c r="L509" s="13">
        <f>VENTAS[[#This Row],[Total]]-VENTAS[[#This Row],[Comisión 10%]]-VENTAS[[#This Row],[Costo]]</f>
        <v>6.345588235294116</v>
      </c>
    </row>
    <row r="510" spans="1:12" ht="14" hidden="1" x14ac:dyDescent="0.15">
      <c r="A510" s="132">
        <v>45171</v>
      </c>
      <c r="C510" s="6" t="s">
        <v>1990</v>
      </c>
      <c r="D510" s="6"/>
      <c r="E510" s="6" t="s">
        <v>1823</v>
      </c>
      <c r="F510" s="4" t="str">
        <f>IFERROR(VLOOKUP(VENTAS[[#This Row],[Código del producto Vendido]],INVENTARIO[],5,FALSE),"-")</f>
        <v>Conjunto de top y falda cruzada</v>
      </c>
      <c r="G510" s="4">
        <v>1</v>
      </c>
      <c r="H510" s="13">
        <v>40</v>
      </c>
      <c r="I510" s="13">
        <f>VENTAS[[#This Row],[Cantidad]]*VENTAS[[#This Row],[Precio Venta]]</f>
        <v>40</v>
      </c>
      <c r="J510" s="13">
        <f>IF(VENTAS[[#This Row],[Nombre del Gestor]]&gt;1,  VENTAS[[#This Row],[Total]]*10%, 0)</f>
        <v>0</v>
      </c>
      <c r="K510" s="13">
        <f>IFERROR(VLOOKUP(VENTAS[[#This Row],[Código del producto Vendido]],INVENTARIO[],20,FALSE),"-")*VENTAS[[#This Row],[Cantidad]]</f>
        <v>27.82</v>
      </c>
      <c r="L510" s="13">
        <f>VENTAS[[#This Row],[Total]]-VENTAS[[#This Row],[Comisión 10%]]-VENTAS[[#This Row],[Costo]]</f>
        <v>12.18</v>
      </c>
    </row>
    <row r="511" spans="1:12" ht="14" hidden="1" x14ac:dyDescent="0.15">
      <c r="A511" s="141">
        <v>45171</v>
      </c>
      <c r="C511" s="6" t="s">
        <v>1990</v>
      </c>
      <c r="D511" s="6"/>
      <c r="E511" s="6" t="s">
        <v>1880</v>
      </c>
      <c r="F511" s="4" t="str">
        <f>IFERROR(VLOOKUP(VENTAS[[#This Row],[Código del producto Vendido]],INVENTARIO[],5,FALSE),"-")</f>
        <v>Maxi vestido playero naranja quemada</v>
      </c>
      <c r="G511" s="4">
        <v>1</v>
      </c>
      <c r="H511" s="13">
        <v>30</v>
      </c>
      <c r="I511" s="13">
        <f>VENTAS[[#This Row],[Cantidad]]*VENTAS[[#This Row],[Precio Venta]]</f>
        <v>30</v>
      </c>
      <c r="J511" s="13">
        <f>IF(VENTAS[[#This Row],[Nombre del Gestor]]&gt;1,  VENTAS[[#This Row],[Total]]*10%, 0)</f>
        <v>0</v>
      </c>
      <c r="K511" s="13">
        <f>IFERROR(VLOOKUP(VENTAS[[#This Row],[Código del producto Vendido]],INVENTARIO[],20,FALSE),"-")*VENTAS[[#This Row],[Cantidad]]</f>
        <v>23.95</v>
      </c>
      <c r="L511" s="13">
        <f>VENTAS[[#This Row],[Total]]-VENTAS[[#This Row],[Comisión 10%]]-VENTAS[[#This Row],[Costo]]</f>
        <v>6.0500000000000007</v>
      </c>
    </row>
    <row r="512" spans="1:12" ht="14" hidden="1" x14ac:dyDescent="0.15">
      <c r="A512" s="132">
        <v>45171</v>
      </c>
      <c r="C512" s="6" t="s">
        <v>1991</v>
      </c>
      <c r="D512" s="6"/>
      <c r="E512" s="6" t="s">
        <v>1514</v>
      </c>
      <c r="F512" s="4" t="str">
        <f>IFERROR(VLOOKUP(VENTAS[[#This Row],[Código del producto Vendido]],INVENTARIO[],5,FALSE),"-")</f>
        <v xml:space="preserve">Esponja de maquillaje </v>
      </c>
      <c r="G512" s="4">
        <v>1</v>
      </c>
      <c r="H512" s="13">
        <v>1</v>
      </c>
      <c r="I512" s="13">
        <f>VENTAS[[#This Row],[Cantidad]]*VENTAS[[#This Row],[Precio Venta]]</f>
        <v>1</v>
      </c>
      <c r="J512" s="13">
        <f>IF(VENTAS[[#This Row],[Nombre del Gestor]]&gt;1,  VENTAS[[#This Row],[Total]]*10%, 0)</f>
        <v>0</v>
      </c>
      <c r="K512" s="13">
        <f>IFERROR(VLOOKUP(VENTAS[[#This Row],[Código del producto Vendido]],INVENTARIO[],20,FALSE),"-")*VENTAS[[#This Row],[Cantidad]]</f>
        <v>0.43611111111111112</v>
      </c>
      <c r="L512" s="13">
        <f>VENTAS[[#This Row],[Total]]-VENTAS[[#This Row],[Comisión 10%]]-VENTAS[[#This Row],[Costo]]</f>
        <v>0.56388888888888888</v>
      </c>
    </row>
    <row r="513" spans="1:12" ht="14" hidden="1" x14ac:dyDescent="0.15">
      <c r="A513" s="141">
        <v>45171</v>
      </c>
      <c r="C513" s="6" t="s">
        <v>1950</v>
      </c>
      <c r="D513" s="6"/>
      <c r="E513" s="6" t="s">
        <v>1906</v>
      </c>
      <c r="F513" s="4" t="str">
        <f>IFERROR(VLOOKUP(VENTAS[[#This Row],[Código del producto Vendido]],INVENTARIO[],5,FALSE),"-")</f>
        <v>Sandalias rosadas Forever21</v>
      </c>
      <c r="G513" s="4">
        <v>1</v>
      </c>
      <c r="H513" s="13">
        <v>15</v>
      </c>
      <c r="I513" s="13">
        <f>VENTAS[[#This Row],[Cantidad]]*VENTAS[[#This Row],[Precio Venta]]</f>
        <v>15</v>
      </c>
      <c r="J513" s="13">
        <f>IF(VENTAS[[#This Row],[Nombre del Gestor]]&gt;1,  VENTAS[[#This Row],[Total]]*10%, 0)</f>
        <v>0</v>
      </c>
      <c r="K513" s="13">
        <f>IFERROR(VLOOKUP(VENTAS[[#This Row],[Código del producto Vendido]],INVENTARIO[],20,FALSE),"-")*VENTAS[[#This Row],[Cantidad]]</f>
        <v>19.490000000000002</v>
      </c>
      <c r="L513" s="13">
        <f>VENTAS[[#This Row],[Total]]-VENTAS[[#This Row],[Comisión 10%]]-VENTAS[[#This Row],[Costo]]</f>
        <v>-4.490000000000002</v>
      </c>
    </row>
    <row r="514" spans="1:12" ht="14" hidden="1" x14ac:dyDescent="0.15">
      <c r="A514" s="132">
        <v>45171</v>
      </c>
      <c r="C514" s="6" t="s">
        <v>1993</v>
      </c>
      <c r="D514" s="6"/>
      <c r="E514" s="6" t="s">
        <v>1907</v>
      </c>
      <c r="F514" s="4" t="str">
        <f>IFERROR(VLOOKUP(VENTAS[[#This Row],[Código del producto Vendido]],INVENTARIO[],5,FALSE),"-")</f>
        <v>Sandalias blancas</v>
      </c>
      <c r="G514" s="4">
        <v>1</v>
      </c>
      <c r="H514" s="13">
        <v>15</v>
      </c>
      <c r="I514" s="13">
        <f>VENTAS[[#This Row],[Cantidad]]*VENTAS[[#This Row],[Precio Venta]]</f>
        <v>15</v>
      </c>
      <c r="J514" s="13">
        <f>IF(VENTAS[[#This Row],[Nombre del Gestor]]&gt;1,  VENTAS[[#This Row],[Total]]*10%, 0)</f>
        <v>0</v>
      </c>
      <c r="K514" s="13">
        <f>IFERROR(VLOOKUP(VENTAS[[#This Row],[Código del producto Vendido]],INVENTARIO[],20,FALSE),"-")*VENTAS[[#This Row],[Cantidad]]</f>
        <v>12.49</v>
      </c>
      <c r="L514" s="13">
        <f>VENTAS[[#This Row],[Total]]-VENTAS[[#This Row],[Comisión 10%]]-VENTAS[[#This Row],[Costo]]</f>
        <v>2.5099999999999998</v>
      </c>
    </row>
    <row r="515" spans="1:12" ht="14" hidden="1" x14ac:dyDescent="0.15">
      <c r="A515" s="141">
        <v>45171</v>
      </c>
      <c r="C515" s="6" t="s">
        <v>1324</v>
      </c>
      <c r="D515" s="6"/>
      <c r="E515" s="6" t="s">
        <v>1908</v>
      </c>
      <c r="F515" s="4" t="str">
        <f>IFERROR(VLOOKUP(VENTAS[[#This Row],[Código del producto Vendido]],INVENTARIO[],5,FALSE),"-")</f>
        <v>Short de mezclilla suave con cinturón</v>
      </c>
      <c r="G515" s="4">
        <v>1</v>
      </c>
      <c r="H515" s="13">
        <v>20</v>
      </c>
      <c r="I515" s="13">
        <f>VENTAS[[#This Row],[Cantidad]]*VENTAS[[#This Row],[Precio Venta]]</f>
        <v>20</v>
      </c>
      <c r="J515" s="13">
        <f>IF(VENTAS[[#This Row],[Nombre del Gestor]]&gt;1,  VENTAS[[#This Row],[Total]]*10%, 0)</f>
        <v>0</v>
      </c>
      <c r="K515" s="13">
        <f>IFERROR(VLOOKUP(VENTAS[[#This Row],[Código del producto Vendido]],INVENTARIO[],20,FALSE),"-")*VENTAS[[#This Row],[Cantidad]]</f>
        <v>11</v>
      </c>
      <c r="L515" s="13">
        <f>VENTAS[[#This Row],[Total]]-VENTAS[[#This Row],[Comisión 10%]]-VENTAS[[#This Row],[Costo]]</f>
        <v>9</v>
      </c>
    </row>
    <row r="516" spans="1:12" ht="14" hidden="1" x14ac:dyDescent="0.15">
      <c r="A516" s="132">
        <v>45173</v>
      </c>
      <c r="C516" s="6" t="s">
        <v>1994</v>
      </c>
      <c r="D516" s="6"/>
      <c r="E516" s="6" t="s">
        <v>1893</v>
      </c>
      <c r="F516" s="4" t="str">
        <f>IFERROR(VLOOKUP(VENTAS[[#This Row],[Código del producto Vendido]],INVENTARIO[],5,FALSE),"-")</f>
        <v>Pantalón beige de pierna ancha</v>
      </c>
      <c r="G516" s="4">
        <v>1</v>
      </c>
      <c r="H516" s="13">
        <v>30</v>
      </c>
      <c r="I516" s="13">
        <f>VENTAS[[#This Row],[Cantidad]]*VENTAS[[#This Row],[Precio Venta]]</f>
        <v>30</v>
      </c>
      <c r="J516" s="13">
        <f>IF(VENTAS[[#This Row],[Nombre del Gestor]]&gt;1,  VENTAS[[#This Row],[Total]]*10%, 0)</f>
        <v>0</v>
      </c>
      <c r="K516" s="13">
        <f>IFERROR(VLOOKUP(VENTAS[[#This Row],[Código del producto Vendido]],INVENTARIO[],20,FALSE),"-")*VENTAS[[#This Row],[Cantidad]]</f>
        <v>20.78</v>
      </c>
      <c r="L516" s="13">
        <f>VENTAS[[#This Row],[Total]]-VENTAS[[#This Row],[Comisión 10%]]-VENTAS[[#This Row],[Costo]]</f>
        <v>9.2199999999999989</v>
      </c>
    </row>
    <row r="517" spans="1:12" ht="14" hidden="1" x14ac:dyDescent="0.15">
      <c r="A517" s="132">
        <v>45173</v>
      </c>
      <c r="C517" s="6" t="s">
        <v>1964</v>
      </c>
      <c r="D517" s="6"/>
      <c r="E517" s="6" t="s">
        <v>1689</v>
      </c>
      <c r="F517" s="4" t="str">
        <f>IFERROR(VLOOKUP(VENTAS[[#This Row],[Código del producto Vendido]],INVENTARIO[],5,FALSE),"-")</f>
        <v>Top cisne acanalado</v>
      </c>
      <c r="G517" s="4">
        <v>1</v>
      </c>
      <c r="H517" s="13">
        <v>12</v>
      </c>
      <c r="I517" s="13">
        <f>VENTAS[[#This Row],[Cantidad]]*VENTAS[[#This Row],[Precio Venta]]</f>
        <v>12</v>
      </c>
      <c r="J517" s="13">
        <f>IF(VENTAS[[#This Row],[Nombre del Gestor]]&gt;1,  VENTAS[[#This Row],[Total]]*10%, 0)</f>
        <v>0</v>
      </c>
      <c r="K517" s="13">
        <f>IFERROR(VLOOKUP(VENTAS[[#This Row],[Código del producto Vendido]],INVENTARIO[],20,FALSE),"-")*VENTAS[[#This Row],[Cantidad]]</f>
        <v>9.2799999999999994</v>
      </c>
      <c r="L517" s="13">
        <f>VENTAS[[#This Row],[Total]]-VENTAS[[#This Row],[Comisión 10%]]-VENTAS[[#This Row],[Costo]]</f>
        <v>2.7200000000000006</v>
      </c>
    </row>
    <row r="518" spans="1:12" ht="14" hidden="1" x14ac:dyDescent="0.15">
      <c r="A518" s="125">
        <v>45180</v>
      </c>
      <c r="C518" s="6" t="s">
        <v>1938</v>
      </c>
      <c r="D518" s="6"/>
      <c r="E518" s="6" t="s">
        <v>1388</v>
      </c>
      <c r="F518" s="4" t="str">
        <f>IFERROR(VLOOKUP(VENTAS[[#This Row],[Código del producto Vendido]],INVENTARIO[],5,FALSE),"-")</f>
        <v>Top de manga farol con abertura en espalda</v>
      </c>
      <c r="G518" s="4">
        <v>1</v>
      </c>
      <c r="H518" s="13">
        <v>14</v>
      </c>
      <c r="I518" s="13">
        <f>VENTAS[[#This Row],[Cantidad]]*VENTAS[[#This Row],[Precio Venta]]</f>
        <v>14</v>
      </c>
      <c r="J518" s="13">
        <f>IF(VENTAS[[#This Row],[Nombre del Gestor]]&gt;1,  VENTAS[[#This Row],[Total]]*10%, 0)</f>
        <v>0</v>
      </c>
      <c r="K518" s="13">
        <f>IFERROR(VLOOKUP(VENTAS[[#This Row],[Código del producto Vendido]],INVENTARIO[],20,FALSE),"-")*VENTAS[[#This Row],[Cantidad]]</f>
        <v>8.8977777777777778</v>
      </c>
      <c r="L518" s="13">
        <f>VENTAS[[#This Row],[Total]]-VENTAS[[#This Row],[Comisión 10%]]-VENTAS[[#This Row],[Costo]]</f>
        <v>5.1022222222222222</v>
      </c>
    </row>
    <row r="519" spans="1:12" ht="14" hidden="1" x14ac:dyDescent="0.15">
      <c r="A519" s="125">
        <v>45180</v>
      </c>
      <c r="C519" s="6" t="s">
        <v>46</v>
      </c>
      <c r="D519" s="6"/>
      <c r="E519" s="6" t="s">
        <v>1477</v>
      </c>
      <c r="F519" s="4" t="str">
        <f>IFERROR(VLOOKUP(VENTAS[[#This Row],[Código del producto Vendido]],INVENTARIO[],5,FALSE),"-")</f>
        <v xml:space="preserve">Mono Bohemiocon cinturón </v>
      </c>
      <c r="G519" s="4">
        <v>1</v>
      </c>
      <c r="H519" s="13">
        <v>14.7</v>
      </c>
      <c r="I519" s="13">
        <f>VENTAS[[#This Row],[Cantidad]]*VENTAS[[#This Row],[Precio Venta]]</f>
        <v>14.7</v>
      </c>
      <c r="J519" s="13">
        <f>IF(VENTAS[[#This Row],[Nombre del Gestor]]&gt;1,  VENTAS[[#This Row],[Total]]*10%, 0)</f>
        <v>0</v>
      </c>
      <c r="K519" s="13">
        <f>IFERROR(VLOOKUP(VENTAS[[#This Row],[Código del producto Vendido]],INVENTARIO[],20,FALSE),"-")*VENTAS[[#This Row],[Cantidad]]</f>
        <v>14.702222222222222</v>
      </c>
      <c r="L519" s="13">
        <f>VENTAS[[#This Row],[Total]]-VENTAS[[#This Row],[Comisión 10%]]-VENTAS[[#This Row],[Costo]]</f>
        <v>-2.2222222222225696E-3</v>
      </c>
    </row>
    <row r="520" spans="1:12" ht="14" hidden="1" x14ac:dyDescent="0.15">
      <c r="A520" s="125">
        <v>45180</v>
      </c>
      <c r="C520" s="6" t="s">
        <v>46</v>
      </c>
      <c r="D520" s="6"/>
      <c r="E520" s="23" t="s">
        <v>1755</v>
      </c>
      <c r="F520" s="4" t="str">
        <f>IFERROR(VLOOKUP(VENTAS[[#This Row],[Código del producto Vendido]],INVENTARIO[],5,FALSE),"-")</f>
        <v xml:space="preserve">Short de playa </v>
      </c>
      <c r="G520" s="4">
        <v>1</v>
      </c>
      <c r="H520" s="13">
        <v>16.27</v>
      </c>
      <c r="I520" s="13">
        <f>VENTAS[[#This Row],[Cantidad]]*VENTAS[[#This Row],[Precio Venta]]</f>
        <v>16.27</v>
      </c>
      <c r="J520" s="13">
        <f>IF(VENTAS[[#This Row],[Nombre del Gestor]]&gt;1,  VENTAS[[#This Row],[Total]]*10%, 0)</f>
        <v>0</v>
      </c>
      <c r="K520" s="13">
        <f>IFERROR(VLOOKUP(VENTAS[[#This Row],[Código del producto Vendido]],INVENTARIO[],20,FALSE),"-")*VENTAS[[#This Row],[Cantidad]]</f>
        <v>16.270588235294117</v>
      </c>
      <c r="L520" s="13">
        <f>VENTAS[[#This Row],[Total]]-VENTAS[[#This Row],[Comisión 10%]]-VENTAS[[#This Row],[Costo]]</f>
        <v>-5.8823529411711206E-4</v>
      </c>
    </row>
    <row r="521" spans="1:12" ht="14" hidden="1" x14ac:dyDescent="0.15">
      <c r="A521" s="125">
        <v>45174</v>
      </c>
      <c r="C521" s="6" t="s">
        <v>42</v>
      </c>
      <c r="D521" s="6"/>
      <c r="E521" s="152" t="s">
        <v>1751</v>
      </c>
      <c r="F521" s="4" t="str">
        <f>IFERROR(VLOOKUP(VENTAS[[#This Row],[Código del producto Vendido]],INVENTARIO[],5,FALSE),"-")</f>
        <v>Vestido ajustado Mora</v>
      </c>
      <c r="G521" s="4">
        <v>1</v>
      </c>
      <c r="H521" s="13">
        <v>30</v>
      </c>
      <c r="I521" s="13">
        <f>VENTAS[[#This Row],[Cantidad]]*VENTAS[[#This Row],[Precio Venta]]</f>
        <v>30</v>
      </c>
      <c r="J521" s="13">
        <f>IF(VENTAS[[#This Row],[Nombre del Gestor]]&gt;1,  VENTAS[[#This Row],[Total]]*10%, 0)</f>
        <v>0</v>
      </c>
      <c r="K521" s="13">
        <f>IFERROR(VLOOKUP(VENTAS[[#This Row],[Código del producto Vendido]],INVENTARIO[],20,FALSE),"-")*VENTAS[[#This Row],[Cantidad]]</f>
        <v>22.014705882352942</v>
      </c>
      <c r="L521" s="13">
        <f>VENTAS[[#This Row],[Total]]-VENTAS[[#This Row],[Comisión 10%]]-VENTAS[[#This Row],[Costo]]</f>
        <v>7.985294117647058</v>
      </c>
    </row>
    <row r="522" spans="1:12" ht="14" hidden="1" x14ac:dyDescent="0.15">
      <c r="A522" s="125">
        <v>45174</v>
      </c>
      <c r="C522" s="6" t="s">
        <v>42</v>
      </c>
      <c r="D522" s="6"/>
      <c r="E522" s="152" t="s">
        <v>1714</v>
      </c>
      <c r="F522" s="4" t="str">
        <f>IFERROR(VLOOKUP(VENTAS[[#This Row],[Código del producto Vendido]],INVENTARIO[],5,FALSE),"-")</f>
        <v>Pantaloneta Camel</v>
      </c>
      <c r="G522" s="4">
        <v>1</v>
      </c>
      <c r="H522" s="13">
        <v>30</v>
      </c>
      <c r="I522" s="13">
        <f>VENTAS[[#This Row],[Cantidad]]*VENTAS[[#This Row],[Precio Venta]]</f>
        <v>30</v>
      </c>
      <c r="J522" s="13">
        <f>IF(VENTAS[[#This Row],[Nombre del Gestor]]&gt;1,  VENTAS[[#This Row],[Total]]*10%, 0)</f>
        <v>0</v>
      </c>
      <c r="K522" s="13">
        <f>IFERROR(VLOOKUP(VENTAS[[#This Row],[Código del producto Vendido]],INVENTARIO[],20,FALSE),"-")*VENTAS[[#This Row],[Cantidad]]</f>
        <v>18.647727272727273</v>
      </c>
      <c r="L522" s="13">
        <f>VENTAS[[#This Row],[Total]]-VENTAS[[#This Row],[Comisión 10%]]-VENTAS[[#This Row],[Costo]]</f>
        <v>11.352272727272727</v>
      </c>
    </row>
    <row r="523" spans="1:12" ht="14" hidden="1" x14ac:dyDescent="0.15">
      <c r="A523" s="125">
        <v>45174</v>
      </c>
      <c r="B523" s="6" t="s">
        <v>1997</v>
      </c>
      <c r="C523" s="6" t="s">
        <v>42</v>
      </c>
      <c r="D523" s="6"/>
      <c r="E523" s="152" t="s">
        <v>1414</v>
      </c>
      <c r="F523" s="4" t="str">
        <f>IFERROR(VLOOKUP(VENTAS[[#This Row],[Código del producto Vendido]],INVENTARIO[],5,FALSE),"-")</f>
        <v>Vestido con abertura con botón floral de margarita</v>
      </c>
      <c r="G523" s="4">
        <v>1</v>
      </c>
      <c r="H523" s="13">
        <v>20</v>
      </c>
      <c r="I523" s="13">
        <f>VENTAS[[#This Row],[Cantidad]]*VENTAS[[#This Row],[Precio Venta]]</f>
        <v>20</v>
      </c>
      <c r="J523" s="13">
        <f>IF(VENTAS[[#This Row],[Nombre del Gestor]]&gt;1,  VENTAS[[#This Row],[Total]]*10%, 0)</f>
        <v>0</v>
      </c>
      <c r="K523" s="13">
        <f>IFERROR(VLOOKUP(VENTAS[[#This Row],[Código del producto Vendido]],INVENTARIO[],20,FALSE),"-")*VENTAS[[#This Row],[Cantidad]]</f>
        <v>17.2</v>
      </c>
      <c r="L523" s="13">
        <f>VENTAS[[#This Row],[Total]]-VENTAS[[#This Row],[Comisión 10%]]-VENTAS[[#This Row],[Costo]]</f>
        <v>2.8000000000000007</v>
      </c>
    </row>
    <row r="524" spans="1:12" ht="14" hidden="1" x14ac:dyDescent="0.15">
      <c r="A524" s="125">
        <v>45174</v>
      </c>
      <c r="C524" s="6" t="s">
        <v>42</v>
      </c>
      <c r="D524" s="6"/>
      <c r="E524" s="152" t="s">
        <v>1351</v>
      </c>
      <c r="F524" s="4" t="str">
        <f>IFERROR(VLOOKUP(VENTAS[[#This Row],[Código del producto Vendido]],INVENTARIO[],5,FALSE),"-")</f>
        <v>Vestido Camisero Elegante</v>
      </c>
      <c r="G524" s="4">
        <v>1</v>
      </c>
      <c r="H524" s="13">
        <v>30</v>
      </c>
      <c r="I524" s="13">
        <f>VENTAS[[#This Row],[Cantidad]]*VENTAS[[#This Row],[Precio Venta]]</f>
        <v>30</v>
      </c>
      <c r="J524" s="13">
        <f>IF(VENTAS[[#This Row],[Nombre del Gestor]]&gt;1,  VENTAS[[#This Row],[Total]]*10%, 0)</f>
        <v>0</v>
      </c>
      <c r="K524" s="13">
        <f>IFERROR(VLOOKUP(VENTAS[[#This Row],[Código del producto Vendido]],INVENTARIO[],20,FALSE),"-")*VENTAS[[#This Row],[Cantidad]]</f>
        <v>19.002222222222223</v>
      </c>
      <c r="L524" s="13">
        <f>VENTAS[[#This Row],[Total]]-VENTAS[[#This Row],[Comisión 10%]]-VENTAS[[#This Row],[Costo]]</f>
        <v>10.997777777777777</v>
      </c>
    </row>
    <row r="525" spans="1:12" ht="14" hidden="1" x14ac:dyDescent="0.15">
      <c r="A525" s="125">
        <v>45181</v>
      </c>
      <c r="C525" s="6" t="s">
        <v>1998</v>
      </c>
      <c r="D525" s="6"/>
      <c r="E525" s="152" t="s">
        <v>1880</v>
      </c>
      <c r="F525" s="4" t="str">
        <f>IFERROR(VLOOKUP(VENTAS[[#This Row],[Código del producto Vendido]],INVENTARIO[],5,FALSE),"-")</f>
        <v>Maxi vestido playero naranja quemada</v>
      </c>
      <c r="G525" s="4">
        <v>1</v>
      </c>
      <c r="H525" s="13">
        <v>35</v>
      </c>
      <c r="I525" s="13">
        <f>VENTAS[[#This Row],[Cantidad]]*VENTAS[[#This Row],[Precio Venta]]</f>
        <v>35</v>
      </c>
      <c r="J525" s="13">
        <f>IF(VENTAS[[#This Row],[Nombre del Gestor]]&gt;1,  VENTAS[[#This Row],[Total]]*10%, 0)</f>
        <v>0</v>
      </c>
      <c r="K525" s="13">
        <f>IFERROR(VLOOKUP(VENTAS[[#This Row],[Código del producto Vendido]],INVENTARIO[],20,FALSE),"-")*VENTAS[[#This Row],[Cantidad]]</f>
        <v>23.95</v>
      </c>
      <c r="L525" s="13">
        <f>VENTAS[[#This Row],[Total]]-VENTAS[[#This Row],[Comisión 10%]]-VENTAS[[#This Row],[Costo]]</f>
        <v>11.05</v>
      </c>
    </row>
    <row r="526" spans="1:12" ht="14" hidden="1" x14ac:dyDescent="0.15">
      <c r="A526" s="125">
        <v>45181</v>
      </c>
      <c r="C526" s="6" t="s">
        <v>1999</v>
      </c>
      <c r="D526" s="6"/>
      <c r="E526" s="152" t="s">
        <v>1871</v>
      </c>
      <c r="F526" s="4" t="str">
        <f>IFERROR(VLOOKUP(VENTAS[[#This Row],[Código del producto Vendido]],INVENTARIO[],5,FALSE),"-")</f>
        <v>Pantaloneta verde</v>
      </c>
      <c r="G526" s="4">
        <v>1</v>
      </c>
      <c r="H526" s="13">
        <v>25</v>
      </c>
      <c r="I526" s="13">
        <f>VENTAS[[#This Row],[Cantidad]]*VENTAS[[#This Row],[Precio Venta]]</f>
        <v>25</v>
      </c>
      <c r="J526" s="13">
        <f>IF(VENTAS[[#This Row],[Nombre del Gestor]]&gt;1,  VENTAS[[#This Row],[Total]]*10%, 0)</f>
        <v>0</v>
      </c>
      <c r="K526" s="13">
        <f>IFERROR(VLOOKUP(VENTAS[[#This Row],[Código del producto Vendido]],INVENTARIO[],20,FALSE),"-")*VENTAS[[#This Row],[Cantidad]]</f>
        <v>18.3</v>
      </c>
      <c r="L526" s="13">
        <f>VENTAS[[#This Row],[Total]]-VENTAS[[#This Row],[Comisión 10%]]-VENTAS[[#This Row],[Costo]]</f>
        <v>6.6999999999999993</v>
      </c>
    </row>
    <row r="527" spans="1:12" ht="14" hidden="1" x14ac:dyDescent="0.15">
      <c r="A527" s="125">
        <v>45181</v>
      </c>
      <c r="C527" s="6" t="s">
        <v>1999</v>
      </c>
      <c r="D527" s="6"/>
      <c r="E527" s="152" t="s">
        <v>1889</v>
      </c>
      <c r="F527" s="4" t="str">
        <f>IFERROR(VLOOKUP(VENTAS[[#This Row],[Código del producto Vendido]],INVENTARIO[],5,FALSE),"-")</f>
        <v>Top de cuello V con encaje</v>
      </c>
      <c r="G527" s="4">
        <v>1</v>
      </c>
      <c r="H527" s="13">
        <v>12</v>
      </c>
      <c r="I527" s="13">
        <f>VENTAS[[#This Row],[Cantidad]]*VENTAS[[#This Row],[Precio Venta]]</f>
        <v>12</v>
      </c>
      <c r="J527" s="13">
        <f>IF(VENTAS[[#This Row],[Nombre del Gestor]]&gt;1,  VENTAS[[#This Row],[Total]]*10%, 0)</f>
        <v>0</v>
      </c>
      <c r="K527" s="13">
        <f>IFERROR(VLOOKUP(VENTAS[[#This Row],[Código del producto Vendido]],INVENTARIO[],20,FALSE),"-")*VENTAS[[#This Row],[Cantidad]]</f>
        <v>7.97</v>
      </c>
      <c r="L527" s="13">
        <f>VENTAS[[#This Row],[Total]]-VENTAS[[#This Row],[Comisión 10%]]-VENTAS[[#This Row],[Costo]]</f>
        <v>4.03</v>
      </c>
    </row>
    <row r="528" spans="1:12" ht="14" hidden="1" x14ac:dyDescent="0.15">
      <c r="A528" s="125">
        <v>45182</v>
      </c>
      <c r="C528" s="6" t="s">
        <v>2000</v>
      </c>
      <c r="D528" s="6"/>
      <c r="E528" s="152"/>
      <c r="F528" s="4" t="str">
        <f>IFERROR(VLOOKUP(VENTAS[[#This Row],[Código del producto Vendido]],INVENTARIO[],5,FALSE),"-")</f>
        <v>-</v>
      </c>
      <c r="G528" s="4">
        <v>1</v>
      </c>
      <c r="H528" s="13">
        <v>12</v>
      </c>
      <c r="I528" s="13">
        <f>VENTAS[[#This Row],[Cantidad]]*VENTAS[[#This Row],[Precio Venta]]</f>
        <v>12</v>
      </c>
      <c r="J528" s="13">
        <f>IF(VENTAS[[#This Row],[Nombre del Gestor]]&gt;1,  VENTAS[[#This Row],[Total]]*10%, 0)</f>
        <v>0</v>
      </c>
      <c r="K528" s="13">
        <v>0</v>
      </c>
      <c r="L528" s="13">
        <v>0</v>
      </c>
    </row>
    <row r="529" spans="1:12" ht="14" hidden="1" x14ac:dyDescent="0.15">
      <c r="A529" s="124" t="s">
        <v>2004</v>
      </c>
      <c r="C529" s="6"/>
      <c r="D529" s="6"/>
      <c r="E529" s="152" t="s">
        <v>1644</v>
      </c>
      <c r="F529" s="4" t="str">
        <f>IFERROR(VLOOKUP(VENTAS[[#This Row],[Código del producto Vendido]],INVENTARIO[],5,FALSE),"-")</f>
        <v>Top Cisne Blanco</v>
      </c>
      <c r="G529" s="4">
        <v>1</v>
      </c>
      <c r="H529" s="13">
        <v>14</v>
      </c>
      <c r="I529" s="13">
        <f>VENTAS[[#This Row],[Cantidad]]*VENTAS[[#This Row],[Precio Venta]]</f>
        <v>14</v>
      </c>
      <c r="J529" s="13">
        <f>IF(VENTAS[[#This Row],[Nombre del Gestor]]&gt;1,  VENTAS[[#This Row],[Total]]*10%, 0)</f>
        <v>0</v>
      </c>
      <c r="K529" s="13">
        <f>IFERROR(VLOOKUP(VENTAS[[#This Row],[Código del producto Vendido]],INVENTARIO[],20,FALSE),"-")*VENTAS[[#This Row],[Cantidad]]</f>
        <v>7.9731818181818177</v>
      </c>
      <c r="L529" s="13">
        <f>VENTAS[[#This Row],[Total]]-VENTAS[[#This Row],[Comisión 10%]]-VENTAS[[#This Row],[Costo]]</f>
        <v>6.0268181818181823</v>
      </c>
    </row>
    <row r="530" spans="1:12" ht="14" hidden="1" x14ac:dyDescent="0.15">
      <c r="A530" s="124" t="s">
        <v>2004</v>
      </c>
      <c r="C530" s="6"/>
      <c r="D530" s="6"/>
      <c r="E530" s="152" t="s">
        <v>1643</v>
      </c>
      <c r="F530" s="4" t="str">
        <f>IFERROR(VLOOKUP(VENTAS[[#This Row],[Código del producto Vendido]],INVENTARIO[],5,FALSE),"-")</f>
        <v>Top Cisne Blanco</v>
      </c>
      <c r="G530" s="4">
        <v>1</v>
      </c>
      <c r="H530" s="13">
        <v>12</v>
      </c>
      <c r="I530" s="13">
        <f>VENTAS[[#This Row],[Cantidad]]*VENTAS[[#This Row],[Precio Venta]]</f>
        <v>12</v>
      </c>
      <c r="J530" s="13">
        <f>IF(VENTAS[[#This Row],[Nombre del Gestor]]&gt;1,  VENTAS[[#This Row],[Total]]*10%, 0)</f>
        <v>0</v>
      </c>
      <c r="K530" s="13">
        <f>IFERROR(VLOOKUP(VENTAS[[#This Row],[Código del producto Vendido]],INVENTARIO[],20,FALSE),"-")*VENTAS[[#This Row],[Cantidad]]</f>
        <v>7.9731818181818177</v>
      </c>
      <c r="L530" s="13">
        <f>VENTAS[[#This Row],[Total]]-VENTAS[[#This Row],[Comisión 10%]]-VENTAS[[#This Row],[Costo]]</f>
        <v>4.0268181818181823</v>
      </c>
    </row>
    <row r="531" spans="1:12" ht="14" hidden="1" x14ac:dyDescent="0.15">
      <c r="A531" s="124" t="s">
        <v>2004</v>
      </c>
      <c r="C531" s="6"/>
      <c r="D531" s="6"/>
      <c r="E531" s="152" t="s">
        <v>1697</v>
      </c>
      <c r="F531" s="4" t="str">
        <f>IFERROR(VLOOKUP(VENTAS[[#This Row],[Código del producto Vendido]],INVENTARIO[],5,FALSE),"-")</f>
        <v>Top Dreamer Negro</v>
      </c>
      <c r="G531" s="4">
        <v>1</v>
      </c>
      <c r="H531" s="13">
        <v>12</v>
      </c>
      <c r="I531" s="13">
        <f>VENTAS[[#This Row],[Cantidad]]*VENTAS[[#This Row],[Precio Venta]]</f>
        <v>12</v>
      </c>
      <c r="J531" s="13">
        <f>IF(VENTAS[[#This Row],[Nombre del Gestor]]&gt;1,  VENTAS[[#This Row],[Total]]*10%, 0)</f>
        <v>0</v>
      </c>
      <c r="K531" s="13">
        <f>IFERROR(VLOOKUP(VENTAS[[#This Row],[Código del producto Vendido]],INVENTARIO[],20,FALSE),"-")*VENTAS[[#This Row],[Cantidad]]</f>
        <v>7.1568181818181813</v>
      </c>
      <c r="L531" s="13">
        <f>VENTAS[[#This Row],[Total]]-VENTAS[[#This Row],[Comisión 10%]]-VENTAS[[#This Row],[Costo]]</f>
        <v>4.8431818181818187</v>
      </c>
    </row>
    <row r="532" spans="1:12" ht="14" hidden="1" x14ac:dyDescent="0.15">
      <c r="A532" s="124" t="s">
        <v>2004</v>
      </c>
      <c r="E532" s="6" t="s">
        <v>1530</v>
      </c>
      <c r="F532" s="4" t="str">
        <f>IFERROR(VLOOKUP(VENTAS[[#This Row],[Código del producto Vendido]],INVENTARIO[],5,FALSE),"-")</f>
        <v>Top corsetero asimétrico</v>
      </c>
      <c r="G532" s="4">
        <v>1</v>
      </c>
      <c r="H532" s="13">
        <v>10</v>
      </c>
      <c r="I532" s="13">
        <f>VENTAS[[#This Row],[Cantidad]]*VENTAS[[#This Row],[Precio Venta]]</f>
        <v>10</v>
      </c>
      <c r="J532" s="13">
        <f>IF(VENTAS[[#This Row],[Nombre del Gestor]]&gt;1,  VENTAS[[#This Row],[Total]]*10%, 0)</f>
        <v>0</v>
      </c>
      <c r="K532" s="13">
        <f>IFERROR(VLOOKUP(VENTAS[[#This Row],[Código del producto Vendido]],INVENTARIO[],20,FALSE),"-")*VENTAS[[#This Row],[Cantidad]]</f>
        <v>5.5683333333333334</v>
      </c>
      <c r="L532" s="13">
        <f>VENTAS[[#This Row],[Total]]-VENTAS[[#This Row],[Comisión 10%]]-VENTAS[[#This Row],[Costo]]</f>
        <v>4.4316666666666666</v>
      </c>
    </row>
    <row r="533" spans="1:12" ht="14" hidden="1" x14ac:dyDescent="0.15">
      <c r="A533" s="124" t="s">
        <v>2004</v>
      </c>
      <c r="E533" s="6" t="s">
        <v>1531</v>
      </c>
      <c r="F533" s="4" t="str">
        <f>IFERROR(VLOOKUP(VENTAS[[#This Row],[Código del producto Vendido]],INVENTARIO[],5,FALSE),"-")</f>
        <v>Top corsetero asimétrico</v>
      </c>
      <c r="G533" s="4">
        <v>2</v>
      </c>
      <c r="H533" s="13">
        <v>10</v>
      </c>
      <c r="I533" s="13">
        <f>VENTAS[[#This Row],[Cantidad]]*VENTAS[[#This Row],[Precio Venta]]</f>
        <v>20</v>
      </c>
      <c r="J533" s="13">
        <f>IF(VENTAS[[#This Row],[Nombre del Gestor]]&gt;1,  VENTAS[[#This Row],[Total]]*10%, 0)</f>
        <v>0</v>
      </c>
      <c r="K533" s="13">
        <f>IFERROR(VLOOKUP(VENTAS[[#This Row],[Código del producto Vendido]],INVENTARIO[],20,FALSE),"-")*VENTAS[[#This Row],[Cantidad]]</f>
        <v>11.136666666666667</v>
      </c>
      <c r="L533" s="13">
        <f>VENTAS[[#This Row],[Total]]-VENTAS[[#This Row],[Comisión 10%]]-VENTAS[[#This Row],[Costo]]</f>
        <v>8.8633333333333333</v>
      </c>
    </row>
    <row r="534" spans="1:12" ht="14" hidden="1" x14ac:dyDescent="0.15">
      <c r="A534" s="124" t="s">
        <v>2004</v>
      </c>
      <c r="E534" s="6" t="s">
        <v>1702</v>
      </c>
      <c r="F534" s="4" t="str">
        <f>IFERROR(VLOOKUP(VENTAS[[#This Row],[Código del producto Vendido]],INVENTARIO[],5,FALSE),"-")</f>
        <v>Top Dreamer Blanco</v>
      </c>
      <c r="G534" s="4">
        <v>1</v>
      </c>
      <c r="H534" s="13">
        <v>12</v>
      </c>
      <c r="I534" s="13">
        <f>VENTAS[[#This Row],[Cantidad]]*VENTAS[[#This Row],[Precio Venta]]</f>
        <v>12</v>
      </c>
      <c r="J534" s="13">
        <f>IF(VENTAS[[#This Row],[Nombre del Gestor]]&gt;1,  VENTAS[[#This Row],[Total]]*10%, 0)</f>
        <v>0</v>
      </c>
      <c r="K534" s="13">
        <f>IFERROR(VLOOKUP(VENTAS[[#This Row],[Código del producto Vendido]],INVENTARIO[],20,FALSE),"-")*VENTAS[[#This Row],[Cantidad]]</f>
        <v>6.7590909090909079</v>
      </c>
      <c r="L534" s="13">
        <f>VENTAS[[#This Row],[Total]]-VENTAS[[#This Row],[Comisión 10%]]-VENTAS[[#This Row],[Costo]]</f>
        <v>5.2409090909090921</v>
      </c>
    </row>
    <row r="535" spans="1:12" ht="14" hidden="1" x14ac:dyDescent="0.15">
      <c r="A535" s="124" t="s">
        <v>2004</v>
      </c>
      <c r="E535" s="6" t="s">
        <v>1737</v>
      </c>
      <c r="F535" s="4" t="str">
        <f>IFERROR(VLOOKUP(VENTAS[[#This Row],[Código del producto Vendido]],INVENTARIO[],5,FALSE),"-")</f>
        <v>Jumpsuit culotte</v>
      </c>
      <c r="G535" s="4">
        <v>1</v>
      </c>
      <c r="H535" s="13">
        <v>22</v>
      </c>
      <c r="I535" s="13">
        <f>VENTAS[[#This Row],[Cantidad]]*VENTAS[[#This Row],[Precio Venta]]</f>
        <v>22</v>
      </c>
      <c r="J535" s="13">
        <f>IF(VENTAS[[#This Row],[Nombre del Gestor]]&gt;1,  VENTAS[[#This Row],[Total]]*10%, 0)</f>
        <v>0</v>
      </c>
      <c r="K535" s="13">
        <f>IFERROR(VLOOKUP(VENTAS[[#This Row],[Código del producto Vendido]],INVENTARIO[],20,FALSE),"-")*VENTAS[[#This Row],[Cantidad]]</f>
        <v>18.42794117647059</v>
      </c>
      <c r="L535" s="13">
        <f>VENTAS[[#This Row],[Total]]-VENTAS[[#This Row],[Comisión 10%]]-VENTAS[[#This Row],[Costo]]</f>
        <v>3.5720588235294102</v>
      </c>
    </row>
    <row r="536" spans="1:12" ht="14" hidden="1" x14ac:dyDescent="0.15">
      <c r="A536" s="124" t="s">
        <v>2004</v>
      </c>
      <c r="E536" s="6" t="s">
        <v>1743</v>
      </c>
      <c r="F536" s="4" t="str">
        <f>IFERROR(VLOOKUP(VENTAS[[#This Row],[Código del producto Vendido]],INVENTARIO[],5,FALSE),"-")</f>
        <v>Set de lencería de encaje</v>
      </c>
      <c r="G536" s="4">
        <v>1</v>
      </c>
      <c r="H536" s="13">
        <v>12</v>
      </c>
      <c r="I536" s="13">
        <f>VENTAS[[#This Row],[Cantidad]]*VENTAS[[#This Row],[Precio Venta]]</f>
        <v>12</v>
      </c>
      <c r="J536" s="13">
        <f>IF(VENTAS[[#This Row],[Nombre del Gestor]]&gt;1,  VENTAS[[#This Row],[Total]]*10%, 0)</f>
        <v>0</v>
      </c>
      <c r="K536" s="13">
        <f>IFERROR(VLOOKUP(VENTAS[[#This Row],[Código del producto Vendido]],INVENTARIO[],20,FALSE),"-")*VENTAS[[#This Row],[Cantidad]]</f>
        <v>7.1088235294117643</v>
      </c>
      <c r="L536" s="13">
        <f>VENTAS[[#This Row],[Total]]-VENTAS[[#This Row],[Comisión 10%]]-VENTAS[[#This Row],[Costo]]</f>
        <v>4.8911764705882357</v>
      </c>
    </row>
    <row r="537" spans="1:12" ht="14" hidden="1" x14ac:dyDescent="0.15">
      <c r="A537" s="124" t="s">
        <v>2004</v>
      </c>
      <c r="E537" s="6" t="s">
        <v>1745</v>
      </c>
      <c r="F537" s="4" t="str">
        <f>IFERROR(VLOOKUP(VENTAS[[#This Row],[Código del producto Vendido]],INVENTARIO[],5,FALSE),"-")</f>
        <v xml:space="preserve">Sandalias de tacón con tiras </v>
      </c>
      <c r="G537" s="4">
        <v>1</v>
      </c>
      <c r="H537" s="13">
        <v>40</v>
      </c>
      <c r="I537" s="13">
        <f>VENTAS[[#This Row],[Cantidad]]*VENTAS[[#This Row],[Precio Venta]]</f>
        <v>40</v>
      </c>
      <c r="J537" s="13">
        <f>IF(VENTAS[[#This Row],[Nombre del Gestor]]&gt;1,  VENTAS[[#This Row],[Total]]*10%, 0)</f>
        <v>0</v>
      </c>
      <c r="K537" s="13">
        <f>IFERROR(VLOOKUP(VENTAS[[#This Row],[Código del producto Vendido]],INVENTARIO[],20,FALSE),"-")*VENTAS[[#This Row],[Cantidad]]</f>
        <v>27.152941176470588</v>
      </c>
      <c r="L537" s="13">
        <f>VENTAS[[#This Row],[Total]]-VENTAS[[#This Row],[Comisión 10%]]-VENTAS[[#This Row],[Costo]]</f>
        <v>12.847058823529412</v>
      </c>
    </row>
    <row r="538" spans="1:12" ht="14" hidden="1" x14ac:dyDescent="0.15">
      <c r="A538" s="124" t="s">
        <v>2004</v>
      </c>
      <c r="E538" s="6" t="s">
        <v>1887</v>
      </c>
      <c r="F538" s="4" t="str">
        <f>IFERROR(VLOOKUP(VENTAS[[#This Row],[Código del producto Vendido]],INVENTARIO[],5,FALSE),"-")</f>
        <v>Top blanco cuello V con encaje</v>
      </c>
      <c r="G538" s="4">
        <v>1</v>
      </c>
      <c r="H538" s="13">
        <v>12</v>
      </c>
      <c r="I538" s="13">
        <f>VENTAS[[#This Row],[Cantidad]]*VENTAS[[#This Row],[Precio Venta]]</f>
        <v>12</v>
      </c>
      <c r="J538" s="13">
        <f>IF(VENTAS[[#This Row],[Nombre del Gestor]]&gt;1,  VENTAS[[#This Row],[Total]]*10%, 0)</f>
        <v>0</v>
      </c>
      <c r="K538" s="13">
        <f>IFERROR(VLOOKUP(VENTAS[[#This Row],[Código del producto Vendido]],INVENTARIO[],20,FALSE),"-")*VENTAS[[#This Row],[Cantidad]]</f>
        <v>7.97</v>
      </c>
      <c r="L538" s="13">
        <f>VENTAS[[#This Row],[Total]]-VENTAS[[#This Row],[Comisión 10%]]-VENTAS[[#This Row],[Costo]]</f>
        <v>4.03</v>
      </c>
    </row>
    <row r="539" spans="1:12" ht="14" hidden="1" x14ac:dyDescent="0.15">
      <c r="A539" s="124" t="s">
        <v>2004</v>
      </c>
      <c r="E539" s="6" t="s">
        <v>1888</v>
      </c>
      <c r="F539" s="4" t="str">
        <f>IFERROR(VLOOKUP(VENTAS[[#This Row],[Código del producto Vendido]],INVENTARIO[],5,FALSE),"-")</f>
        <v>Top blanco cuello V con encaje</v>
      </c>
      <c r="G539" s="4">
        <v>1</v>
      </c>
      <c r="H539" s="13">
        <v>12</v>
      </c>
      <c r="I539" s="13">
        <f>VENTAS[[#This Row],[Cantidad]]*VENTAS[[#This Row],[Precio Venta]]</f>
        <v>12</v>
      </c>
      <c r="J539" s="13">
        <f>IF(VENTAS[[#This Row],[Nombre del Gestor]]&gt;1,  VENTAS[[#This Row],[Total]]*10%, 0)</f>
        <v>0</v>
      </c>
      <c r="K539" s="13">
        <f>IFERROR(VLOOKUP(VENTAS[[#This Row],[Código del producto Vendido]],INVENTARIO[],20,FALSE),"-")*VENTAS[[#This Row],[Cantidad]]</f>
        <v>7.97</v>
      </c>
      <c r="L539" s="13">
        <f>VENTAS[[#This Row],[Total]]-VENTAS[[#This Row],[Comisión 10%]]-VENTAS[[#This Row],[Costo]]</f>
        <v>4.03</v>
      </c>
    </row>
    <row r="540" spans="1:12" ht="14" hidden="1" x14ac:dyDescent="0.15">
      <c r="A540" s="124" t="s">
        <v>2004</v>
      </c>
      <c r="E540" s="6" t="s">
        <v>1891</v>
      </c>
      <c r="F540" s="4" t="str">
        <f>IFERROR(VLOOKUP(VENTAS[[#This Row],[Código del producto Vendido]],INVENTARIO[],5,FALSE),"-")</f>
        <v>Top negro  cuello V con encaje</v>
      </c>
      <c r="G540" s="4">
        <v>2</v>
      </c>
      <c r="H540" s="13">
        <v>12</v>
      </c>
      <c r="I540" s="13">
        <f>VENTAS[[#This Row],[Cantidad]]*VENTAS[[#This Row],[Precio Venta]]</f>
        <v>24</v>
      </c>
      <c r="J540" s="13">
        <f>IF(VENTAS[[#This Row],[Nombre del Gestor]]&gt;1,  VENTAS[[#This Row],[Total]]*10%, 0)</f>
        <v>0</v>
      </c>
      <c r="K540" s="13">
        <f>IFERROR(VLOOKUP(VENTAS[[#This Row],[Código del producto Vendido]],INVENTARIO[],20,FALSE),"-")*VENTAS[[#This Row],[Cantidad]]</f>
        <v>16.18</v>
      </c>
      <c r="L540" s="13">
        <f>VENTAS[[#This Row],[Total]]-VENTAS[[#This Row],[Comisión 10%]]-VENTAS[[#This Row],[Costo]]</f>
        <v>7.82</v>
      </c>
    </row>
    <row r="541" spans="1:12" ht="14" hidden="1" x14ac:dyDescent="0.15">
      <c r="A541" s="124" t="s">
        <v>2004</v>
      </c>
      <c r="E541" s="6" t="s">
        <v>1722</v>
      </c>
      <c r="F541" s="4" t="str">
        <f>IFERROR(VLOOKUP(VENTAS[[#This Row],[Código del producto Vendido]],INVENTARIO[],5,FALSE),"-")</f>
        <v>Top corto blanco</v>
      </c>
      <c r="G541" s="4">
        <v>1</v>
      </c>
      <c r="H541" s="13">
        <v>8</v>
      </c>
      <c r="I541" s="13">
        <f>VENTAS[[#This Row],[Cantidad]]*VENTAS[[#This Row],[Precio Venta]]</f>
        <v>8</v>
      </c>
      <c r="J541" s="13">
        <f>IF(VENTAS[[#This Row],[Nombre del Gestor]]&gt;1,  VENTAS[[#This Row],[Total]]*10%, 0)</f>
        <v>0</v>
      </c>
      <c r="K541" s="13">
        <f>IFERROR(VLOOKUP(VENTAS[[#This Row],[Código del producto Vendido]],INVENTARIO[],20,FALSE),"-")*VENTAS[[#This Row],[Cantidad]]</f>
        <v>4.4044117647058822</v>
      </c>
      <c r="L541" s="13">
        <f>VENTAS[[#This Row],[Total]]-VENTAS[[#This Row],[Comisión 10%]]-VENTAS[[#This Row],[Costo]]</f>
        <v>3.5955882352941178</v>
      </c>
    </row>
    <row r="542" spans="1:12" ht="14" hidden="1" x14ac:dyDescent="0.15">
      <c r="A542" s="124" t="s">
        <v>2004</v>
      </c>
      <c r="E542" s="6" t="s">
        <v>1597</v>
      </c>
      <c r="F542" s="4" t="str">
        <f>IFERROR(VLOOKUP(VENTAS[[#This Row],[Código del producto Vendido]],INVENTARIO[],5,FALSE),"-")</f>
        <v>Top Manga Corta Negro</v>
      </c>
      <c r="G542" s="4">
        <v>1</v>
      </c>
      <c r="H542" s="13">
        <v>9</v>
      </c>
      <c r="I542" s="13">
        <f>VENTAS[[#This Row],[Cantidad]]*VENTAS[[#This Row],[Precio Venta]]</f>
        <v>9</v>
      </c>
      <c r="J542" s="13">
        <f>IF(VENTAS[[#This Row],[Nombre del Gestor]]&gt;1,  VENTAS[[#This Row],[Total]]*10%, 0)</f>
        <v>0</v>
      </c>
      <c r="K542" s="13">
        <f>IFERROR(VLOOKUP(VENTAS[[#This Row],[Código del producto Vendido]],INVENTARIO[],20,FALSE),"-")*VENTAS[[#This Row],[Cantidad]]</f>
        <v>6.0555555555555554</v>
      </c>
      <c r="L542" s="13">
        <f>VENTAS[[#This Row],[Total]]-VENTAS[[#This Row],[Comisión 10%]]-VENTAS[[#This Row],[Costo]]</f>
        <v>2.9444444444444446</v>
      </c>
    </row>
    <row r="543" spans="1:12" ht="14" hidden="1" x14ac:dyDescent="0.15">
      <c r="A543" s="124" t="s">
        <v>2004</v>
      </c>
      <c r="E543" s="6" t="s">
        <v>1566</v>
      </c>
      <c r="F543" s="4" t="str">
        <f>IFERROR(VLOOKUP(VENTAS[[#This Row],[Código del producto Vendido]],INVENTARIO[],5,FALSE),"-")</f>
        <v>Vestido corto de punto</v>
      </c>
      <c r="G543" s="4">
        <v>1</v>
      </c>
      <c r="H543" s="13">
        <v>19</v>
      </c>
      <c r="I543" s="13">
        <f>VENTAS[[#This Row],[Cantidad]]*VENTAS[[#This Row],[Precio Venta]]</f>
        <v>19</v>
      </c>
      <c r="J543" s="13">
        <f>IF(VENTAS[[#This Row],[Nombre del Gestor]]&gt;1,  VENTAS[[#This Row],[Total]]*10%, 0)</f>
        <v>0</v>
      </c>
      <c r="K543" s="13">
        <f>IFERROR(VLOOKUP(VENTAS[[#This Row],[Código del producto Vendido]],INVENTARIO[],20,FALSE),"-")*VENTAS[[#This Row],[Cantidad]]</f>
        <v>17.07</v>
      </c>
      <c r="L543" s="13">
        <f>VENTAS[[#This Row],[Total]]-VENTAS[[#This Row],[Comisión 10%]]-VENTAS[[#This Row],[Costo]]</f>
        <v>1.9299999999999997</v>
      </c>
    </row>
    <row r="544" spans="1:12" ht="14" hidden="1" x14ac:dyDescent="0.15">
      <c r="A544" s="124" t="s">
        <v>2004</v>
      </c>
      <c r="E544" s="6" t="s">
        <v>1622</v>
      </c>
      <c r="F544" s="4" t="str">
        <f>IFERROR(VLOOKUP(VENTAS[[#This Row],[Código del producto Vendido]],INVENTARIO[],5,FALSE),"-")</f>
        <v>Top de malla sexy</v>
      </c>
      <c r="G544" s="4">
        <v>1</v>
      </c>
      <c r="H544" s="13">
        <v>10</v>
      </c>
      <c r="I544" s="13">
        <f>VENTAS[[#This Row],[Cantidad]]*VENTAS[[#This Row],[Precio Venta]]</f>
        <v>10</v>
      </c>
      <c r="J544" s="13">
        <f>IF(VENTAS[[#This Row],[Nombre del Gestor]]&gt;1,  VENTAS[[#This Row],[Total]]*10%, 0)</f>
        <v>0</v>
      </c>
      <c r="K544" s="13">
        <f>IFERROR(VLOOKUP(VENTAS[[#This Row],[Código del producto Vendido]],INVENTARIO[],20,FALSE),"-")*VENTAS[[#This Row],[Cantidad]]</f>
        <v>3.4555555555555553</v>
      </c>
      <c r="L544" s="13">
        <f>VENTAS[[#This Row],[Total]]-VENTAS[[#This Row],[Comisión 10%]]-VENTAS[[#This Row],[Costo]]</f>
        <v>6.5444444444444443</v>
      </c>
    </row>
    <row r="545" spans="1:12" ht="14" hidden="1" x14ac:dyDescent="0.15">
      <c r="A545" s="124" t="s">
        <v>2004</v>
      </c>
      <c r="E545" s="6" t="s">
        <v>1385</v>
      </c>
      <c r="F545" s="4" t="str">
        <f>IFERROR(VLOOKUP(VENTAS[[#This Row],[Código del producto Vendido]],INVENTARIO[],5,FALSE),"-")</f>
        <v xml:space="preserve">Vestido cruzado con abertura con nudo delantero </v>
      </c>
      <c r="G545" s="4">
        <v>1</v>
      </c>
      <c r="H545" s="13">
        <v>25</v>
      </c>
      <c r="I545" s="13">
        <f>VENTAS[[#This Row],[Cantidad]]*VENTAS[[#This Row],[Precio Venta]]</f>
        <v>25</v>
      </c>
      <c r="J545" s="13">
        <f>IF(VENTAS[[#This Row],[Nombre del Gestor]]&gt;1,  VENTAS[[#This Row],[Total]]*10%, 0)</f>
        <v>0</v>
      </c>
      <c r="K545" s="13">
        <f>IFERROR(VLOOKUP(VENTAS[[#This Row],[Código del producto Vendido]],INVENTARIO[],20,FALSE),"-")*VENTAS[[#This Row],[Cantidad]]</f>
        <v>16.768888888888888</v>
      </c>
      <c r="L545" s="13">
        <f>VENTAS[[#This Row],[Total]]-VENTAS[[#This Row],[Comisión 10%]]-VENTAS[[#This Row],[Costo]]</f>
        <v>8.2311111111111117</v>
      </c>
    </row>
    <row r="546" spans="1:12" ht="14" hidden="1" x14ac:dyDescent="0.15">
      <c r="A546" s="124" t="s">
        <v>2004</v>
      </c>
      <c r="E546" s="6" t="s">
        <v>1409</v>
      </c>
      <c r="F546" s="4" t="str">
        <f>IFERROR(VLOOKUP(VENTAS[[#This Row],[Código del producto Vendido]],INVENTARIO[],5,FALSE),"-")</f>
        <v>Vestido tank tejido de canalé con cinturón</v>
      </c>
      <c r="G546" s="4">
        <v>1</v>
      </c>
      <c r="H546" s="13">
        <v>28</v>
      </c>
      <c r="I546" s="13">
        <f>VENTAS[[#This Row],[Cantidad]]*VENTAS[[#This Row],[Precio Venta]]</f>
        <v>28</v>
      </c>
      <c r="J546" s="13">
        <f>IF(VENTAS[[#This Row],[Nombre del Gestor]]&gt;1,  VENTAS[[#This Row],[Total]]*10%, 0)</f>
        <v>0</v>
      </c>
      <c r="K546" s="13">
        <f>IFERROR(VLOOKUP(VENTAS[[#This Row],[Código del producto Vendido]],INVENTARIO[],20,FALSE),"-")*VENTAS[[#This Row],[Cantidad]]</f>
        <v>18.39777777777778</v>
      </c>
      <c r="L546" s="13">
        <f>VENTAS[[#This Row],[Total]]-VENTAS[[#This Row],[Comisión 10%]]-VENTAS[[#This Row],[Costo]]</f>
        <v>9.6022222222222204</v>
      </c>
    </row>
    <row r="547" spans="1:12" ht="14" hidden="1" x14ac:dyDescent="0.15">
      <c r="A547" s="124" t="s">
        <v>2004</v>
      </c>
      <c r="E547" s="6" t="s">
        <v>1424</v>
      </c>
      <c r="F547" s="4" t="str">
        <f>IFERROR(VLOOKUP(VENTAS[[#This Row],[Código del producto Vendido]],INVENTARIO[],5,FALSE),"-")</f>
        <v>Vestido Malla en contraste Lunares Elegante</v>
      </c>
      <c r="G547" s="4">
        <v>1</v>
      </c>
      <c r="H547" s="13">
        <v>25</v>
      </c>
      <c r="I547" s="13">
        <f>VENTAS[[#This Row],[Cantidad]]*VENTAS[[#This Row],[Precio Venta]]</f>
        <v>25</v>
      </c>
      <c r="J547" s="13">
        <f>IF(VENTAS[[#This Row],[Nombre del Gestor]]&gt;1,  VENTAS[[#This Row],[Total]]*10%, 0)</f>
        <v>0</v>
      </c>
      <c r="K547" s="13">
        <f>IFERROR(VLOOKUP(VENTAS[[#This Row],[Código del producto Vendido]],INVENTARIO[],20,FALSE),"-")*VENTAS[[#This Row],[Cantidad]]</f>
        <v>13.071111111111112</v>
      </c>
      <c r="L547" s="13">
        <f>VENTAS[[#This Row],[Total]]-VENTAS[[#This Row],[Comisión 10%]]-VENTAS[[#This Row],[Costo]]</f>
        <v>11.928888888888888</v>
      </c>
    </row>
    <row r="548" spans="1:12" ht="14" hidden="1" x14ac:dyDescent="0.15">
      <c r="A548" s="124" t="s">
        <v>2004</v>
      </c>
      <c r="E548" s="6" t="s">
        <v>1431</v>
      </c>
      <c r="F548" s="4" t="str">
        <f>IFERROR(VLOOKUP(VENTAS[[#This Row],[Código del producto Vendido]],INVENTARIO[],5,FALSE),"-")</f>
        <v>Vestido lápiz de manga con malla fina</v>
      </c>
      <c r="G548" s="4">
        <v>1</v>
      </c>
      <c r="H548" s="13">
        <v>20</v>
      </c>
      <c r="I548" s="13">
        <f>VENTAS[[#This Row],[Cantidad]]*VENTAS[[#This Row],[Precio Venta]]</f>
        <v>20</v>
      </c>
      <c r="J548" s="13">
        <f>IF(VENTAS[[#This Row],[Nombre del Gestor]]&gt;1,  VENTAS[[#This Row],[Total]]*10%, 0)</f>
        <v>0</v>
      </c>
      <c r="K548" s="13">
        <f>IFERROR(VLOOKUP(VENTAS[[#This Row],[Código del producto Vendido]],INVENTARIO[],20,FALSE),"-")*VENTAS[[#This Row],[Cantidad]]</f>
        <v>13.511111111111111</v>
      </c>
      <c r="L548" s="13">
        <f>VENTAS[[#This Row],[Total]]-VENTAS[[#This Row],[Comisión 10%]]-VENTAS[[#This Row],[Costo]]</f>
        <v>6.4888888888888889</v>
      </c>
    </row>
    <row r="549" spans="1:12" ht="14" hidden="1" x14ac:dyDescent="0.15">
      <c r="A549" s="124" t="s">
        <v>2004</v>
      </c>
      <c r="E549" s="6" t="s">
        <v>1441</v>
      </c>
      <c r="F549" s="4" t="str">
        <f>IFERROR(VLOOKUP(VENTAS[[#This Row],[Código del producto Vendido]],INVENTARIO[],5,FALSE),"-")</f>
        <v>Vestido ajustado de titrantes finos</v>
      </c>
      <c r="G549" s="4">
        <v>1</v>
      </c>
      <c r="H549" s="13">
        <v>25</v>
      </c>
      <c r="I549" s="13">
        <f>VENTAS[[#This Row],[Cantidad]]*VENTAS[[#This Row],[Precio Venta]]</f>
        <v>25</v>
      </c>
      <c r="J549" s="13">
        <f>IF(VENTAS[[#This Row],[Nombre del Gestor]]&gt;1,  VENTAS[[#This Row],[Total]]*10%, 0)</f>
        <v>0</v>
      </c>
      <c r="K549" s="13">
        <f>IFERROR(VLOOKUP(VENTAS[[#This Row],[Código del producto Vendido]],INVENTARIO[],20,FALSE),"-")*VENTAS[[#This Row],[Cantidad]]</f>
        <v>13.111111111111111</v>
      </c>
      <c r="L549" s="13">
        <f>VENTAS[[#This Row],[Total]]-VENTAS[[#This Row],[Comisión 10%]]-VENTAS[[#This Row],[Costo]]</f>
        <v>11.888888888888889</v>
      </c>
    </row>
    <row r="550" spans="1:12" ht="14" hidden="1" x14ac:dyDescent="0.15">
      <c r="A550" s="124" t="s">
        <v>2004</v>
      </c>
      <c r="E550" s="6" t="s">
        <v>1450</v>
      </c>
      <c r="F550" s="4" t="str">
        <f>IFERROR(VLOOKUP(VENTAS[[#This Row],[Código del producto Vendido]],INVENTARIO[],5,FALSE),"-")</f>
        <v>Vestido floral con cinturón</v>
      </c>
      <c r="G550" s="4">
        <v>1</v>
      </c>
      <c r="H550" s="13">
        <v>15</v>
      </c>
      <c r="I550" s="13">
        <f>VENTAS[[#This Row],[Cantidad]]*VENTAS[[#This Row],[Precio Venta]]</f>
        <v>15</v>
      </c>
      <c r="J550" s="13">
        <f>IF(VENTAS[[#This Row],[Nombre del Gestor]]&gt;1,  VENTAS[[#This Row],[Total]]*10%, 0)</f>
        <v>0</v>
      </c>
      <c r="K550" s="13">
        <f>IFERROR(VLOOKUP(VENTAS[[#This Row],[Código del producto Vendido]],INVENTARIO[],20,FALSE),"-")*VENTAS[[#This Row],[Cantidad]]</f>
        <v>9.5616666666666656</v>
      </c>
      <c r="L550" s="13">
        <f>VENTAS[[#This Row],[Total]]-VENTAS[[#This Row],[Comisión 10%]]-VENTAS[[#This Row],[Costo]]</f>
        <v>5.4383333333333344</v>
      </c>
    </row>
    <row r="551" spans="1:12" ht="14" hidden="1" x14ac:dyDescent="0.15">
      <c r="A551" s="124" t="s">
        <v>2004</v>
      </c>
      <c r="E551" s="6" t="s">
        <v>1456</v>
      </c>
      <c r="F551" s="4" t="str">
        <f>IFERROR(VLOOKUP(VENTAS[[#This Row],[Código del producto Vendido]],INVENTARIO[],5,FALSE),"-")</f>
        <v>Vestido bajo cruzado de tie dye</v>
      </c>
      <c r="G551" s="4">
        <v>1</v>
      </c>
      <c r="H551" s="13">
        <v>15</v>
      </c>
      <c r="I551" s="13">
        <f>VENTAS[[#This Row],[Cantidad]]*VENTAS[[#This Row],[Precio Venta]]</f>
        <v>15</v>
      </c>
      <c r="J551" s="13">
        <f>IF(VENTAS[[#This Row],[Nombre del Gestor]]&gt;1,  VENTAS[[#This Row],[Total]]*10%, 0)</f>
        <v>0</v>
      </c>
      <c r="K551" s="13">
        <f>IFERROR(VLOOKUP(VENTAS[[#This Row],[Código del producto Vendido]],INVENTARIO[],20,FALSE),"-")*VENTAS[[#This Row],[Cantidad]]</f>
        <v>10.870555555555555</v>
      </c>
      <c r="L551" s="13">
        <f>VENTAS[[#This Row],[Total]]-VENTAS[[#This Row],[Comisión 10%]]-VENTAS[[#This Row],[Costo]]</f>
        <v>4.1294444444444451</v>
      </c>
    </row>
    <row r="552" spans="1:12" ht="14" hidden="1" x14ac:dyDescent="0.15">
      <c r="A552" s="124" t="s">
        <v>2004</v>
      </c>
      <c r="E552" s="6" t="s">
        <v>1546</v>
      </c>
      <c r="F552" s="4" t="str">
        <f>IFERROR(VLOOKUP(VENTAS[[#This Row],[Código del producto Vendido]],INVENTARIO[],5,FALSE),"-")</f>
        <v>Vestido floral escote corazón</v>
      </c>
      <c r="G552" s="4">
        <v>1</v>
      </c>
      <c r="H552" s="13">
        <v>16</v>
      </c>
      <c r="I552" s="13">
        <f>VENTAS[[#This Row],[Cantidad]]*VENTAS[[#This Row],[Precio Venta]]</f>
        <v>16</v>
      </c>
      <c r="J552" s="13">
        <f>IF(VENTAS[[#This Row],[Nombre del Gestor]]&gt;1,  VENTAS[[#This Row],[Total]]*10%, 0)</f>
        <v>0</v>
      </c>
      <c r="K552" s="13">
        <f>IFERROR(VLOOKUP(VENTAS[[#This Row],[Código del producto Vendido]],INVENTARIO[],20,FALSE),"-")*VENTAS[[#This Row],[Cantidad]]</f>
        <v>10.722222222222221</v>
      </c>
      <c r="L552" s="13">
        <f>VENTAS[[#This Row],[Total]]-VENTAS[[#This Row],[Comisión 10%]]-VENTAS[[#This Row],[Costo]]</f>
        <v>5.2777777777777786</v>
      </c>
    </row>
    <row r="553" spans="1:12" ht="14" hidden="1" x14ac:dyDescent="0.15">
      <c r="A553" s="124" t="s">
        <v>2004</v>
      </c>
      <c r="E553" s="6" t="s">
        <v>1543</v>
      </c>
      <c r="F553" s="4" t="str">
        <f>IFERROR(VLOOKUP(VENTAS[[#This Row],[Código del producto Vendido]],INVENTARIO[],5,FALSE),"-")</f>
        <v>Vestido floral con abertura trasera</v>
      </c>
      <c r="G553" s="4">
        <v>1</v>
      </c>
      <c r="H553" s="13">
        <v>15</v>
      </c>
      <c r="I553" s="13">
        <f>VENTAS[[#This Row],[Cantidad]]*VENTAS[[#This Row],[Precio Venta]]</f>
        <v>15</v>
      </c>
      <c r="J553" s="13">
        <f>IF(VENTAS[[#This Row],[Nombre del Gestor]]&gt;1,  VENTAS[[#This Row],[Total]]*10%, 0)</f>
        <v>0</v>
      </c>
      <c r="K553" s="13">
        <f>IFERROR(VLOOKUP(VENTAS[[#This Row],[Código del producto Vendido]],INVENTARIO[],20,FALSE),"-")*VENTAS[[#This Row],[Cantidad]]</f>
        <v>10.722222222222221</v>
      </c>
      <c r="L553" s="13">
        <f>VENTAS[[#This Row],[Total]]-VENTAS[[#This Row],[Comisión 10%]]-VENTAS[[#This Row],[Costo]]</f>
        <v>4.2777777777777786</v>
      </c>
    </row>
    <row r="554" spans="1:12" ht="14" hidden="1" x14ac:dyDescent="0.15">
      <c r="A554" s="124" t="s">
        <v>2004</v>
      </c>
      <c r="E554" s="6" t="s">
        <v>1463</v>
      </c>
      <c r="F554" s="4" t="str">
        <f>IFERROR(VLOOKUP(VENTAS[[#This Row],[Código del producto Vendido]],INVENTARIO[],5,FALSE),"-")</f>
        <v>Vestido manga larga con cinturón</v>
      </c>
      <c r="G554" s="4">
        <v>1</v>
      </c>
      <c r="H554" s="13">
        <v>16</v>
      </c>
      <c r="I554" s="13">
        <f>VENTAS[[#This Row],[Cantidad]]*VENTAS[[#This Row],[Precio Venta]]</f>
        <v>16</v>
      </c>
      <c r="J554" s="13">
        <f>IF(VENTAS[[#This Row],[Nombre del Gestor]]&gt;1,  VENTAS[[#This Row],[Total]]*10%, 0)</f>
        <v>0</v>
      </c>
      <c r="K554" s="13">
        <f>IFERROR(VLOOKUP(VENTAS[[#This Row],[Código del producto Vendido]],INVENTARIO[],20,FALSE),"-")*VENTAS[[#This Row],[Cantidad]]</f>
        <v>12.503888888888889</v>
      </c>
      <c r="L554" s="13">
        <f>VENTAS[[#This Row],[Total]]-VENTAS[[#This Row],[Comisión 10%]]-VENTAS[[#This Row],[Costo]]</f>
        <v>3.4961111111111105</v>
      </c>
    </row>
    <row r="555" spans="1:12" ht="14" hidden="1" x14ac:dyDescent="0.15">
      <c r="A555" s="124" t="s">
        <v>2004</v>
      </c>
      <c r="E555" s="6" t="s">
        <v>1484</v>
      </c>
      <c r="F555" s="4" t="str">
        <f>IFERROR(VLOOKUP(VENTAS[[#This Row],[Código del producto Vendido]],INVENTARIO[],5,FALSE),"-")</f>
        <v>Vestido Amanecer</v>
      </c>
      <c r="G555" s="4">
        <v>1</v>
      </c>
      <c r="H555" s="12">
        <v>16</v>
      </c>
      <c r="I555" s="12">
        <f>VENTAS[[#This Row],[Cantidad]]*VENTAS[[#This Row],[Precio Venta]]</f>
        <v>16</v>
      </c>
      <c r="J555" s="12">
        <f>IF(VENTAS[[#This Row],[Nombre del Gestor]]&gt;1,  VENTAS[[#This Row],[Total]]*10%, 0)</f>
        <v>0</v>
      </c>
      <c r="K555" s="13">
        <f>IFERROR(VLOOKUP(VENTAS[[#This Row],[Código del producto Vendido]],INVENTARIO[],20,FALSE),"-")*VENTAS[[#This Row],[Cantidad]]</f>
        <v>15.313333333333333</v>
      </c>
      <c r="L555" s="13">
        <f>VENTAS[[#This Row],[Total]]-VENTAS[[#This Row],[Comisión 10%]]-VENTAS[[#This Row],[Costo]]</f>
        <v>0.68666666666666742</v>
      </c>
    </row>
    <row r="556" spans="1:12" ht="14" hidden="1" x14ac:dyDescent="0.15">
      <c r="A556" s="124" t="s">
        <v>2004</v>
      </c>
      <c r="E556" s="6" t="s">
        <v>1509</v>
      </c>
      <c r="F556" s="4" t="str">
        <f>IFERROR(VLOOKUP(VENTAS[[#This Row],[Código del producto Vendido]],INVENTARIO[],5,FALSE),"-")</f>
        <v xml:space="preserve">Zapatillas con cordón </v>
      </c>
      <c r="G556" s="4">
        <v>1</v>
      </c>
      <c r="H556" s="13">
        <v>20</v>
      </c>
      <c r="I556" s="13">
        <f>VENTAS[[#This Row],[Cantidad]]*VENTAS[[#This Row],[Precio Venta]]</f>
        <v>20</v>
      </c>
      <c r="J556" s="13">
        <f>IF(VENTAS[[#This Row],[Nombre del Gestor]]&gt;1,  VENTAS[[#This Row],[Total]]*10%, 0)</f>
        <v>0</v>
      </c>
      <c r="K556" s="13">
        <f>IFERROR(VLOOKUP(VENTAS[[#This Row],[Código del producto Vendido]],INVENTARIO[],20,FALSE),"-")*VENTAS[[#This Row],[Cantidad]]</f>
        <v>12.637222222222222</v>
      </c>
      <c r="L556" s="13">
        <f>VENTAS[[#This Row],[Total]]-VENTAS[[#This Row],[Comisión 10%]]-VENTAS[[#This Row],[Costo]]</f>
        <v>7.3627777777777776</v>
      </c>
    </row>
    <row r="557" spans="1:12" ht="14" hidden="1" x14ac:dyDescent="0.15">
      <c r="A557" s="124" t="s">
        <v>2004</v>
      </c>
      <c r="E557" s="6" t="s">
        <v>1525</v>
      </c>
      <c r="F557" s="4" t="str">
        <f>IFERROR(VLOOKUP(VENTAS[[#This Row],[Código del producto Vendido]],INVENTARIO[],5,FALSE),"-")</f>
        <v xml:space="preserve">Top cruzado </v>
      </c>
      <c r="G557" s="4">
        <v>1</v>
      </c>
      <c r="H557" s="13">
        <v>9</v>
      </c>
      <c r="I557" s="13">
        <f>VENTAS[[#This Row],[Cantidad]]*VENTAS[[#This Row],[Precio Venta]]</f>
        <v>9</v>
      </c>
      <c r="J557" s="13">
        <f>IF(VENTAS[[#This Row],[Nombre del Gestor]]&gt;1,  VENTAS[[#This Row],[Total]]*10%, 0)</f>
        <v>0</v>
      </c>
      <c r="K557" s="13">
        <f>IFERROR(VLOOKUP(VENTAS[[#This Row],[Código del producto Vendido]],INVENTARIO[],20,FALSE),"-")*VENTAS[[#This Row],[Cantidad]]</f>
        <v>5.1933333333333334</v>
      </c>
      <c r="L557" s="13">
        <f>VENTAS[[#This Row],[Total]]-VENTAS[[#This Row],[Comisión 10%]]-VENTAS[[#This Row],[Costo]]</f>
        <v>3.8066666666666666</v>
      </c>
    </row>
    <row r="558" spans="1:12" ht="14" hidden="1" x14ac:dyDescent="0.15">
      <c r="A558" s="124" t="s">
        <v>2004</v>
      </c>
      <c r="E558" s="6" t="s">
        <v>1528</v>
      </c>
      <c r="F558" s="4" t="str">
        <f>IFERROR(VLOOKUP(VENTAS[[#This Row],[Código del producto Vendido]],INVENTARIO[],5,FALSE),"-")</f>
        <v xml:space="preserve">Top cruzado </v>
      </c>
      <c r="G558" s="4">
        <v>1</v>
      </c>
      <c r="H558" s="13">
        <v>9</v>
      </c>
      <c r="I558" s="13">
        <f>VENTAS[[#This Row],[Cantidad]]*VENTAS[[#This Row],[Precio Venta]]</f>
        <v>9</v>
      </c>
      <c r="J558" s="13">
        <f>IF(VENTAS[[#This Row],[Nombre del Gestor]]&gt;1,  VENTAS[[#This Row],[Total]]*10%, 0)</f>
        <v>0</v>
      </c>
      <c r="K558" s="13">
        <f>IFERROR(VLOOKUP(VENTAS[[#This Row],[Código del producto Vendido]],INVENTARIO[],20,FALSE),"-")*VENTAS[[#This Row],[Cantidad]]</f>
        <v>5.0683333333333334</v>
      </c>
      <c r="L558" s="13">
        <f>VENTAS[[#This Row],[Total]]-VENTAS[[#This Row],[Comisión 10%]]-VENTAS[[#This Row],[Costo]]</f>
        <v>3.9316666666666666</v>
      </c>
    </row>
    <row r="559" spans="1:12" ht="14" hidden="1" x14ac:dyDescent="0.15">
      <c r="A559" s="124" t="s">
        <v>2004</v>
      </c>
      <c r="E559" s="6" t="s">
        <v>1556</v>
      </c>
      <c r="F559" s="4" t="str">
        <f>IFERROR(VLOOKUP(VENTAS[[#This Row],[Código del producto Vendido]],INVENTARIO[],5,FALSE),"-")</f>
        <v xml:space="preserve">Top Cruzado </v>
      </c>
      <c r="G559" s="4">
        <v>1</v>
      </c>
      <c r="H559" s="13">
        <v>9</v>
      </c>
      <c r="I559" s="13">
        <f>VENTAS[[#This Row],[Cantidad]]*VENTAS[[#This Row],[Precio Venta]]</f>
        <v>9</v>
      </c>
      <c r="J559" s="13">
        <f>IF(VENTAS[[#This Row],[Nombre del Gestor]]&gt;1,  VENTAS[[#This Row],[Total]]*10%, 0)</f>
        <v>0</v>
      </c>
      <c r="K559" s="13">
        <f>IFERROR(VLOOKUP(VENTAS[[#This Row],[Código del producto Vendido]],INVENTARIO[],20,FALSE),"-")*VENTAS[[#This Row],[Cantidad]]</f>
        <v>5.2683333333333335</v>
      </c>
      <c r="L559" s="13">
        <f>VENTAS[[#This Row],[Total]]-VENTAS[[#This Row],[Comisión 10%]]-VENTAS[[#This Row],[Costo]]</f>
        <v>3.7316666666666665</v>
      </c>
    </row>
    <row r="560" spans="1:12" ht="14" hidden="1" x14ac:dyDescent="0.15">
      <c r="A560" s="124" t="s">
        <v>2004</v>
      </c>
      <c r="E560" s="6" t="s">
        <v>1686</v>
      </c>
      <c r="F560" s="4" t="str">
        <f>IFERROR(VLOOKUP(VENTAS[[#This Row],[Código del producto Vendido]],INVENTARIO[],5,FALSE),"-")</f>
        <v xml:space="preserve"> Top Básico Business </v>
      </c>
      <c r="G560" s="4">
        <v>1</v>
      </c>
      <c r="H560" s="13">
        <v>12</v>
      </c>
      <c r="I560" s="13">
        <f>VENTAS[[#This Row],[Cantidad]]*VENTAS[[#This Row],[Precio Venta]]</f>
        <v>12</v>
      </c>
      <c r="J560" s="13">
        <f>IF(VENTAS[[#This Row],[Nombre del Gestor]]&gt;1,  VENTAS[[#This Row],[Total]]*10%, 0)</f>
        <v>0</v>
      </c>
      <c r="K560" s="13">
        <f>IFERROR(VLOOKUP(VENTAS[[#This Row],[Código del producto Vendido]],INVENTARIO[],20,FALSE),"-")*VENTAS[[#This Row],[Cantidad]]</f>
        <v>7.379545454545454</v>
      </c>
      <c r="L560" s="13">
        <f>VENTAS[[#This Row],[Total]]-VENTAS[[#This Row],[Comisión 10%]]-VENTAS[[#This Row],[Costo]]</f>
        <v>4.620454545454546</v>
      </c>
    </row>
    <row r="561" spans="1:12" ht="14" hidden="1" x14ac:dyDescent="0.15">
      <c r="A561" s="124" t="s">
        <v>2004</v>
      </c>
      <c r="E561" s="6" t="s">
        <v>1675</v>
      </c>
      <c r="F561" s="4" t="str">
        <f>IFERROR(VLOOKUP(VENTAS[[#This Row],[Código del producto Vendido]],INVENTARIO[],5,FALSE),"-")</f>
        <v xml:space="preserve"> Top Básico Business Rosa</v>
      </c>
      <c r="G561" s="4">
        <v>1</v>
      </c>
      <c r="H561" s="13">
        <v>12</v>
      </c>
      <c r="I561" s="13">
        <f>VENTAS[[#This Row],[Cantidad]]*VENTAS[[#This Row],[Precio Venta]]</f>
        <v>12</v>
      </c>
      <c r="J561" s="13">
        <f>IF(VENTAS[[#This Row],[Nombre del Gestor]]&gt;1,  VENTAS[[#This Row],[Total]]*10%, 0)</f>
        <v>0</v>
      </c>
      <c r="K561" s="13">
        <f>IFERROR(VLOOKUP(VENTAS[[#This Row],[Código del producto Vendido]],INVENTARIO[],20,FALSE),"-")*VENTAS[[#This Row],[Cantidad]]</f>
        <v>6.7840909090909083</v>
      </c>
      <c r="L561" s="13">
        <f>VENTAS[[#This Row],[Total]]-VENTAS[[#This Row],[Comisión 10%]]-VENTAS[[#This Row],[Costo]]</f>
        <v>5.2159090909090917</v>
      </c>
    </row>
    <row r="562" spans="1:12" ht="14" hidden="1" x14ac:dyDescent="0.15">
      <c r="A562" s="124" t="s">
        <v>2004</v>
      </c>
      <c r="E562" s="6" t="s">
        <v>1676</v>
      </c>
      <c r="F562" s="4" t="str">
        <f>IFERROR(VLOOKUP(VENTAS[[#This Row],[Código del producto Vendido]],INVENTARIO[],5,FALSE),"-")</f>
        <v xml:space="preserve"> Top Básico Business Rosa</v>
      </c>
      <c r="G562" s="4">
        <v>1</v>
      </c>
      <c r="H562" s="13">
        <v>12</v>
      </c>
      <c r="I562" s="13">
        <f>VENTAS[[#This Row],[Cantidad]]*VENTAS[[#This Row],[Precio Venta]]</f>
        <v>12</v>
      </c>
      <c r="J562" s="13">
        <f>IF(VENTAS[[#This Row],[Nombre del Gestor]]&gt;1,  VENTAS[[#This Row],[Total]]*10%, 0)</f>
        <v>0</v>
      </c>
      <c r="K562" s="13">
        <f>IFERROR(VLOOKUP(VENTAS[[#This Row],[Código del producto Vendido]],INVENTARIO[],20,FALSE),"-")*VENTAS[[#This Row],[Cantidad]]</f>
        <v>6.7840909090909083</v>
      </c>
      <c r="L562" s="13">
        <f>VENTAS[[#This Row],[Total]]-VENTAS[[#This Row],[Comisión 10%]]-VENTAS[[#This Row],[Costo]]</f>
        <v>5.2159090909090917</v>
      </c>
    </row>
    <row r="563" spans="1:12" ht="14" hidden="1" x14ac:dyDescent="0.15">
      <c r="A563" s="124" t="s">
        <v>2004</v>
      </c>
      <c r="E563" s="6" t="s">
        <v>1655</v>
      </c>
      <c r="F563" s="4" t="str">
        <f>IFERROR(VLOOKUP(VENTAS[[#This Row],[Código del producto Vendido]],INVENTARIO[],5,FALSE),"-")</f>
        <v>Camiseta con Dibujo</v>
      </c>
      <c r="G563" s="4">
        <v>1</v>
      </c>
      <c r="H563" s="13">
        <v>14</v>
      </c>
      <c r="I563" s="13">
        <f>VENTAS[[#This Row],[Cantidad]]*VENTAS[[#This Row],[Precio Venta]]</f>
        <v>14</v>
      </c>
      <c r="J563" s="13">
        <f>IF(VENTAS[[#This Row],[Nombre del Gestor]]&gt;1,  VENTAS[[#This Row],[Total]]*10%, 0)</f>
        <v>0</v>
      </c>
      <c r="K563" s="13">
        <f>IFERROR(VLOOKUP(VENTAS[[#This Row],[Código del producto Vendido]],INVENTARIO[],20,FALSE),"-")*VENTAS[[#This Row],[Cantidad]]</f>
        <v>10.162272727272727</v>
      </c>
      <c r="L563" s="13">
        <f>VENTAS[[#This Row],[Total]]-VENTAS[[#This Row],[Comisión 10%]]-VENTAS[[#This Row],[Costo]]</f>
        <v>3.8377272727272729</v>
      </c>
    </row>
    <row r="564" spans="1:12" ht="14" hidden="1" x14ac:dyDescent="0.15">
      <c r="A564" s="124" t="s">
        <v>2004</v>
      </c>
      <c r="E564" s="6" t="s">
        <v>1667</v>
      </c>
      <c r="F564" s="4" t="str">
        <f>IFERROR(VLOOKUP(VENTAS[[#This Row],[Código del producto Vendido]],INVENTARIO[],5,FALSE),"-")</f>
        <v xml:space="preserve"> Top Básico Business Crema</v>
      </c>
      <c r="G564" s="4">
        <v>1</v>
      </c>
      <c r="H564" s="13">
        <v>12</v>
      </c>
      <c r="I564" s="13">
        <f>VENTAS[[#This Row],[Cantidad]]*VENTAS[[#This Row],[Precio Venta]]</f>
        <v>12</v>
      </c>
      <c r="J564" s="13">
        <f>IF(VENTAS[[#This Row],[Nombre del Gestor]]&gt;1,  VENTAS[[#This Row],[Total]]*10%, 0)</f>
        <v>0</v>
      </c>
      <c r="K564" s="13">
        <f>IFERROR(VLOOKUP(VENTAS[[#This Row],[Código del producto Vendido]],INVENTARIO[],20,FALSE),"-")*VENTAS[[#This Row],[Cantidad]]</f>
        <v>7.2090909090909081</v>
      </c>
      <c r="L564" s="13">
        <f>VENTAS[[#This Row],[Total]]-VENTAS[[#This Row],[Comisión 10%]]-VENTAS[[#This Row],[Costo]]</f>
        <v>4.7909090909090919</v>
      </c>
    </row>
    <row r="565" spans="1:12" ht="14" hidden="1" x14ac:dyDescent="0.15">
      <c r="A565" s="124" t="s">
        <v>2004</v>
      </c>
      <c r="E565" s="6" t="s">
        <v>1719</v>
      </c>
      <c r="F565" s="4" t="str">
        <f>IFERROR(VLOOKUP(VENTAS[[#This Row],[Código del producto Vendido]],INVENTARIO[],5,FALSE),"-")</f>
        <v>Top de cuadros</v>
      </c>
      <c r="G565" s="4">
        <v>1</v>
      </c>
      <c r="H565" s="13">
        <v>9</v>
      </c>
      <c r="I565" s="13">
        <f>VENTAS[[#This Row],[Cantidad]]*VENTAS[[#This Row],[Precio Venta]]</f>
        <v>9</v>
      </c>
      <c r="J565" s="13">
        <f>IF(VENTAS[[#This Row],[Nombre del Gestor]]&gt;1,  VENTAS[[#This Row],[Total]]*10%, 0)</f>
        <v>0</v>
      </c>
      <c r="K565" s="13">
        <f>IFERROR(VLOOKUP(VENTAS[[#This Row],[Código del producto Vendido]],INVENTARIO[],20,FALSE),"-")*VENTAS[[#This Row],[Cantidad]]</f>
        <v>4.992647058823529</v>
      </c>
      <c r="L565" s="13">
        <f>VENTAS[[#This Row],[Total]]-VENTAS[[#This Row],[Comisión 10%]]-VENTAS[[#This Row],[Costo]]</f>
        <v>4.007352941176471</v>
      </c>
    </row>
    <row r="566" spans="1:12" ht="14" hidden="1" x14ac:dyDescent="0.15">
      <c r="A566" s="124" t="s">
        <v>2004</v>
      </c>
      <c r="E566" s="6" t="s">
        <v>1549</v>
      </c>
      <c r="F566" s="4" t="str">
        <f>IFERROR(VLOOKUP(VENTAS[[#This Row],[Código del producto Vendido]],INVENTARIO[],5,FALSE),"-")</f>
        <v>Vestido con estampado jungla</v>
      </c>
      <c r="G566" s="4">
        <v>2</v>
      </c>
      <c r="H566" s="13">
        <v>15</v>
      </c>
      <c r="I566" s="13">
        <f>VENTAS[[#This Row],[Cantidad]]*VENTAS[[#This Row],[Precio Venta]]</f>
        <v>30</v>
      </c>
      <c r="J566" s="13">
        <f>IF(VENTAS[[#This Row],[Nombre del Gestor]]&gt;1,  VENTAS[[#This Row],[Total]]*10%, 0)</f>
        <v>0</v>
      </c>
      <c r="K566" s="13">
        <f>IFERROR(VLOOKUP(VENTAS[[#This Row],[Código del producto Vendido]],INVENTARIO[],20,FALSE),"-")*VENTAS[[#This Row],[Cantidad]]</f>
        <v>21.444444444444443</v>
      </c>
      <c r="L566" s="13">
        <f>VENTAS[[#This Row],[Total]]-VENTAS[[#This Row],[Comisión 10%]]-VENTAS[[#This Row],[Costo]]</f>
        <v>8.5555555555555571</v>
      </c>
    </row>
    <row r="567" spans="1:12" ht="14" hidden="1" x14ac:dyDescent="0.15">
      <c r="A567" s="124" t="s">
        <v>2004</v>
      </c>
      <c r="E567" s="6" t="s">
        <v>1551</v>
      </c>
      <c r="F567" s="4" t="str">
        <f>IFERROR(VLOOKUP(VENTAS[[#This Row],[Código del producto Vendido]],INVENTARIO[],5,FALSE),"-")</f>
        <v>Vestido con estampado jungla</v>
      </c>
      <c r="G567" s="4">
        <v>2</v>
      </c>
      <c r="H567" s="13">
        <v>15</v>
      </c>
      <c r="I567" s="13">
        <f>VENTAS[[#This Row],[Cantidad]]*VENTAS[[#This Row],[Precio Venta]]</f>
        <v>30</v>
      </c>
      <c r="J567" s="13">
        <f>IF(VENTAS[[#This Row],[Nombre del Gestor]]&gt;1,  VENTAS[[#This Row],[Total]]*10%, 0)</f>
        <v>0</v>
      </c>
      <c r="K567" s="13">
        <f>IFERROR(VLOOKUP(VENTAS[[#This Row],[Código del producto Vendido]],INVENTARIO[],20,FALSE),"-")*VENTAS[[#This Row],[Cantidad]]</f>
        <v>21.444444444444443</v>
      </c>
      <c r="L567" s="13">
        <f>VENTAS[[#This Row],[Total]]-VENTAS[[#This Row],[Comisión 10%]]-VENTAS[[#This Row],[Costo]]</f>
        <v>8.5555555555555571</v>
      </c>
    </row>
    <row r="568" spans="1:12" ht="14" hidden="1" x14ac:dyDescent="0.15">
      <c r="A568" s="124" t="s">
        <v>2004</v>
      </c>
      <c r="E568" s="6" t="s">
        <v>435</v>
      </c>
      <c r="F568" s="4" t="str">
        <f>IFERROR(VLOOKUP(VENTAS[[#This Row],[Código del producto Vendido]],INVENTARIO[],5,FALSE),"-")</f>
        <v>Top acanalado sin mangas</v>
      </c>
      <c r="G568" s="4">
        <v>1</v>
      </c>
      <c r="H568" s="13">
        <v>9</v>
      </c>
      <c r="I568" s="13">
        <f>VENTAS[[#This Row],[Cantidad]]*VENTAS[[#This Row],[Precio Venta]]</f>
        <v>9</v>
      </c>
      <c r="J568" s="13">
        <f>IF(VENTAS[[#This Row],[Nombre del Gestor]]&gt;1,  VENTAS[[#This Row],[Total]]*10%, 0)</f>
        <v>0</v>
      </c>
      <c r="K568" s="13">
        <f>IFERROR(VLOOKUP(VENTAS[[#This Row],[Código del producto Vendido]],INVENTARIO[],20,FALSE),"-")*VENTAS[[#This Row],[Cantidad]]</f>
        <v>5.0222222222222221</v>
      </c>
      <c r="L568" s="13">
        <f>VENTAS[[#This Row],[Total]]-VENTAS[[#This Row],[Comisión 10%]]-VENTAS[[#This Row],[Costo]]</f>
        <v>3.9777777777777779</v>
      </c>
    </row>
    <row r="569" spans="1:12" ht="14" hidden="1" x14ac:dyDescent="0.15">
      <c r="A569" s="124" t="s">
        <v>2004</v>
      </c>
      <c r="E569" s="6" t="s">
        <v>1574</v>
      </c>
      <c r="F569" s="4" t="str">
        <f>IFERROR(VLOOKUP(VENTAS[[#This Row],[Código del producto Vendido]],INVENTARIO[],5,FALSE),"-")</f>
        <v>Top acanalado sin mangas</v>
      </c>
      <c r="G569" s="4">
        <v>1</v>
      </c>
      <c r="H569" s="13">
        <v>9</v>
      </c>
      <c r="I569" s="13">
        <f>VENTAS[[#This Row],[Cantidad]]*VENTAS[[#This Row],[Precio Venta]]</f>
        <v>9</v>
      </c>
      <c r="J569" s="13">
        <f>IF(VENTAS[[#This Row],[Nombre del Gestor]]&gt;1,  VENTAS[[#This Row],[Total]]*10%, 0)</f>
        <v>0</v>
      </c>
      <c r="K569" s="13">
        <f>IFERROR(VLOOKUP(VENTAS[[#This Row],[Código del producto Vendido]],INVENTARIO[],20,FALSE),"-")*VENTAS[[#This Row],[Cantidad]]</f>
        <v>5.0222222222222221</v>
      </c>
      <c r="L569" s="13">
        <f>VENTAS[[#This Row],[Total]]-VENTAS[[#This Row],[Comisión 10%]]-VENTAS[[#This Row],[Costo]]</f>
        <v>3.9777777777777779</v>
      </c>
    </row>
    <row r="570" spans="1:12" ht="14" hidden="1" x14ac:dyDescent="0.15">
      <c r="A570" s="124" t="s">
        <v>2004</v>
      </c>
      <c r="E570" s="6" t="s">
        <v>1600</v>
      </c>
      <c r="F570" s="4" t="str">
        <f>IFERROR(VLOOKUP(VENTAS[[#This Row],[Código del producto Vendido]],INVENTARIO[],5,FALSE),"-")</f>
        <v>Bermuda denim</v>
      </c>
      <c r="G570" s="4">
        <v>1</v>
      </c>
      <c r="H570" s="13">
        <v>19</v>
      </c>
      <c r="I570" s="13">
        <f>VENTAS[[#This Row],[Cantidad]]*VENTAS[[#This Row],[Precio Venta]]</f>
        <v>19</v>
      </c>
      <c r="J570" s="13">
        <f>IF(VENTAS[[#This Row],[Nombre del Gestor]]&gt;1,  VENTAS[[#This Row],[Total]]*10%, 0)</f>
        <v>0</v>
      </c>
      <c r="K570" s="13">
        <f>IFERROR(VLOOKUP(VENTAS[[#This Row],[Código del producto Vendido]],INVENTARIO[],20,FALSE),"-")*VENTAS[[#This Row],[Cantidad]]</f>
        <v>13.055555555555555</v>
      </c>
      <c r="L570" s="13">
        <f>VENTAS[[#This Row],[Total]]-VENTAS[[#This Row],[Comisión 10%]]-VENTAS[[#This Row],[Costo]]</f>
        <v>5.9444444444444446</v>
      </c>
    </row>
    <row r="571" spans="1:12" ht="14" hidden="1" x14ac:dyDescent="0.15">
      <c r="A571" s="124" t="s">
        <v>2004</v>
      </c>
      <c r="E571" s="6" t="s">
        <v>1681</v>
      </c>
      <c r="F571" s="4" t="str">
        <f>IFERROR(VLOOKUP(VENTAS[[#This Row],[Código del producto Vendido]],INVENTARIO[],5,FALSE),"-")</f>
        <v xml:space="preserve"> Top Mangas Fruncidas</v>
      </c>
      <c r="G571" s="4">
        <v>1</v>
      </c>
      <c r="H571" s="13">
        <v>12</v>
      </c>
      <c r="I571" s="13">
        <f>VENTAS[[#This Row],[Cantidad]]*VENTAS[[#This Row],[Precio Venta]]</f>
        <v>12</v>
      </c>
      <c r="J571" s="13">
        <f>IF(VENTAS[[#This Row],[Nombre del Gestor]]&gt;1,  VENTAS[[#This Row],[Total]]*10%, 0)</f>
        <v>0</v>
      </c>
      <c r="K571" s="13">
        <f>IFERROR(VLOOKUP(VENTAS[[#This Row],[Código del producto Vendido]],INVENTARIO[],20,FALSE),"-")*VENTAS[[#This Row],[Cantidad]]</f>
        <v>6.8113636363636356</v>
      </c>
      <c r="L571" s="13">
        <f>VENTAS[[#This Row],[Total]]-VENTAS[[#This Row],[Comisión 10%]]-VENTAS[[#This Row],[Costo]]</f>
        <v>5.1886363636363644</v>
      </c>
    </row>
    <row r="572" spans="1:12" ht="14" hidden="1" x14ac:dyDescent="0.15">
      <c r="A572" s="124" t="s">
        <v>2004</v>
      </c>
      <c r="E572" s="6" t="s">
        <v>1696</v>
      </c>
      <c r="F572" s="4" t="str">
        <f>IFERROR(VLOOKUP(VENTAS[[#This Row],[Código del producto Vendido]],INVENTARIO[],5,FALSE),"-")</f>
        <v>Set de sujetador con tira ajustable 2 paquetes</v>
      </c>
      <c r="G572" s="4">
        <v>1</v>
      </c>
      <c r="H572" s="13">
        <v>12</v>
      </c>
      <c r="I572" s="13">
        <f>VENTAS[[#This Row],[Cantidad]]*VENTAS[[#This Row],[Precio Venta]]</f>
        <v>12</v>
      </c>
      <c r="J572" s="13">
        <f>IF(VENTAS[[#This Row],[Nombre del Gestor]]&gt;1,  VENTAS[[#This Row],[Total]]*10%, 0)</f>
        <v>0</v>
      </c>
      <c r="K572" s="13">
        <f>IFERROR(VLOOKUP(VENTAS[[#This Row],[Código del producto Vendido]],INVENTARIO[],20,FALSE),"-")*VENTAS[[#This Row],[Cantidad]]</f>
        <v>7.6988636363636358</v>
      </c>
      <c r="L572" s="13">
        <f>VENTAS[[#This Row],[Total]]-VENTAS[[#This Row],[Comisión 10%]]-VENTAS[[#This Row],[Costo]]</f>
        <v>4.3011363636363642</v>
      </c>
    </row>
    <row r="573" spans="1:12" ht="14" hidden="1" x14ac:dyDescent="0.15">
      <c r="A573" s="124" t="s">
        <v>2004</v>
      </c>
      <c r="E573" s="6" t="s">
        <v>1795</v>
      </c>
      <c r="F573" s="4" t="str">
        <f>IFERROR(VLOOKUP(VENTAS[[#This Row],[Código del producto Vendido]],INVENTARIO[],5,FALSE),"-")</f>
        <v>Pezoneras de silicona</v>
      </c>
      <c r="G573" s="4">
        <v>3</v>
      </c>
      <c r="H573" s="13">
        <v>6</v>
      </c>
      <c r="I573" s="13">
        <f>VENTAS[[#This Row],[Cantidad]]*VENTAS[[#This Row],[Precio Venta]]</f>
        <v>18</v>
      </c>
      <c r="J573" s="13">
        <f>IF(VENTAS[[#This Row],[Nombre del Gestor]]&gt;1,  VENTAS[[#This Row],[Total]]*10%, 0)</f>
        <v>0</v>
      </c>
      <c r="K573" s="13">
        <f>IFERROR(VLOOKUP(VENTAS[[#This Row],[Código del producto Vendido]],INVENTARIO[],20,FALSE),"-")*VENTAS[[#This Row],[Cantidad]]</f>
        <v>6.0900000000000007</v>
      </c>
      <c r="L573" s="13">
        <f>VENTAS[[#This Row],[Total]]-VENTAS[[#This Row],[Comisión 10%]]-VENTAS[[#This Row],[Costo]]</f>
        <v>11.91</v>
      </c>
    </row>
    <row r="574" spans="1:12" ht="14" hidden="1" x14ac:dyDescent="0.15">
      <c r="A574" s="124" t="s">
        <v>2004</v>
      </c>
      <c r="E574" s="6" t="s">
        <v>1826</v>
      </c>
      <c r="F574" s="4" t="str">
        <f>IFERROR(VLOOKUP(VENTAS[[#This Row],[Código del producto Vendido]],INVENTARIO[],5,FALSE),"-")</f>
        <v>Sujetador adhesivo de silicona</v>
      </c>
      <c r="G574" s="4">
        <v>1</v>
      </c>
      <c r="H574" s="13">
        <v>10</v>
      </c>
      <c r="I574" s="13">
        <f>VENTAS[[#This Row],[Cantidad]]*VENTAS[[#This Row],[Precio Venta]]</f>
        <v>10</v>
      </c>
      <c r="J574" s="13">
        <f>IF(VENTAS[[#This Row],[Nombre del Gestor]]&gt;1,  VENTAS[[#This Row],[Total]]*10%, 0)</f>
        <v>0</v>
      </c>
      <c r="K574" s="13">
        <f>IFERROR(VLOOKUP(VENTAS[[#This Row],[Código del producto Vendido]],INVENTARIO[],20,FALSE),"-")*VENTAS[[#This Row],[Cantidad]]</f>
        <v>5.87</v>
      </c>
      <c r="L574" s="13">
        <f>VENTAS[[#This Row],[Total]]-VENTAS[[#This Row],[Comisión 10%]]-VENTAS[[#This Row],[Costo]]</f>
        <v>4.13</v>
      </c>
    </row>
    <row r="575" spans="1:12" ht="14" hidden="1" x14ac:dyDescent="0.15">
      <c r="A575" s="124" t="s">
        <v>2004</v>
      </c>
      <c r="E575" s="6" t="s">
        <v>1838</v>
      </c>
      <c r="F575" s="4" t="str">
        <f>IFERROR(VLOOKUP(VENTAS[[#This Row],[Código del producto Vendido]],INVENTARIO[],5,FALSE),"-")</f>
        <v>Pantaloneta roja</v>
      </c>
      <c r="G575" s="4">
        <v>1</v>
      </c>
      <c r="H575" s="13">
        <v>20</v>
      </c>
      <c r="I575" s="13">
        <f>VENTAS[[#This Row],[Cantidad]]*VENTAS[[#This Row],[Precio Venta]]</f>
        <v>20</v>
      </c>
      <c r="J575" s="13">
        <f>IF(VENTAS[[#This Row],[Nombre del Gestor]]&gt;1,  VENTAS[[#This Row],[Total]]*10%, 0)</f>
        <v>0</v>
      </c>
      <c r="K575" s="13">
        <f>IFERROR(VLOOKUP(VENTAS[[#This Row],[Código del producto Vendido]],INVENTARIO[],20,FALSE),"-")*VENTAS[[#This Row],[Cantidad]]</f>
        <v>13.36</v>
      </c>
      <c r="L575" s="13">
        <f>VENTAS[[#This Row],[Total]]-VENTAS[[#This Row],[Comisión 10%]]-VENTAS[[#This Row],[Costo]]</f>
        <v>6.6400000000000006</v>
      </c>
    </row>
    <row r="576" spans="1:12" ht="14" hidden="1" x14ac:dyDescent="0.15">
      <c r="A576" s="124" t="s">
        <v>2004</v>
      </c>
      <c r="E576" s="6" t="s">
        <v>1854</v>
      </c>
      <c r="F576" s="4" t="str">
        <f>IFERROR(VLOOKUP(VENTAS[[#This Row],[Código del producto Vendido]],INVENTARIO[],5,FALSE),"-")</f>
        <v>Cinturón negro con hebilla dorada</v>
      </c>
      <c r="G576" s="4">
        <v>1</v>
      </c>
      <c r="H576" s="13">
        <v>12</v>
      </c>
      <c r="I576" s="13">
        <f>VENTAS[[#This Row],[Cantidad]]*VENTAS[[#This Row],[Precio Venta]]</f>
        <v>12</v>
      </c>
      <c r="J576" s="13">
        <f>IF(VENTAS[[#This Row],[Nombre del Gestor]]&gt;1,  VENTAS[[#This Row],[Total]]*10%, 0)</f>
        <v>0</v>
      </c>
      <c r="K576" s="13">
        <f>IFERROR(VLOOKUP(VENTAS[[#This Row],[Código del producto Vendido]],INVENTARIO[],20,FALSE),"-")*VENTAS[[#This Row],[Cantidad]]</f>
        <v>4.6099999999999994</v>
      </c>
      <c r="L576" s="13">
        <f>VENTAS[[#This Row],[Total]]-VENTAS[[#This Row],[Comisión 10%]]-VENTAS[[#This Row],[Costo]]</f>
        <v>7.3900000000000006</v>
      </c>
    </row>
    <row r="577" spans="1:12" ht="14" hidden="1" x14ac:dyDescent="0.15">
      <c r="A577" s="124" t="s">
        <v>2187</v>
      </c>
      <c r="B577" t="str">
        <f>IFERROR(VLOOKUP(VENTAS[[#This Row],[Código del producto Vendido]],INVENTARIO[],25,FALSE),"-")</f>
        <v>Recibido Freddy 24Mayo</v>
      </c>
      <c r="E577" s="6" t="s">
        <v>1685</v>
      </c>
      <c r="F577" s="4" t="str">
        <f>IFERROR(VLOOKUP(VENTAS[[#This Row],[Código del producto Vendido]],INVENTARIO[],5,FALSE),"-")</f>
        <v xml:space="preserve"> Top Básico Business Negro</v>
      </c>
      <c r="G577" s="4">
        <v>1</v>
      </c>
      <c r="H577" s="13">
        <v>12</v>
      </c>
      <c r="I577" s="13">
        <f>VENTAS[[#This Row],[Cantidad]]*VENTAS[[#This Row],[Precio Venta]]</f>
        <v>12</v>
      </c>
      <c r="J577" s="13">
        <f>IF(VENTAS[[#This Row],[Nombre del Gestor]]&gt;1,  VENTAS[[#This Row],[Total]]*10%, 0)</f>
        <v>0</v>
      </c>
      <c r="K577" s="13">
        <f>IFERROR(VLOOKUP(VENTAS[[#This Row],[Código del producto Vendido]],INVENTARIO[],20,FALSE),"-")*VENTAS[[#This Row],[Cantidad]]</f>
        <v>7.379545454545454</v>
      </c>
      <c r="L577" s="13">
        <f>VENTAS[[#This Row],[Total]]-VENTAS[[#This Row],[Comisión 10%]]-VENTAS[[#This Row],[Costo]]</f>
        <v>4.620454545454546</v>
      </c>
    </row>
    <row r="578" spans="1:12" ht="14" hidden="1" x14ac:dyDescent="0.15">
      <c r="A578" s="124" t="s">
        <v>2187</v>
      </c>
      <c r="B578" t="str">
        <f>IFERROR(VLOOKUP(VENTAS[[#This Row],[Código del producto Vendido]],INVENTARIO[],25,FALSE),"-")</f>
        <v>-</v>
      </c>
      <c r="E578" s="6" t="s">
        <v>2033</v>
      </c>
      <c r="F578" s="4" t="str">
        <f>IFERROR(VLOOKUP(VENTAS[[#This Row],[Código del producto Vendido]],INVENTARIO[],5,FALSE),"-")</f>
        <v>-</v>
      </c>
      <c r="G578" s="4">
        <v>1</v>
      </c>
      <c r="H578" s="13">
        <v>30</v>
      </c>
      <c r="I578" s="13">
        <f>VENTAS[[#This Row],[Cantidad]]*VENTAS[[#This Row],[Precio Venta]]</f>
        <v>30</v>
      </c>
      <c r="J578" s="13">
        <f>IF(VENTAS[[#This Row],[Nombre del Gestor]]&gt;1,  VENTAS[[#This Row],[Total]]*10%, 0)</f>
        <v>0</v>
      </c>
      <c r="K578" s="13">
        <v>0</v>
      </c>
      <c r="L578" s="13">
        <v>0</v>
      </c>
    </row>
    <row r="579" spans="1:12" ht="14" hidden="1" x14ac:dyDescent="0.15">
      <c r="A579" s="124" t="s">
        <v>2187</v>
      </c>
      <c r="B579" t="str">
        <f>IFERROR(VLOOKUP(VENTAS[[#This Row],[Código del producto Vendido]],INVENTARIO[],25,FALSE),"-")</f>
        <v>Recibido Freddy 12Mayo</v>
      </c>
      <c r="E579" s="6" t="s">
        <v>1643</v>
      </c>
      <c r="F579" s="4" t="str">
        <f>IFERROR(VLOOKUP(VENTAS[[#This Row],[Código del producto Vendido]],INVENTARIO[],5,FALSE),"-")</f>
        <v>Top Cisne Blanco</v>
      </c>
      <c r="G579" s="4">
        <v>1</v>
      </c>
      <c r="H579" s="13">
        <v>12</v>
      </c>
      <c r="I579" s="13">
        <f>VENTAS[[#This Row],[Cantidad]]*VENTAS[[#This Row],[Precio Venta]]</f>
        <v>12</v>
      </c>
      <c r="J579" s="13">
        <f>IF(VENTAS[[#This Row],[Nombre del Gestor]]&gt;1,  VENTAS[[#This Row],[Total]]*10%, 0)</f>
        <v>0</v>
      </c>
      <c r="K579" s="13">
        <f>IFERROR(VLOOKUP(VENTAS[[#This Row],[Código del producto Vendido]],INVENTARIO[],20,FALSE),"-")*VENTAS[[#This Row],[Cantidad]]</f>
        <v>7.9731818181818177</v>
      </c>
      <c r="L579" s="13">
        <f>VENTAS[[#This Row],[Total]]-VENTAS[[#This Row],[Comisión 10%]]-VENTAS[[#This Row],[Costo]]</f>
        <v>4.0268181818181823</v>
      </c>
    </row>
    <row r="580" spans="1:12" ht="14" hidden="1" x14ac:dyDescent="0.15">
      <c r="A580" s="124" t="s">
        <v>2187</v>
      </c>
      <c r="B580">
        <f>IFERROR(VLOOKUP(VENTAS[[#This Row],[Código del producto Vendido]],INVENTARIO[],25,FALSE),"-")</f>
        <v>0</v>
      </c>
      <c r="E580" s="6" t="s">
        <v>1378</v>
      </c>
      <c r="F580" s="4" t="str">
        <f>IFERROR(VLOOKUP(VENTAS[[#This Row],[Código del producto Vendido]],INVENTARIO[],5,FALSE),"-")</f>
        <v>Jeans de pierna recta desgarro</v>
      </c>
      <c r="G580" s="4">
        <v>1</v>
      </c>
      <c r="H580" s="13">
        <v>30</v>
      </c>
      <c r="I580" s="13">
        <f>VENTAS[[#This Row],[Cantidad]]*VENTAS[[#This Row],[Precio Venta]]</f>
        <v>30</v>
      </c>
      <c r="J580" s="13">
        <f>IF(VENTAS[[#This Row],[Nombre del Gestor]]&gt;1,  VENTAS[[#This Row],[Total]]*10%, 0)</f>
        <v>0</v>
      </c>
      <c r="K580" s="13">
        <f>IFERROR(VLOOKUP(VENTAS[[#This Row],[Código del producto Vendido]],INVENTARIO[],20,FALSE),"-")*VENTAS[[#This Row],[Cantidad]]</f>
        <v>18.686666666666667</v>
      </c>
      <c r="L580" s="13">
        <f>VENTAS[[#This Row],[Total]]-VENTAS[[#This Row],[Comisión 10%]]-VENTAS[[#This Row],[Costo]]</f>
        <v>11.313333333333333</v>
      </c>
    </row>
    <row r="581" spans="1:12" ht="14" hidden="1" x14ac:dyDescent="0.15">
      <c r="A581" s="124" t="s">
        <v>2187</v>
      </c>
      <c r="B581" t="str">
        <f>IFERROR(VLOOKUP(VENTAS[[#This Row],[Código del producto Vendido]],INVENTARIO[],25,FALSE),"-")</f>
        <v>Yenma 19 Mayo</v>
      </c>
      <c r="E581" s="6" t="s">
        <v>1403</v>
      </c>
      <c r="F581" s="4" t="str">
        <f>IFERROR(VLOOKUP(VENTAS[[#This Row],[Código del producto Vendido]],INVENTARIO[],5,FALSE),"-")</f>
        <v>Vestido slip abertura de espalda abierta de cuello desbocado</v>
      </c>
      <c r="G581" s="4">
        <v>1</v>
      </c>
      <c r="H581" s="13">
        <v>30</v>
      </c>
      <c r="I581" s="13">
        <f>VENTAS[[#This Row],[Cantidad]]*VENTAS[[#This Row],[Precio Venta]]</f>
        <v>30</v>
      </c>
      <c r="J581" s="13">
        <f>IF(VENTAS[[#This Row],[Nombre del Gestor]]&gt;1,  VENTAS[[#This Row],[Total]]*10%, 0)</f>
        <v>0</v>
      </c>
      <c r="K581" s="13">
        <f>IFERROR(VLOOKUP(VENTAS[[#This Row],[Código del producto Vendido]],INVENTARIO[],20,FALSE),"-")*VENTAS[[#This Row],[Cantidad]]</f>
        <v>16.486666666666665</v>
      </c>
      <c r="L581" s="13">
        <f>VENTAS[[#This Row],[Total]]-VENTAS[[#This Row],[Comisión 10%]]-VENTAS[[#This Row],[Costo]]</f>
        <v>13.513333333333335</v>
      </c>
    </row>
    <row r="582" spans="1:12" ht="14" hidden="1" x14ac:dyDescent="0.15">
      <c r="A582" s="124" t="s">
        <v>2187</v>
      </c>
      <c r="B582" t="str">
        <f>IFERROR(VLOOKUP(VENTAS[[#This Row],[Código del producto Vendido]],INVENTARIO[],25,FALSE),"-")</f>
        <v>recibido yenma correos 8mayo</v>
      </c>
      <c r="E582" s="6" t="s">
        <v>1434</v>
      </c>
      <c r="F582" s="4" t="str">
        <f>IFERROR(VLOOKUP(VENTAS[[#This Row],[Código del producto Vendido]],INVENTARIO[],5,FALSE),"-")</f>
        <v>Conjunto falda y blusa</v>
      </c>
      <c r="G582" s="4">
        <v>1</v>
      </c>
      <c r="H582" s="13">
        <v>45</v>
      </c>
      <c r="I582" s="13">
        <f>VENTAS[[#This Row],[Cantidad]]*VENTAS[[#This Row],[Precio Venta]]</f>
        <v>45</v>
      </c>
      <c r="J582" s="13">
        <f>IF(VENTAS[[#This Row],[Nombre del Gestor]]&gt;1,  VENTAS[[#This Row],[Total]]*10%, 0)</f>
        <v>0</v>
      </c>
      <c r="K582" s="13">
        <f>IFERROR(VLOOKUP(VENTAS[[#This Row],[Código del producto Vendido]],INVENTARIO[],20,FALSE),"-")*VENTAS[[#This Row],[Cantidad]]</f>
        <v>19.153333333333336</v>
      </c>
      <c r="L582" s="13">
        <f>VENTAS[[#This Row],[Total]]-VENTAS[[#This Row],[Comisión 10%]]-VENTAS[[#This Row],[Costo]]</f>
        <v>25.846666666666664</v>
      </c>
    </row>
    <row r="583" spans="1:12" ht="14" hidden="1" x14ac:dyDescent="0.15">
      <c r="A583" s="124" t="s">
        <v>2187</v>
      </c>
      <c r="B583">
        <f>IFERROR(VLOOKUP(VENTAS[[#This Row],[Código del producto Vendido]],INVENTARIO[],25,FALSE),"-")</f>
        <v>0</v>
      </c>
      <c r="E583" s="6" t="s">
        <v>1483</v>
      </c>
      <c r="F583" s="4" t="str">
        <f>IFERROR(VLOOKUP(VENTAS[[#This Row],[Código del producto Vendido]],INVENTARIO[],5,FALSE),"-")</f>
        <v xml:space="preserve">Top corto de cuello cuadrado </v>
      </c>
      <c r="G583" s="4">
        <v>1</v>
      </c>
      <c r="H583" s="13">
        <v>12</v>
      </c>
      <c r="I583" s="13">
        <f>VENTAS[[#This Row],[Cantidad]]*VENTAS[[#This Row],[Precio Venta]]</f>
        <v>12</v>
      </c>
      <c r="J583" s="13">
        <f>IF(VENTAS[[#This Row],[Nombre del Gestor]]&gt;1,  VENTAS[[#This Row],[Total]]*10%, 0)</f>
        <v>0</v>
      </c>
      <c r="K583" s="13">
        <f>IFERROR(VLOOKUP(VENTAS[[#This Row],[Código del producto Vendido]],INVENTARIO[],20,FALSE),"-")*VENTAS[[#This Row],[Cantidad]]</f>
        <v>7.4344444444444449</v>
      </c>
      <c r="L583" s="13">
        <f>VENTAS[[#This Row],[Total]]-VENTAS[[#This Row],[Comisión 10%]]-VENTAS[[#This Row],[Costo]]</f>
        <v>4.5655555555555551</v>
      </c>
    </row>
    <row r="584" spans="1:12" ht="14" hidden="1" x14ac:dyDescent="0.15">
      <c r="A584" s="124" t="s">
        <v>2187</v>
      </c>
      <c r="B584">
        <f>IFERROR(VLOOKUP(VENTAS[[#This Row],[Código del producto Vendido]],INVENTARIO[],25,FALSE),"-")</f>
        <v>0</v>
      </c>
      <c r="E584" s="6" t="s">
        <v>1497</v>
      </c>
      <c r="F584" s="4" t="str">
        <f>IFERROR(VLOOKUP(VENTAS[[#This Row],[Código del producto Vendido]],INVENTARIO[],5,FALSE),"-")</f>
        <v xml:space="preserve">Bolsa cuadrada mini geométrico </v>
      </c>
      <c r="G584" s="4">
        <v>1</v>
      </c>
      <c r="H584" s="13">
        <v>0</v>
      </c>
      <c r="I584" s="13">
        <f>VENTAS[[#This Row],[Cantidad]]*VENTAS[[#This Row],[Precio Venta]]</f>
        <v>0</v>
      </c>
      <c r="J584" s="13">
        <f>IF(VENTAS[[#This Row],[Nombre del Gestor]]&gt;1,  VENTAS[[#This Row],[Total]]*10%, 0)</f>
        <v>0</v>
      </c>
      <c r="K584" s="13">
        <f>IFERROR(VLOOKUP(VENTAS[[#This Row],[Código del producto Vendido]],INVENTARIO[],20,FALSE),"-")*VENTAS[[#This Row],[Cantidad]]</f>
        <v>6.3377777777777773</v>
      </c>
      <c r="L584" s="13">
        <f>VENTAS[[#This Row],[Total]]-VENTAS[[#This Row],[Comisión 10%]]-VENTAS[[#This Row],[Costo]]</f>
        <v>-6.3377777777777773</v>
      </c>
    </row>
    <row r="585" spans="1:12" ht="14" hidden="1" x14ac:dyDescent="0.15">
      <c r="A585" s="124" t="s">
        <v>2187</v>
      </c>
      <c r="B585">
        <f>IFERROR(VLOOKUP(VENTAS[[#This Row],[Código del producto Vendido]],INVENTARIO[],25,FALSE),"-")</f>
        <v>0</v>
      </c>
      <c r="E585" s="6" t="s">
        <v>1510</v>
      </c>
      <c r="F585" s="4" t="str">
        <f>IFERROR(VLOOKUP(VENTAS[[#This Row],[Código del producto Vendido]],INVENTARIO[],5,FALSE),"-")</f>
        <v>Calcetines unicolor</v>
      </c>
      <c r="G585" s="4">
        <v>8</v>
      </c>
      <c r="H585" s="13">
        <v>1.5</v>
      </c>
      <c r="I585" s="13">
        <f>VENTAS[[#This Row],[Cantidad]]*VENTAS[[#This Row],[Precio Venta]]</f>
        <v>12</v>
      </c>
      <c r="J585" s="13">
        <f>IF(VENTAS[[#This Row],[Nombre del Gestor]]&gt;1,  VENTAS[[#This Row],[Total]]*10%, 0)</f>
        <v>0</v>
      </c>
      <c r="K585" s="13">
        <f>IFERROR(VLOOKUP(VENTAS[[#This Row],[Código del producto Vendido]],INVENTARIO[],20,FALSE),"-")*VENTAS[[#This Row],[Cantidad]]</f>
        <v>6.7555555555555555</v>
      </c>
      <c r="L585" s="13">
        <f>VENTAS[[#This Row],[Total]]-VENTAS[[#This Row],[Comisión 10%]]-VENTAS[[#This Row],[Costo]]</f>
        <v>5.2444444444444445</v>
      </c>
    </row>
    <row r="586" spans="1:12" ht="14" hidden="1" x14ac:dyDescent="0.15">
      <c r="A586" s="124" t="s">
        <v>2187</v>
      </c>
      <c r="B586">
        <f>IFERROR(VLOOKUP(VENTAS[[#This Row],[Código del producto Vendido]],INVENTARIO[],25,FALSE),"-")</f>
        <v>0</v>
      </c>
      <c r="E586" s="6" t="s">
        <v>1541</v>
      </c>
      <c r="F586" s="4" t="str">
        <f>IFERROR(VLOOKUP(VENTAS[[#This Row],[Código del producto Vendido]],INVENTARIO[],5,FALSE),"-")</f>
        <v>Vestido vaporoso</v>
      </c>
      <c r="G586" s="4">
        <v>1</v>
      </c>
      <c r="H586" s="13">
        <v>16</v>
      </c>
      <c r="I586" s="13">
        <f>VENTAS[[#This Row],[Cantidad]]*VENTAS[[#This Row],[Precio Venta]]</f>
        <v>16</v>
      </c>
      <c r="J586" s="13">
        <f>IF(VENTAS[[#This Row],[Nombre del Gestor]]&gt;1,  VENTAS[[#This Row],[Total]]*10%, 0)</f>
        <v>0</v>
      </c>
      <c r="K586" s="13">
        <f>IFERROR(VLOOKUP(VENTAS[[#This Row],[Código del producto Vendido]],INVENTARIO[],20,FALSE),"-")*VENTAS[[#This Row],[Cantidad]]</f>
        <v>10.722222222222221</v>
      </c>
      <c r="L586" s="13">
        <f>VENTAS[[#This Row],[Total]]-VENTAS[[#This Row],[Comisión 10%]]-VENTAS[[#This Row],[Costo]]</f>
        <v>5.2777777777777786</v>
      </c>
    </row>
    <row r="587" spans="1:12" ht="14" hidden="1" x14ac:dyDescent="0.15">
      <c r="A587" s="124" t="s">
        <v>2187</v>
      </c>
      <c r="B587">
        <f>IFERROR(VLOOKUP(VENTAS[[#This Row],[Código del producto Vendido]],INVENTARIO[],25,FALSE),"-")</f>
        <v>0</v>
      </c>
      <c r="E587" s="6" t="s">
        <v>435</v>
      </c>
      <c r="F587" s="4" t="str">
        <f>IFERROR(VLOOKUP(VENTAS[[#This Row],[Código del producto Vendido]],INVENTARIO[],5,FALSE),"-")</f>
        <v>Top acanalado sin mangas</v>
      </c>
      <c r="G587" s="4">
        <v>1</v>
      </c>
      <c r="H587" s="13">
        <v>12</v>
      </c>
      <c r="I587" s="13">
        <f>VENTAS[[#This Row],[Cantidad]]*VENTAS[[#This Row],[Precio Venta]]</f>
        <v>12</v>
      </c>
      <c r="J587" s="13">
        <f>IF(VENTAS[[#This Row],[Nombre del Gestor]]&gt;1,  VENTAS[[#This Row],[Total]]*10%, 0)</f>
        <v>0</v>
      </c>
      <c r="K587" s="13">
        <f>IFERROR(VLOOKUP(VENTAS[[#This Row],[Código del producto Vendido]],INVENTARIO[],20,FALSE),"-")*VENTAS[[#This Row],[Cantidad]]</f>
        <v>5.0222222222222221</v>
      </c>
      <c r="L587" s="13">
        <f>VENTAS[[#This Row],[Total]]-VENTAS[[#This Row],[Comisión 10%]]-VENTAS[[#This Row],[Costo]]</f>
        <v>6.9777777777777779</v>
      </c>
    </row>
    <row r="588" spans="1:12" ht="14" hidden="1" x14ac:dyDescent="0.15">
      <c r="A588" s="124" t="s">
        <v>2187</v>
      </c>
      <c r="B588">
        <f>IFERROR(VLOOKUP(VENTAS[[#This Row],[Código del producto Vendido]],INVENTARIO[],25,FALSE),"-")</f>
        <v>0</v>
      </c>
      <c r="E588" t="s">
        <v>1578</v>
      </c>
      <c r="F588" s="4" t="str">
        <f>IFERROR(VLOOKUP(VENTAS[[#This Row],[Código del producto Vendido]],INVENTARIO[],5,FALSE),"-")</f>
        <v>Sostén Push-up</v>
      </c>
      <c r="G588" s="4">
        <v>1</v>
      </c>
      <c r="H588" s="13">
        <v>12</v>
      </c>
      <c r="I588" s="13">
        <f>VENTAS[[#This Row],[Cantidad]]*VENTAS[[#This Row],[Precio Venta]]</f>
        <v>12</v>
      </c>
      <c r="J588" s="13">
        <f>IF(VENTAS[[#This Row],[Nombre del Gestor]]&gt;1,  VENTAS[[#This Row],[Total]]*10%, 0)</f>
        <v>0</v>
      </c>
      <c r="K588" s="13">
        <f>IFERROR(VLOOKUP(VENTAS[[#This Row],[Código del producto Vendido]],INVENTARIO[],20,FALSE),"-")*VENTAS[[#This Row],[Cantidad]]</f>
        <v>11.133333333333335</v>
      </c>
      <c r="L588" s="13">
        <f>VENTAS[[#This Row],[Total]]-VENTAS[[#This Row],[Comisión 10%]]-VENTAS[[#This Row],[Costo]]</f>
        <v>0.86666666666666536</v>
      </c>
    </row>
    <row r="589" spans="1:12" ht="14" hidden="1" x14ac:dyDescent="0.15">
      <c r="A589" s="124" t="s">
        <v>2187</v>
      </c>
      <c r="B589">
        <f>IFERROR(VLOOKUP(VENTAS[[#This Row],[Código del producto Vendido]],INVENTARIO[],25,FALSE),"-")</f>
        <v>0</v>
      </c>
      <c r="E589" s="6" t="s">
        <v>1618</v>
      </c>
      <c r="F589" s="4" t="str">
        <f>IFERROR(VLOOKUP(VENTAS[[#This Row],[Código del producto Vendido]],INVENTARIO[],5,FALSE),"-")</f>
        <v>Rubor rosa</v>
      </c>
      <c r="G589" s="4">
        <v>1</v>
      </c>
      <c r="H589" s="13">
        <v>0</v>
      </c>
      <c r="I589" s="13">
        <f>VENTAS[[#This Row],[Cantidad]]*VENTAS[[#This Row],[Precio Venta]]</f>
        <v>0</v>
      </c>
      <c r="J589" s="13">
        <f>IF(VENTAS[[#This Row],[Nombre del Gestor]]&gt;1,  VENTAS[[#This Row],[Total]]*10%, 0)</f>
        <v>0</v>
      </c>
      <c r="K589" s="13">
        <f>IFERROR(VLOOKUP(VENTAS[[#This Row],[Código del producto Vendido]],INVENTARIO[],20,FALSE),"-")*VENTAS[[#This Row],[Cantidad]]</f>
        <v>4.3333333333333339</v>
      </c>
      <c r="L589" s="13">
        <f>VENTAS[[#This Row],[Total]]-VENTAS[[#This Row],[Comisión 10%]]-VENTAS[[#This Row],[Costo]]</f>
        <v>-4.3333333333333339</v>
      </c>
    </row>
    <row r="590" spans="1:12" ht="14" hidden="1" x14ac:dyDescent="0.15">
      <c r="A590" s="124" t="s">
        <v>2187</v>
      </c>
      <c r="B590">
        <f>IFERROR(VLOOKUP(VENTAS[[#This Row],[Código del producto Vendido]],INVENTARIO[],25,FALSE),"-")</f>
        <v>0</v>
      </c>
      <c r="E590" s="6" t="s">
        <v>1619</v>
      </c>
      <c r="F590" s="4" t="str">
        <f>IFERROR(VLOOKUP(VENTAS[[#This Row],[Código del producto Vendido]],INVENTARIO[],5,FALSE),"-")</f>
        <v>Vestido pasión</v>
      </c>
      <c r="G590" s="4">
        <v>1</v>
      </c>
      <c r="H590" s="13">
        <v>35</v>
      </c>
      <c r="I590" s="13">
        <f>VENTAS[[#This Row],[Cantidad]]*VENTAS[[#This Row],[Precio Venta]]</f>
        <v>35</v>
      </c>
      <c r="J590" s="13">
        <f>IF(VENTAS[[#This Row],[Nombre del Gestor]]&gt;1,  VENTAS[[#This Row],[Total]]*10%, 0)</f>
        <v>0</v>
      </c>
      <c r="K590" s="13">
        <f>IFERROR(VLOOKUP(VENTAS[[#This Row],[Código del producto Vendido]],INVENTARIO[],20,FALSE),"-")*VENTAS[[#This Row],[Cantidad]]</f>
        <v>26.388888888888889</v>
      </c>
      <c r="L590" s="13">
        <f>VENTAS[[#This Row],[Total]]-VENTAS[[#This Row],[Comisión 10%]]-VENTAS[[#This Row],[Costo]]</f>
        <v>8.6111111111111107</v>
      </c>
    </row>
    <row r="591" spans="1:12" ht="14" hidden="1" x14ac:dyDescent="0.15">
      <c r="A591" s="124" t="s">
        <v>2187</v>
      </c>
      <c r="B591">
        <f>IFERROR(VLOOKUP(VENTAS[[#This Row],[Código del producto Vendido]],INVENTARIO[],25,FALSE),"-")</f>
        <v>0</v>
      </c>
      <c r="E591" s="6" t="s">
        <v>1768</v>
      </c>
      <c r="F591" s="4" t="str">
        <f>IFERROR(VLOOKUP(VENTAS[[#This Row],[Código del producto Vendido]],INVENTARIO[],5,FALSE),"-")</f>
        <v>Brasier de encaje_Negro Unitalla</v>
      </c>
      <c r="G591" s="4">
        <v>1</v>
      </c>
      <c r="H591" s="13">
        <v>7</v>
      </c>
      <c r="I591" s="13">
        <f>VENTAS[[#This Row],[Cantidad]]*VENTAS[[#This Row],[Precio Venta]]</f>
        <v>7</v>
      </c>
      <c r="J591" s="13">
        <f>IF(VENTAS[[#This Row],[Nombre del Gestor]]&gt;1,  VENTAS[[#This Row],[Total]]*10%, 0)</f>
        <v>0</v>
      </c>
      <c r="K591" s="13">
        <f>IFERROR(VLOOKUP(VENTAS[[#This Row],[Código del producto Vendido]],INVENTARIO[],20,FALSE),"-")*VENTAS[[#This Row],[Cantidad]]</f>
        <v>3.7111111111111112</v>
      </c>
      <c r="L591" s="13">
        <f>VENTAS[[#This Row],[Total]]-VENTAS[[#This Row],[Comisión 10%]]-VENTAS[[#This Row],[Costo]]</f>
        <v>3.2888888888888888</v>
      </c>
    </row>
    <row r="592" spans="1:12" ht="14" hidden="1" x14ac:dyDescent="0.15">
      <c r="A592" s="124" t="s">
        <v>2187</v>
      </c>
      <c r="B592">
        <f>IFERROR(VLOOKUP(VENTAS[[#This Row],[Código del producto Vendido]],INVENTARIO[],25,FALSE),"-")</f>
        <v>0</v>
      </c>
      <c r="E592" s="6" t="s">
        <v>1661</v>
      </c>
      <c r="F592" s="4" t="str">
        <f>IFERROR(VLOOKUP(VENTAS[[#This Row],[Código del producto Vendido]],INVENTARIO[],5,FALSE),"-")</f>
        <v>Falda de trabajo</v>
      </c>
      <c r="G592" s="4">
        <v>1</v>
      </c>
      <c r="H592" s="13">
        <v>15</v>
      </c>
      <c r="I592" s="13">
        <f>VENTAS[[#This Row],[Cantidad]]*VENTAS[[#This Row],[Precio Venta]]</f>
        <v>15</v>
      </c>
      <c r="J592" s="13">
        <f>IF(VENTAS[[#This Row],[Nombre del Gestor]]&gt;1,  VENTAS[[#This Row],[Total]]*10%, 0)</f>
        <v>0</v>
      </c>
      <c r="K592" s="13">
        <f>IFERROR(VLOOKUP(VENTAS[[#This Row],[Código del producto Vendido]],INVENTARIO[],20,FALSE),"-")*VENTAS[[#This Row],[Cantidad]]</f>
        <v>7.7486363636363631</v>
      </c>
      <c r="L592" s="13">
        <f>VENTAS[[#This Row],[Total]]-VENTAS[[#This Row],[Comisión 10%]]-VENTAS[[#This Row],[Costo]]</f>
        <v>7.2513636363636369</v>
      </c>
    </row>
    <row r="593" spans="1:12" ht="14" hidden="1" x14ac:dyDescent="0.15">
      <c r="A593" s="124" t="s">
        <v>2187</v>
      </c>
      <c r="B593">
        <f>IFERROR(VLOOKUP(VENTAS[[#This Row],[Código del producto Vendido]],INVENTARIO[],25,FALSE),"-")</f>
        <v>0</v>
      </c>
      <c r="E593" s="6" t="s">
        <v>1674</v>
      </c>
      <c r="F593" s="4" t="str">
        <f>IFERROR(VLOOKUP(VENTAS[[#This Row],[Código del producto Vendido]],INVENTARIO[],5,FALSE),"-")</f>
        <v>Pantalón business básico</v>
      </c>
      <c r="G593" s="4">
        <v>1</v>
      </c>
      <c r="H593" s="13">
        <v>30</v>
      </c>
      <c r="I593" s="13">
        <f>VENTAS[[#This Row],[Cantidad]]*VENTAS[[#This Row],[Precio Venta]]</f>
        <v>30</v>
      </c>
      <c r="J593" s="13">
        <f>IF(VENTAS[[#This Row],[Nombre del Gestor]]&gt;1,  VENTAS[[#This Row],[Total]]*10%, 0)</f>
        <v>0</v>
      </c>
      <c r="K593" s="13">
        <f>IFERROR(VLOOKUP(VENTAS[[#This Row],[Código del producto Vendido]],INVENTARIO[],20,FALSE),"-")*VENTAS[[#This Row],[Cantidad]]</f>
        <v>21.372272727272726</v>
      </c>
      <c r="L593" s="13">
        <f>VENTAS[[#This Row],[Total]]-VENTAS[[#This Row],[Comisión 10%]]-VENTAS[[#This Row],[Costo]]</f>
        <v>8.6277272727272738</v>
      </c>
    </row>
    <row r="594" spans="1:12" ht="14" hidden="1" x14ac:dyDescent="0.15">
      <c r="A594" s="124" t="s">
        <v>2187</v>
      </c>
      <c r="B594" t="str">
        <f>IFERROR(VLOOKUP(VENTAS[[#This Row],[Código del producto Vendido]],INVENTARIO[],25,FALSE),"-")</f>
        <v>Recibido Freddy 24Mayo</v>
      </c>
      <c r="E594" s="6" t="s">
        <v>1696</v>
      </c>
      <c r="F594" s="4" t="str">
        <f>IFERROR(VLOOKUP(VENTAS[[#This Row],[Código del producto Vendido]],INVENTARIO[],5,FALSE),"-")</f>
        <v>Set de sujetador con tira ajustable 2 paquetes</v>
      </c>
      <c r="G594" s="4">
        <v>1</v>
      </c>
      <c r="H594" s="13">
        <v>15</v>
      </c>
      <c r="I594" s="13">
        <f>VENTAS[[#This Row],[Cantidad]]*VENTAS[[#This Row],[Precio Venta]]</f>
        <v>15</v>
      </c>
      <c r="J594" s="13">
        <f>IF(VENTAS[[#This Row],[Nombre del Gestor]]&gt;1,  VENTAS[[#This Row],[Total]]*10%, 0)</f>
        <v>0</v>
      </c>
      <c r="K594" s="13">
        <f>IFERROR(VLOOKUP(VENTAS[[#This Row],[Código del producto Vendido]],INVENTARIO[],20,FALSE),"-")*VENTAS[[#This Row],[Cantidad]]</f>
        <v>7.6988636363636358</v>
      </c>
      <c r="L594" s="13">
        <f>VENTAS[[#This Row],[Total]]-VENTAS[[#This Row],[Comisión 10%]]-VENTAS[[#This Row],[Costo]]</f>
        <v>7.3011363636363642</v>
      </c>
    </row>
    <row r="595" spans="1:12" ht="14" hidden="1" x14ac:dyDescent="0.15">
      <c r="A595" s="124" t="s">
        <v>2187</v>
      </c>
      <c r="B595" t="str">
        <f>IFERROR(VLOOKUP(VENTAS[[#This Row],[Código del producto Vendido]],INVENTARIO[],25,FALSE),"-")</f>
        <v>Recibido Freddy 12Mayo</v>
      </c>
      <c r="E595" s="6" t="s">
        <v>1704</v>
      </c>
      <c r="F595" s="4" t="str">
        <f>IFERROR(VLOOKUP(VENTAS[[#This Row],[Código del producto Vendido]],INVENTARIO[],5,FALSE),"-")</f>
        <v>Sujetador Básico</v>
      </c>
      <c r="G595" s="4">
        <v>1</v>
      </c>
      <c r="H595" s="13">
        <v>12</v>
      </c>
      <c r="I595" s="13">
        <f>VENTAS[[#This Row],[Cantidad]]*VENTAS[[#This Row],[Precio Venta]]</f>
        <v>12</v>
      </c>
      <c r="J595" s="13">
        <f>IF(VENTAS[[#This Row],[Nombre del Gestor]]&gt;1,  VENTAS[[#This Row],[Total]]*10%, 0)</f>
        <v>0</v>
      </c>
      <c r="K595" s="13">
        <f>IFERROR(VLOOKUP(VENTAS[[#This Row],[Código del producto Vendido]],INVENTARIO[],20,FALSE),"-")*VENTAS[[#This Row],[Cantidad]]</f>
        <v>3.8034090909090907</v>
      </c>
      <c r="L595" s="13">
        <f>VENTAS[[#This Row],[Total]]-VENTAS[[#This Row],[Comisión 10%]]-VENTAS[[#This Row],[Costo]]</f>
        <v>8.1965909090909097</v>
      </c>
    </row>
    <row r="596" spans="1:12" ht="14" hidden="1" x14ac:dyDescent="0.15">
      <c r="A596" s="124" t="s">
        <v>2187</v>
      </c>
      <c r="B596">
        <f>IFERROR(VLOOKUP(VENTAS[[#This Row],[Código del producto Vendido]],INVENTARIO[],25,FALSE),"-")</f>
        <v>0</v>
      </c>
      <c r="E596" s="6" t="s">
        <v>1714</v>
      </c>
      <c r="F596" s="4" t="str">
        <f>IFERROR(VLOOKUP(VENTAS[[#This Row],[Código del producto Vendido]],INVENTARIO[],5,FALSE),"-")</f>
        <v>Pantaloneta Camel</v>
      </c>
      <c r="G596" s="4">
        <v>1</v>
      </c>
      <c r="H596" s="13">
        <v>30</v>
      </c>
      <c r="I596" s="13">
        <f>VENTAS[[#This Row],[Cantidad]]*VENTAS[[#This Row],[Precio Venta]]</f>
        <v>30</v>
      </c>
      <c r="J596" s="13">
        <f>IF(VENTAS[[#This Row],[Nombre del Gestor]]&gt;1,  VENTAS[[#This Row],[Total]]*10%, 0)</f>
        <v>0</v>
      </c>
      <c r="K596" s="13">
        <f>IFERROR(VLOOKUP(VENTAS[[#This Row],[Código del producto Vendido]],INVENTARIO[],20,FALSE),"-")*VENTAS[[#This Row],[Cantidad]]</f>
        <v>18.647727272727273</v>
      </c>
      <c r="L596" s="13">
        <f>VENTAS[[#This Row],[Total]]-VENTAS[[#This Row],[Comisión 10%]]-VENTAS[[#This Row],[Costo]]</f>
        <v>11.352272727272727</v>
      </c>
    </row>
    <row r="597" spans="1:12" ht="14" hidden="1" x14ac:dyDescent="0.15">
      <c r="A597" s="124" t="s">
        <v>2187</v>
      </c>
      <c r="B597">
        <f>IFERROR(VLOOKUP(VENTAS[[#This Row],[Código del producto Vendido]],INVENTARIO[],25,FALSE),"-")</f>
        <v>0</v>
      </c>
      <c r="E597" s="6" t="s">
        <v>1910</v>
      </c>
      <c r="F597" s="4" t="str">
        <f>IFERROR(VLOOKUP(VENTAS[[#This Row],[Código del producto Vendido]],INVENTARIO[],5,FALSE),"-")</f>
        <v>Blazer Crema</v>
      </c>
      <c r="G597" s="4">
        <v>1</v>
      </c>
      <c r="H597" s="13">
        <v>40</v>
      </c>
      <c r="I597" s="13">
        <f>VENTAS[[#This Row],[Cantidad]]*VENTAS[[#This Row],[Precio Venta]]</f>
        <v>40</v>
      </c>
      <c r="J597" s="13">
        <f>IF(VENTAS[[#This Row],[Nombre del Gestor]]&gt;1,  VENTAS[[#This Row],[Total]]*10%, 0)</f>
        <v>0</v>
      </c>
      <c r="K597" s="13">
        <f>IFERROR(VLOOKUP(VENTAS[[#This Row],[Código del producto Vendido]],INVENTARIO[],20,FALSE),"-")*VENTAS[[#This Row],[Cantidad]]</f>
        <v>30</v>
      </c>
      <c r="L597" s="13">
        <f>VENTAS[[#This Row],[Total]]-VENTAS[[#This Row],[Comisión 10%]]-VENTAS[[#This Row],[Costo]]</f>
        <v>10</v>
      </c>
    </row>
    <row r="598" spans="1:12" ht="14" hidden="1" x14ac:dyDescent="0.15">
      <c r="A598" s="124" t="s">
        <v>2187</v>
      </c>
      <c r="B598">
        <f>IFERROR(VLOOKUP(VENTAS[[#This Row],[Código del producto Vendido]],INVENTARIO[],25,FALSE),"-")</f>
        <v>0</v>
      </c>
      <c r="E598" s="6" t="s">
        <v>2014</v>
      </c>
      <c r="F598" s="4" t="str">
        <f>IFERROR(VLOOKUP(VENTAS[[#This Row],[Código del producto Vendido]],INVENTARIO[],5,FALSE),"-")</f>
        <v>Cardigan Amarillo</v>
      </c>
      <c r="G598" s="4">
        <v>1</v>
      </c>
      <c r="H598" s="13">
        <v>22</v>
      </c>
      <c r="I598" s="13">
        <f>VENTAS[[#This Row],[Cantidad]]*VENTAS[[#This Row],[Precio Venta]]</f>
        <v>22</v>
      </c>
      <c r="J598" s="13">
        <f>IF(VENTAS[[#This Row],[Nombre del Gestor]]&gt;1,  VENTAS[[#This Row],[Total]]*10%, 0)</f>
        <v>0</v>
      </c>
      <c r="K598" s="13">
        <f>IFERROR(VLOOKUP(VENTAS[[#This Row],[Código del producto Vendido]],INVENTARIO[],20,FALSE),"-")*VENTAS[[#This Row],[Cantidad]]</f>
        <v>15</v>
      </c>
      <c r="L598" s="13">
        <f>VENTAS[[#This Row],[Total]]-VENTAS[[#This Row],[Comisión 10%]]-VENTAS[[#This Row],[Costo]]</f>
        <v>7</v>
      </c>
    </row>
    <row r="599" spans="1:12" ht="14" hidden="1" x14ac:dyDescent="0.15">
      <c r="A599" s="124" t="s">
        <v>2187</v>
      </c>
      <c r="B599">
        <f>IFERROR(VLOOKUP(VENTAS[[#This Row],[Código del producto Vendido]],INVENTARIO[],25,FALSE),"-")</f>
        <v>0</v>
      </c>
      <c r="E599" s="6" t="s">
        <v>2015</v>
      </c>
      <c r="F599" s="4" t="str">
        <f>IFERROR(VLOOKUP(VENTAS[[#This Row],[Código del producto Vendido]],INVENTARIO[],5,FALSE),"-")</f>
        <v>Cardigan Amarillo</v>
      </c>
      <c r="G599" s="4">
        <v>1</v>
      </c>
      <c r="H599" s="13">
        <v>22</v>
      </c>
      <c r="I599" s="13">
        <f>VENTAS[[#This Row],[Cantidad]]*VENTAS[[#This Row],[Precio Venta]]</f>
        <v>22</v>
      </c>
      <c r="J599" s="13">
        <f>IF(VENTAS[[#This Row],[Nombre del Gestor]]&gt;1,  VENTAS[[#This Row],[Total]]*10%, 0)</f>
        <v>0</v>
      </c>
      <c r="K599" s="13">
        <f>IFERROR(VLOOKUP(VENTAS[[#This Row],[Código del producto Vendido]],INVENTARIO[],20,FALSE),"-")*VENTAS[[#This Row],[Cantidad]]</f>
        <v>15</v>
      </c>
      <c r="L599" s="13">
        <f>VENTAS[[#This Row],[Total]]-VENTAS[[#This Row],[Comisión 10%]]-VENTAS[[#This Row],[Costo]]</f>
        <v>7</v>
      </c>
    </row>
    <row r="600" spans="1:12" ht="14" hidden="1" x14ac:dyDescent="0.15">
      <c r="A600" s="124" t="s">
        <v>2187</v>
      </c>
      <c r="B600">
        <f>IFERROR(VLOOKUP(VENTAS[[#This Row],[Código del producto Vendido]],INVENTARIO[],25,FALSE),"-")</f>
        <v>0</v>
      </c>
      <c r="E600" s="6" t="s">
        <v>2018</v>
      </c>
      <c r="F600" s="4" t="str">
        <f>IFERROR(VLOOKUP(VENTAS[[#This Row],[Código del producto Vendido]],INVENTARIO[],5,FALSE),"-")</f>
        <v>Sweater rosa con mangas abiertas</v>
      </c>
      <c r="G600" s="4">
        <v>2</v>
      </c>
      <c r="H600" s="13">
        <v>22</v>
      </c>
      <c r="I600" s="13">
        <f>VENTAS[[#This Row],[Cantidad]]*VENTAS[[#This Row],[Precio Venta]]</f>
        <v>44</v>
      </c>
      <c r="J600" s="13">
        <f>IF(VENTAS[[#This Row],[Nombre del Gestor]]&gt;1,  VENTAS[[#This Row],[Total]]*10%, 0)</f>
        <v>0</v>
      </c>
      <c r="K600" s="13">
        <f>IFERROR(VLOOKUP(VENTAS[[#This Row],[Código del producto Vendido]],INVENTARIO[],20,FALSE),"-")*VENTAS[[#This Row],[Cantidad]]</f>
        <v>40</v>
      </c>
      <c r="L600" s="13">
        <f>VENTAS[[#This Row],[Total]]-VENTAS[[#This Row],[Comisión 10%]]-VENTAS[[#This Row],[Costo]]</f>
        <v>4</v>
      </c>
    </row>
    <row r="601" spans="1:12" ht="14" hidden="1" x14ac:dyDescent="0.15">
      <c r="A601" s="124" t="s">
        <v>2187</v>
      </c>
      <c r="B601">
        <f>IFERROR(VLOOKUP(VENTAS[[#This Row],[Código del producto Vendido]],INVENTARIO[],25,FALSE),"-")</f>
        <v>0</v>
      </c>
      <c r="E601" s="6" t="s">
        <v>2199</v>
      </c>
      <c r="F601" s="4" t="str">
        <f>IFERROR(VLOOKUP(VENTAS[[#This Row],[Código del producto Vendido]],INVENTARIO[],5,FALSE),"-")</f>
        <v>Blazer azul Rey</v>
      </c>
      <c r="G601" s="4">
        <v>1</v>
      </c>
      <c r="H601" s="13">
        <v>40</v>
      </c>
      <c r="I601" s="13">
        <f>VENTAS[[#This Row],[Cantidad]]*VENTAS[[#This Row],[Precio Venta]]</f>
        <v>40</v>
      </c>
      <c r="J601" s="13">
        <f>IF(VENTAS[[#This Row],[Nombre del Gestor]]&gt;1,  VENTAS[[#This Row],[Total]]*10%, 0)</f>
        <v>0</v>
      </c>
      <c r="K601" s="13">
        <f>IFERROR(VLOOKUP(VENTAS[[#This Row],[Código del producto Vendido]],INVENTARIO[],20,FALSE),"-")*VENTAS[[#This Row],[Cantidad]]</f>
        <v>20</v>
      </c>
      <c r="L601" s="13">
        <f>VENTAS[[#This Row],[Total]]-VENTAS[[#This Row],[Comisión 10%]]-VENTAS[[#This Row],[Costo]]</f>
        <v>20</v>
      </c>
    </row>
    <row r="602" spans="1:12" ht="14" hidden="1" x14ac:dyDescent="0.15">
      <c r="A602" s="124" t="s">
        <v>2187</v>
      </c>
      <c r="B602" t="str">
        <f>IFERROR(VLOOKUP(VENTAS[[#This Row],[Código del producto Vendido]],INVENTARIO[],25,FALSE),"-")</f>
        <v>COMPRA F21</v>
      </c>
      <c r="E602" s="6" t="s">
        <v>2068</v>
      </c>
      <c r="F602" s="4" t="str">
        <f>IFERROR(VLOOKUP(VENTAS[[#This Row],[Código del producto Vendido]],INVENTARIO[],5,FALSE),"-")</f>
        <v>Mocasín con herrajes</v>
      </c>
      <c r="G602" s="4">
        <v>1</v>
      </c>
      <c r="H602" s="13">
        <v>43</v>
      </c>
      <c r="I602" s="13">
        <f>VENTAS[[#This Row],[Cantidad]]*VENTAS[[#This Row],[Precio Venta]]</f>
        <v>43</v>
      </c>
      <c r="J602" s="13">
        <f>IF(VENTAS[[#This Row],[Nombre del Gestor]]&gt;1,  VENTAS[[#This Row],[Total]]*10%, 0)</f>
        <v>0</v>
      </c>
      <c r="K602" s="13">
        <f>IFERROR(VLOOKUP(VENTAS[[#This Row],[Código del producto Vendido]],INVENTARIO[],20,FALSE),"-")*VENTAS[[#This Row],[Cantidad]]</f>
        <v>27.49</v>
      </c>
      <c r="L602" s="13">
        <f>VENTAS[[#This Row],[Total]]-VENTAS[[#This Row],[Comisión 10%]]-VENTAS[[#This Row],[Costo]]</f>
        <v>15.510000000000002</v>
      </c>
    </row>
    <row r="603" spans="1:12" ht="14" hidden="1" x14ac:dyDescent="0.15">
      <c r="A603" s="124" t="s">
        <v>2187</v>
      </c>
      <c r="B603" t="str">
        <f>IFERROR(VLOOKUP(VENTAS[[#This Row],[Código del producto Vendido]],INVENTARIO[],25,FALSE),"-")</f>
        <v>COMPRA F21</v>
      </c>
      <c r="E603" s="6" t="s">
        <v>2091</v>
      </c>
      <c r="F603" s="4" t="str">
        <f>IFERROR(VLOOKUP(VENTAS[[#This Row],[Código del producto Vendido]],INVENTARIO[],5,FALSE),"-")</f>
        <v>Mocasín con herrajes</v>
      </c>
      <c r="G603" s="4">
        <v>1</v>
      </c>
      <c r="H603" s="13">
        <v>43</v>
      </c>
      <c r="I603" s="13">
        <f>VENTAS[[#This Row],[Cantidad]]*VENTAS[[#This Row],[Precio Venta]]</f>
        <v>43</v>
      </c>
      <c r="J603" s="13">
        <f>IF(VENTAS[[#This Row],[Nombre del Gestor]]&gt;1,  VENTAS[[#This Row],[Total]]*10%, 0)</f>
        <v>0</v>
      </c>
      <c r="K603" s="13">
        <f>IFERROR(VLOOKUP(VENTAS[[#This Row],[Código del producto Vendido]],INVENTARIO[],20,FALSE),"-")*VENTAS[[#This Row],[Cantidad]]</f>
        <v>27.49</v>
      </c>
      <c r="L603" s="13">
        <f>VENTAS[[#This Row],[Total]]-VENTAS[[#This Row],[Comisión 10%]]-VENTAS[[#This Row],[Costo]]</f>
        <v>15.510000000000002</v>
      </c>
    </row>
    <row r="604" spans="1:12" ht="14" hidden="1" x14ac:dyDescent="0.15">
      <c r="A604" s="124" t="s">
        <v>2187</v>
      </c>
      <c r="B604" t="str">
        <f>IFERROR(VLOOKUP(VENTAS[[#This Row],[Código del producto Vendido]],INVENTARIO[],25,FALSE),"-")</f>
        <v>COMPRA F21</v>
      </c>
      <c r="E604" s="6" t="s">
        <v>2092</v>
      </c>
      <c r="F604" s="4" t="str">
        <f>IFERROR(VLOOKUP(VENTAS[[#This Row],[Código del producto Vendido]],INVENTARIO[],5,FALSE),"-")</f>
        <v>Sandalias minimalistas de plataforma</v>
      </c>
      <c r="G604" s="4">
        <v>1</v>
      </c>
      <c r="H604" s="13">
        <v>30</v>
      </c>
      <c r="I604" s="13">
        <f>VENTAS[[#This Row],[Cantidad]]*VENTAS[[#This Row],[Precio Venta]]</f>
        <v>30</v>
      </c>
      <c r="J604" s="13">
        <f>IF(VENTAS[[#This Row],[Nombre del Gestor]]&gt;1,  VENTAS[[#This Row],[Total]]*10%, 0)</f>
        <v>0</v>
      </c>
      <c r="K604" s="13">
        <f>IFERROR(VLOOKUP(VENTAS[[#This Row],[Código del producto Vendido]],INVENTARIO[],20,FALSE),"-")*VENTAS[[#This Row],[Cantidad]]</f>
        <v>22.490000000000002</v>
      </c>
      <c r="L604" s="13">
        <f>VENTAS[[#This Row],[Total]]-VENTAS[[#This Row],[Comisión 10%]]-VENTAS[[#This Row],[Costo]]</f>
        <v>7.509999999999998</v>
      </c>
    </row>
    <row r="605" spans="1:12" ht="14" hidden="1" x14ac:dyDescent="0.15">
      <c r="A605" s="124" t="s">
        <v>2187</v>
      </c>
      <c r="B605">
        <f>IFERROR(VLOOKUP(VENTAS[[#This Row],[Código del producto Vendido]],INVENTARIO[],25,FALSE),"-")</f>
        <v>0</v>
      </c>
      <c r="E605" s="6" t="s">
        <v>1583</v>
      </c>
      <c r="F605" s="4" t="str">
        <f>IFERROR(VLOOKUP(VENTAS[[#This Row],[Código del producto Vendido]],INVENTARIO[],5,FALSE),"-")</f>
        <v>Sandalias trenzadas</v>
      </c>
      <c r="G605" s="4">
        <v>1</v>
      </c>
      <c r="H605" s="13">
        <v>35</v>
      </c>
      <c r="I605" s="13">
        <f>VENTAS[[#This Row],[Cantidad]]*VENTAS[[#This Row],[Precio Venta]]</f>
        <v>35</v>
      </c>
      <c r="J605" s="13">
        <f>IF(VENTAS[[#This Row],[Nombre del Gestor]]&gt;1,  VENTAS[[#This Row],[Total]]*10%, 0)</f>
        <v>0</v>
      </c>
      <c r="K605" s="13">
        <f>IFERROR(VLOOKUP(VENTAS[[#This Row],[Código del producto Vendido]],INVENTARIO[],20,FALSE),"-")*VENTAS[[#This Row],[Cantidad]]</f>
        <v>27</v>
      </c>
      <c r="L605" s="13">
        <f>VENTAS[[#This Row],[Total]]-VENTAS[[#This Row],[Comisión 10%]]-VENTAS[[#This Row],[Costo]]</f>
        <v>8</v>
      </c>
    </row>
    <row r="606" spans="1:12" ht="14" hidden="1" x14ac:dyDescent="0.15">
      <c r="A606" s="124" t="s">
        <v>2187</v>
      </c>
      <c r="B606">
        <f>IFERROR(VLOOKUP(VENTAS[[#This Row],[Código del producto Vendido]],INVENTARIO[],25,FALSE),"-")</f>
        <v>0</v>
      </c>
      <c r="E606" s="6" t="s">
        <v>435</v>
      </c>
      <c r="F606" s="4" t="str">
        <f>IFERROR(VLOOKUP(VENTAS[[#This Row],[Código del producto Vendido]],INVENTARIO[],5,FALSE),"-")</f>
        <v>Top acanalado sin mangas</v>
      </c>
      <c r="G606" s="4">
        <v>1</v>
      </c>
      <c r="H606" s="13">
        <v>10</v>
      </c>
      <c r="I606" s="13">
        <f>VENTAS[[#This Row],[Cantidad]]*VENTAS[[#This Row],[Precio Venta]]</f>
        <v>10</v>
      </c>
      <c r="J606" s="13">
        <f>IF(VENTAS[[#This Row],[Nombre del Gestor]]&gt;1,  VENTAS[[#This Row],[Total]]*10%, 0)</f>
        <v>0</v>
      </c>
      <c r="K606" s="13">
        <f>IFERROR(VLOOKUP(VENTAS[[#This Row],[Código del producto Vendido]],INVENTARIO[],20,FALSE),"-")*VENTAS[[#This Row],[Cantidad]]</f>
        <v>5.0222222222222221</v>
      </c>
      <c r="L606" s="13">
        <f>VENTAS[[#This Row],[Total]]-VENTAS[[#This Row],[Comisión 10%]]-VENTAS[[#This Row],[Costo]]</f>
        <v>4.9777777777777779</v>
      </c>
    </row>
    <row r="607" spans="1:12" ht="14" hidden="1" x14ac:dyDescent="0.15">
      <c r="A607" s="124" t="s">
        <v>2187</v>
      </c>
      <c r="B607" t="str">
        <f>IFERROR(VLOOKUP(VENTAS[[#This Row],[Código del producto Vendido]],INVENTARIO[],25,FALSE),"-")</f>
        <v>Viaje Agosto</v>
      </c>
      <c r="E607" s="6" t="s">
        <v>1882</v>
      </c>
      <c r="F607" s="4" t="str">
        <f>IFERROR(VLOOKUP(VENTAS[[#This Row],[Código del producto Vendido]],INVENTARIO[],5,FALSE),"-")</f>
        <v>Pantaloneta negra con abertura</v>
      </c>
      <c r="G607" s="4">
        <v>1</v>
      </c>
      <c r="H607" s="13">
        <v>23</v>
      </c>
      <c r="I607" s="13">
        <f>VENTAS[[#This Row],[Cantidad]]*VENTAS[[#This Row],[Precio Venta]]</f>
        <v>23</v>
      </c>
      <c r="J607" s="13">
        <f>IF(VENTAS[[#This Row],[Nombre del Gestor]]&gt;1,  VENTAS[[#This Row],[Total]]*10%, 0)</f>
        <v>0</v>
      </c>
      <c r="K607" s="13">
        <f>IFERROR(VLOOKUP(VENTAS[[#This Row],[Código del producto Vendido]],INVENTARIO[],20,FALSE),"-")*VENTAS[[#This Row],[Cantidad]]</f>
        <v>15.22</v>
      </c>
      <c r="L607" s="13">
        <f>VENTAS[[#This Row],[Total]]-VENTAS[[#This Row],[Comisión 10%]]-VENTAS[[#This Row],[Costo]]</f>
        <v>7.7799999999999994</v>
      </c>
    </row>
    <row r="608" spans="1:12" ht="14" hidden="1" x14ac:dyDescent="0.15">
      <c r="A608" s="124" t="s">
        <v>2187</v>
      </c>
      <c r="B608">
        <f>IFERROR(VLOOKUP(VENTAS[[#This Row],[Código del producto Vendido]],INVENTARIO[],25,FALSE),"-")</f>
        <v>0</v>
      </c>
      <c r="E608" s="6" t="s">
        <v>2176</v>
      </c>
      <c r="F608" s="4" t="str">
        <f>IFERROR(VLOOKUP(VENTAS[[#This Row],[Código del producto Vendido]],INVENTARIO[],5,FALSE),"-")</f>
        <v>Botas Chalsesa</v>
      </c>
      <c r="G608" s="4">
        <v>1</v>
      </c>
      <c r="H608" s="13">
        <v>90</v>
      </c>
      <c r="I608" s="13">
        <f>VENTAS[[#This Row],[Cantidad]]*VENTAS[[#This Row],[Precio Venta]]</f>
        <v>90</v>
      </c>
      <c r="J608" s="13">
        <f>IF(VENTAS[[#This Row],[Nombre del Gestor]]&gt;1,  VENTAS[[#This Row],[Total]]*10%, 0)</f>
        <v>0</v>
      </c>
      <c r="K608" s="13">
        <f>IFERROR(VLOOKUP(VENTAS[[#This Row],[Código del producto Vendido]],INVENTARIO[],20,FALSE),"-")*VENTAS[[#This Row],[Cantidad]]</f>
        <v>78</v>
      </c>
      <c r="L608" s="13">
        <f>VENTAS[[#This Row],[Total]]-VENTAS[[#This Row],[Comisión 10%]]-VENTAS[[#This Row],[Costo]]</f>
        <v>12</v>
      </c>
    </row>
    <row r="609" spans="1:12" ht="14" hidden="1" x14ac:dyDescent="0.15">
      <c r="A609" s="124" t="s">
        <v>2187</v>
      </c>
      <c r="B609">
        <f>IFERROR(VLOOKUP(VENTAS[[#This Row],[Código del producto Vendido]],INVENTARIO[],25,FALSE),"-")</f>
        <v>0</v>
      </c>
      <c r="E609" s="6" t="s">
        <v>2199</v>
      </c>
      <c r="F609" s="4" t="str">
        <f>IFERROR(VLOOKUP(VENTAS[[#This Row],[Código del producto Vendido]],INVENTARIO[],5,FALSE),"-")</f>
        <v>Blazer azul Rey</v>
      </c>
      <c r="G609" s="4">
        <v>1</v>
      </c>
      <c r="H609" s="13">
        <v>40</v>
      </c>
      <c r="I609" s="13">
        <f>VENTAS[[#This Row],[Cantidad]]*VENTAS[[#This Row],[Precio Venta]]</f>
        <v>40</v>
      </c>
      <c r="J609" s="13">
        <f>IF(VENTAS[[#This Row],[Nombre del Gestor]]&gt;1,  VENTAS[[#This Row],[Total]]*10%, 0)</f>
        <v>0</v>
      </c>
      <c r="K609" s="13">
        <f>IFERROR(VLOOKUP(VENTAS[[#This Row],[Código del producto Vendido]],INVENTARIO[],20,FALSE),"-")*VENTAS[[#This Row],[Cantidad]]</f>
        <v>20</v>
      </c>
      <c r="L609" s="13">
        <f>VENTAS[[#This Row],[Total]]-VENTAS[[#This Row],[Comisión 10%]]-VENTAS[[#This Row],[Costo]]</f>
        <v>20</v>
      </c>
    </row>
    <row r="610" spans="1:12" ht="14" hidden="1" x14ac:dyDescent="0.15">
      <c r="A610" s="124" t="s">
        <v>2187</v>
      </c>
      <c r="B610">
        <f>IFERROR(VLOOKUP(VENTAS[[#This Row],[Código del producto Vendido]],INVENTARIO[],25,FALSE),"-")</f>
        <v>0</v>
      </c>
      <c r="E610" s="6" t="s">
        <v>435</v>
      </c>
      <c r="F610" s="4" t="str">
        <f>IFERROR(VLOOKUP(VENTAS[[#This Row],[Código del producto Vendido]],INVENTARIO[],5,FALSE),"-")</f>
        <v>Top acanalado sin mangas</v>
      </c>
      <c r="G610" s="4">
        <v>1</v>
      </c>
      <c r="H610" s="13">
        <v>10</v>
      </c>
      <c r="I610" s="13">
        <f>VENTAS[[#This Row],[Cantidad]]*VENTAS[[#This Row],[Precio Venta]]</f>
        <v>10</v>
      </c>
      <c r="J610" s="13">
        <f>IF(VENTAS[[#This Row],[Nombre del Gestor]]&gt;1,  VENTAS[[#This Row],[Total]]*10%, 0)</f>
        <v>0</v>
      </c>
      <c r="K610" s="13">
        <f>IFERROR(VLOOKUP(VENTAS[[#This Row],[Código del producto Vendido]],INVENTARIO[],20,FALSE),"-")*VENTAS[[#This Row],[Cantidad]]</f>
        <v>5.0222222222222221</v>
      </c>
      <c r="L610" s="13">
        <f>VENTAS[[#This Row],[Total]]-VENTAS[[#This Row],[Comisión 10%]]-VENTAS[[#This Row],[Costo]]</f>
        <v>4.9777777777777779</v>
      </c>
    </row>
    <row r="611" spans="1:12" ht="14" hidden="1" x14ac:dyDescent="0.15">
      <c r="A611" s="124" t="s">
        <v>2293</v>
      </c>
      <c r="B611">
        <f>IFERROR(VLOOKUP(VENTAS[[#This Row],[Código del producto Vendido]],INVENTARIO[],25,FALSE),"-")</f>
        <v>0</v>
      </c>
      <c r="E611" t="s">
        <v>1461</v>
      </c>
      <c r="F611" s="4" t="str">
        <f>IFERROR(VLOOKUP(VENTAS[[#This Row],[Código del producto Vendido]],INVENTARIO[],5,FALSE),"-")</f>
        <v xml:space="preserve">Pantalones tejido de rayas </v>
      </c>
      <c r="G611" s="4">
        <v>1</v>
      </c>
      <c r="H611" s="13">
        <v>30</v>
      </c>
      <c r="I611" s="13">
        <f>VENTAS[[#This Row],[Cantidad]]*VENTAS[[#This Row],[Precio Venta]]</f>
        <v>30</v>
      </c>
      <c r="J611" s="13">
        <f>IF(VENTAS[[#This Row],[Nombre del Gestor]]&gt;1,  VENTAS[[#This Row],[Total]]*10%, 0)</f>
        <v>0</v>
      </c>
      <c r="K611" s="13">
        <f>IFERROR(VLOOKUP(VENTAS[[#This Row],[Código del producto Vendido]],INVENTARIO[],20,FALSE),"-")*VENTAS[[#This Row],[Cantidad]]</f>
        <v>12.883333333333333</v>
      </c>
      <c r="L611" s="13">
        <f>VENTAS[[#This Row],[Total]]-VENTAS[[#This Row],[Comisión 10%]]-VENTAS[[#This Row],[Costo]]</f>
        <v>17.116666666666667</v>
      </c>
    </row>
    <row r="612" spans="1:12" ht="14" hidden="1" x14ac:dyDescent="0.15">
      <c r="A612" s="124" t="s">
        <v>2293</v>
      </c>
      <c r="B612">
        <f>IFERROR(VLOOKUP(VENTAS[[#This Row],[Código del producto Vendido]],INVENTARIO[],25,FALSE),"-")</f>
        <v>0</v>
      </c>
      <c r="D612" t="s">
        <v>2294</v>
      </c>
      <c r="E612" t="s">
        <v>1378</v>
      </c>
      <c r="F612" s="4" t="str">
        <f>IFERROR(VLOOKUP(VENTAS[[#This Row],[Código del producto Vendido]],INVENTARIO[],5,FALSE),"-")</f>
        <v>Jeans de pierna recta desgarro</v>
      </c>
      <c r="G612" s="4">
        <v>1</v>
      </c>
      <c r="H612" s="13">
        <v>30</v>
      </c>
      <c r="I612" s="13">
        <f>VENTAS[[#This Row],[Cantidad]]*VENTAS[[#This Row],[Precio Venta]]</f>
        <v>30</v>
      </c>
      <c r="J612" s="13">
        <f>IF(VENTAS[[#This Row],[Nombre del Gestor]]&gt;1,  VENTAS[[#This Row],[Total]]*10%, 0)</f>
        <v>3</v>
      </c>
      <c r="K612" s="13">
        <f>IFERROR(VLOOKUP(VENTAS[[#This Row],[Código del producto Vendido]],INVENTARIO[],20,FALSE),"-")*VENTAS[[#This Row],[Cantidad]]</f>
        <v>18.686666666666667</v>
      </c>
      <c r="L612" s="13">
        <f>VENTAS[[#This Row],[Total]]-VENTAS[[#This Row],[Comisión 10%]]-VENTAS[[#This Row],[Costo]]</f>
        <v>8.3133333333333326</v>
      </c>
    </row>
    <row r="613" spans="1:12" ht="14" hidden="1" x14ac:dyDescent="0.15">
      <c r="A613" s="124" t="s">
        <v>2293</v>
      </c>
      <c r="B613">
        <f>IFERROR(VLOOKUP(VENTAS[[#This Row],[Código del producto Vendido]],INVENTARIO[],25,FALSE),"-")</f>
        <v>0</v>
      </c>
      <c r="E613" t="s">
        <v>1378</v>
      </c>
      <c r="F613" s="4" t="str">
        <f>IFERROR(VLOOKUP(VENTAS[[#This Row],[Código del producto Vendido]],INVENTARIO[],5,FALSE),"-")</f>
        <v>Jeans de pierna recta desgarro</v>
      </c>
      <c r="G613" s="4">
        <v>1</v>
      </c>
      <c r="H613" s="13">
        <v>30</v>
      </c>
      <c r="I613" s="13">
        <f>VENTAS[[#This Row],[Cantidad]]*VENTAS[[#This Row],[Precio Venta]]</f>
        <v>30</v>
      </c>
      <c r="J613" s="13">
        <f>IF(VENTAS[[#This Row],[Nombre del Gestor]]&gt;1,  VENTAS[[#This Row],[Total]]*10%, 0)</f>
        <v>0</v>
      </c>
      <c r="K613" s="13">
        <f>IFERROR(VLOOKUP(VENTAS[[#This Row],[Código del producto Vendido]],INVENTARIO[],20,FALSE),"-")*VENTAS[[#This Row],[Cantidad]]</f>
        <v>18.686666666666667</v>
      </c>
      <c r="L613" s="13">
        <f>VENTAS[[#This Row],[Total]]-VENTAS[[#This Row],[Comisión 10%]]-VENTAS[[#This Row],[Costo]]</f>
        <v>11.313333333333333</v>
      </c>
    </row>
    <row r="614" spans="1:12" ht="14" hidden="1" x14ac:dyDescent="0.15">
      <c r="A614" s="124" t="s">
        <v>2293</v>
      </c>
      <c r="B614" t="str">
        <f>IFERROR(VLOOKUP(VENTAS[[#This Row],[Código del producto Vendido]],INVENTARIO[],25,FALSE),"-")</f>
        <v>Yenma 19 Mayo</v>
      </c>
      <c r="D614" t="s">
        <v>2294</v>
      </c>
      <c r="E614" t="s">
        <v>1422</v>
      </c>
      <c r="F614" s="4" t="str">
        <f>IFERROR(VLOOKUP(VENTAS[[#This Row],[Código del producto Vendido]],INVENTARIO[],5,FALSE),"-")</f>
        <v>Blusas Botón Floral Casual</v>
      </c>
      <c r="G614" s="4">
        <v>1</v>
      </c>
      <c r="H614" s="13">
        <v>14</v>
      </c>
      <c r="I614" s="13">
        <f>VENTAS[[#This Row],[Cantidad]]*VENTAS[[#This Row],[Precio Venta]]</f>
        <v>14</v>
      </c>
      <c r="J614" s="13">
        <f>IF(VENTAS[[#This Row],[Nombre del Gestor]]&gt;1,  VENTAS[[#This Row],[Total]]*10%, 0)</f>
        <v>1.4000000000000001</v>
      </c>
      <c r="K614" s="13">
        <f>IFERROR(VLOOKUP(VENTAS[[#This Row],[Código del producto Vendido]],INVENTARIO[],20,FALSE),"-")*VENTAS[[#This Row],[Cantidad]]</f>
        <v>8.2622222222222224</v>
      </c>
      <c r="L614" s="13">
        <f>VENTAS[[#This Row],[Total]]-VENTAS[[#This Row],[Comisión 10%]]-VENTAS[[#This Row],[Costo]]</f>
        <v>4.3377777777777773</v>
      </c>
    </row>
    <row r="615" spans="1:12" ht="14" hidden="1" x14ac:dyDescent="0.15">
      <c r="A615" s="124" t="s">
        <v>2293</v>
      </c>
      <c r="B615" t="str">
        <f>IFERROR(VLOOKUP(VENTAS[[#This Row],[Código del producto Vendido]],INVENTARIO[],25,FALSE),"-")</f>
        <v>Recibido Freddy 12Mayo</v>
      </c>
      <c r="E615" t="s">
        <v>1648</v>
      </c>
      <c r="F615" s="4" t="str">
        <f>IFERROR(VLOOKUP(VENTAS[[#This Row],[Código del producto Vendido]],INVENTARIO[],5,FALSE),"-")</f>
        <v>Maxi Vestido Fruncido</v>
      </c>
      <c r="G615" s="4">
        <v>1</v>
      </c>
      <c r="H615" s="13">
        <v>35</v>
      </c>
      <c r="I615" s="13">
        <f>VENTAS[[#This Row],[Cantidad]]*VENTAS[[#This Row],[Precio Venta]]</f>
        <v>35</v>
      </c>
      <c r="J615" s="13">
        <f>IF(VENTAS[[#This Row],[Nombre del Gestor]]&gt;1,  VENTAS[[#This Row],[Total]]*10%, 0)</f>
        <v>0</v>
      </c>
      <c r="K615" s="13">
        <f>IFERROR(VLOOKUP(VENTAS[[#This Row],[Código del producto Vendido]],INVENTARIO[],20,FALSE),"-")*VENTAS[[#This Row],[Cantidad]]</f>
        <v>21.456363636363633</v>
      </c>
      <c r="L615" s="13">
        <f>VENTAS[[#This Row],[Total]]-VENTAS[[#This Row],[Comisión 10%]]-VENTAS[[#This Row],[Costo]]</f>
        <v>13.543636363636367</v>
      </c>
    </row>
    <row r="616" spans="1:12" ht="14" hidden="1" x14ac:dyDescent="0.15">
      <c r="A616" s="124" t="s">
        <v>2293</v>
      </c>
      <c r="B616">
        <f>IFERROR(VLOOKUP(VENTAS[[#This Row],[Código del producto Vendido]],INVENTARIO[],25,FALSE),"-")</f>
        <v>0</v>
      </c>
      <c r="E616" t="s">
        <v>1674</v>
      </c>
      <c r="F616" s="4" t="str">
        <f>IFERROR(VLOOKUP(VENTAS[[#This Row],[Código del producto Vendido]],INVENTARIO[],5,FALSE),"-")</f>
        <v>Pantalón business básico</v>
      </c>
      <c r="G616" s="4">
        <v>1</v>
      </c>
      <c r="H616" s="13">
        <v>28</v>
      </c>
      <c r="I616" s="13">
        <f>VENTAS[[#This Row],[Cantidad]]*VENTAS[[#This Row],[Precio Venta]]</f>
        <v>28</v>
      </c>
      <c r="J616" s="13">
        <f>IF(VENTAS[[#This Row],[Nombre del Gestor]]&gt;1,  VENTAS[[#This Row],[Total]]*10%, 0)</f>
        <v>0</v>
      </c>
      <c r="K616" s="13">
        <f>IFERROR(VLOOKUP(VENTAS[[#This Row],[Código del producto Vendido]],INVENTARIO[],20,FALSE),"-")*VENTAS[[#This Row],[Cantidad]]</f>
        <v>21.372272727272726</v>
      </c>
      <c r="L616" s="13">
        <f>VENTAS[[#This Row],[Total]]-VENTAS[[#This Row],[Comisión 10%]]-VENTAS[[#This Row],[Costo]]</f>
        <v>6.6277272727272738</v>
      </c>
    </row>
    <row r="617" spans="1:12" ht="14" hidden="1" x14ac:dyDescent="0.15">
      <c r="A617" s="124" t="s">
        <v>2293</v>
      </c>
      <c r="B617" t="str">
        <f>IFERROR(VLOOKUP(VENTAS[[#This Row],[Código del producto Vendido]],INVENTARIO[],25,FALSE),"-")</f>
        <v>Recibido Freddy 12 junio</v>
      </c>
      <c r="E617" t="s">
        <v>1720</v>
      </c>
      <c r="F617" s="4" t="str">
        <f>IFERROR(VLOOKUP(VENTAS[[#This Row],[Código del producto Vendido]],INVENTARIO[],5,FALSE),"-")</f>
        <v>Camisero blanco con pinzas</v>
      </c>
      <c r="G617" s="4">
        <v>1</v>
      </c>
      <c r="H617" s="13">
        <v>25</v>
      </c>
      <c r="I617" s="13">
        <f>VENTAS[[#This Row],[Cantidad]]*VENTAS[[#This Row],[Precio Venta]]</f>
        <v>25</v>
      </c>
      <c r="J617" s="13">
        <f>IF(VENTAS[[#This Row],[Nombre del Gestor]]&gt;1,  VENTAS[[#This Row],[Total]]*10%, 0)</f>
        <v>0</v>
      </c>
      <c r="K617" s="13">
        <f>IFERROR(VLOOKUP(VENTAS[[#This Row],[Código del producto Vendido]],INVENTARIO[],20,FALSE),"-")*VENTAS[[#This Row],[Cantidad]]</f>
        <v>16.8</v>
      </c>
      <c r="L617" s="13">
        <f>VENTAS[[#This Row],[Total]]-VENTAS[[#This Row],[Comisión 10%]]-VENTAS[[#This Row],[Costo]]</f>
        <v>8.1999999999999993</v>
      </c>
    </row>
    <row r="618" spans="1:12" ht="14" hidden="1" x14ac:dyDescent="0.15">
      <c r="A618" s="124" t="s">
        <v>2293</v>
      </c>
      <c r="B618" t="str">
        <f>IFERROR(VLOOKUP(VENTAS[[#This Row],[Código del producto Vendido]],INVENTARIO[],25,FALSE),"-")</f>
        <v>Viaje Agosto</v>
      </c>
      <c r="E618" t="s">
        <v>1839</v>
      </c>
      <c r="F618" s="4" t="str">
        <f>IFERROR(VLOOKUP(VENTAS[[#This Row],[Código del producto Vendido]],INVENTARIO[],5,FALSE),"-")</f>
        <v>Falda negra con flores y abertura</v>
      </c>
      <c r="G618" s="4">
        <v>1</v>
      </c>
      <c r="H618" s="13">
        <v>19</v>
      </c>
      <c r="I618" s="13">
        <f>VENTAS[[#This Row],[Cantidad]]*VENTAS[[#This Row],[Precio Venta]]</f>
        <v>19</v>
      </c>
      <c r="J618" s="13">
        <f>IF(VENTAS[[#This Row],[Nombre del Gestor]]&gt;1,  VENTAS[[#This Row],[Total]]*10%, 0)</f>
        <v>0</v>
      </c>
      <c r="K618" s="13">
        <f>IFERROR(VLOOKUP(VENTAS[[#This Row],[Código del producto Vendido]],INVENTARIO[],20,FALSE),"-")*VENTAS[[#This Row],[Cantidad]]</f>
        <v>10.77</v>
      </c>
      <c r="L618" s="13">
        <f>VENTAS[[#This Row],[Total]]-VENTAS[[#This Row],[Comisión 10%]]-VENTAS[[#This Row],[Costo]]</f>
        <v>8.23</v>
      </c>
    </row>
    <row r="619" spans="1:12" ht="14" hidden="1" x14ac:dyDescent="0.15">
      <c r="A619" s="124" t="s">
        <v>2293</v>
      </c>
      <c r="B619" t="str">
        <f>IFERROR(VLOOKUP(VENTAS[[#This Row],[Código del producto Vendido]],INVENTARIO[],25,FALSE),"-")</f>
        <v>Recibido Freddy 24Mayo</v>
      </c>
      <c r="E619" t="s">
        <v>1697</v>
      </c>
      <c r="F619" s="4" t="str">
        <f>IFERROR(VLOOKUP(VENTAS[[#This Row],[Código del producto Vendido]],INVENTARIO[],5,FALSE),"-")</f>
        <v>Top Dreamer Negro</v>
      </c>
      <c r="G619" s="4">
        <v>1</v>
      </c>
      <c r="H619" s="13">
        <v>12</v>
      </c>
      <c r="I619" s="13">
        <f>VENTAS[[#This Row],[Cantidad]]*VENTAS[[#This Row],[Precio Venta]]</f>
        <v>12</v>
      </c>
      <c r="J619" s="13">
        <f>IF(VENTAS[[#This Row],[Nombre del Gestor]]&gt;1,  VENTAS[[#This Row],[Total]]*10%, 0)</f>
        <v>0</v>
      </c>
      <c r="K619" s="13">
        <f>IFERROR(VLOOKUP(VENTAS[[#This Row],[Código del producto Vendido]],INVENTARIO[],20,FALSE),"-")*VENTAS[[#This Row],[Cantidad]]</f>
        <v>7.1568181818181813</v>
      </c>
      <c r="L619" s="13">
        <f>VENTAS[[#This Row],[Total]]-VENTAS[[#This Row],[Comisión 10%]]-VENTAS[[#This Row],[Costo]]</f>
        <v>4.8431818181818187</v>
      </c>
    </row>
    <row r="620" spans="1:12" ht="14" hidden="1" x14ac:dyDescent="0.15">
      <c r="A620" s="124" t="s">
        <v>2293</v>
      </c>
      <c r="B620" t="str">
        <f>IFERROR(VLOOKUP(VENTAS[[#This Row],[Código del producto Vendido]],INVENTARIO[],25,FALSE),"-")</f>
        <v>Viaje Agosto</v>
      </c>
      <c r="E620" t="s">
        <v>1881</v>
      </c>
      <c r="F620" s="4" t="str">
        <f>IFERROR(VLOOKUP(VENTAS[[#This Row],[Código del producto Vendido]],INVENTARIO[],5,FALSE),"-")</f>
        <v>Maxi vestido playero naranja quemada</v>
      </c>
      <c r="G620" s="4">
        <v>2</v>
      </c>
      <c r="H620" s="13">
        <v>35</v>
      </c>
      <c r="I620" s="13">
        <f>VENTAS[[#This Row],[Cantidad]]*VENTAS[[#This Row],[Precio Venta]]</f>
        <v>70</v>
      </c>
      <c r="J620" s="13">
        <f>IF(VENTAS[[#This Row],[Nombre del Gestor]]&gt;1,  VENTAS[[#This Row],[Total]]*10%, 0)</f>
        <v>0</v>
      </c>
      <c r="K620" s="13">
        <f>IFERROR(VLOOKUP(VENTAS[[#This Row],[Código del producto Vendido]],INVENTARIO[],20,FALSE),"-")*VENTAS[[#This Row],[Cantidad]]</f>
        <v>47.9</v>
      </c>
      <c r="L620" s="13">
        <f>VENTAS[[#This Row],[Total]]-VENTAS[[#This Row],[Comisión 10%]]-VENTAS[[#This Row],[Costo]]</f>
        <v>22.1</v>
      </c>
    </row>
    <row r="621" spans="1:12" ht="14" hidden="1" x14ac:dyDescent="0.15">
      <c r="A621" s="124" t="s">
        <v>2293</v>
      </c>
      <c r="B621">
        <f>IFERROR(VLOOKUP(VENTAS[[#This Row],[Código del producto Vendido]],INVENTARIO[],25,FALSE),"-")</f>
        <v>0</v>
      </c>
      <c r="E621" t="s">
        <v>1910</v>
      </c>
      <c r="F621" s="4" t="str">
        <f>IFERROR(VLOOKUP(VENTAS[[#This Row],[Código del producto Vendido]],INVENTARIO[],5,FALSE),"-")</f>
        <v>Blazer Crema</v>
      </c>
      <c r="G621" s="4">
        <v>1</v>
      </c>
      <c r="H621" s="13">
        <v>40</v>
      </c>
      <c r="I621" s="13">
        <f>VENTAS[[#This Row],[Cantidad]]*VENTAS[[#This Row],[Precio Venta]]</f>
        <v>40</v>
      </c>
      <c r="J621" s="13">
        <f>IF(VENTAS[[#This Row],[Nombre del Gestor]]&gt;1,  VENTAS[[#This Row],[Total]]*10%, 0)</f>
        <v>0</v>
      </c>
      <c r="K621" s="13">
        <f>IFERROR(VLOOKUP(VENTAS[[#This Row],[Código del producto Vendido]],INVENTARIO[],20,FALSE),"-")*VENTAS[[#This Row],[Cantidad]]</f>
        <v>30</v>
      </c>
      <c r="L621" s="13">
        <f>VENTAS[[#This Row],[Total]]-VENTAS[[#This Row],[Comisión 10%]]-VENTAS[[#This Row],[Costo]]</f>
        <v>10</v>
      </c>
    </row>
    <row r="622" spans="1:12" ht="14" hidden="1" x14ac:dyDescent="0.15">
      <c r="A622" s="124" t="s">
        <v>2293</v>
      </c>
      <c r="B622">
        <f>IFERROR(VLOOKUP(VENTAS[[#This Row],[Código del producto Vendido]],INVENTARIO[],25,FALSE),"-")</f>
        <v>0</v>
      </c>
      <c r="E622" t="s">
        <v>1915</v>
      </c>
      <c r="F622" s="4" t="str">
        <f>IFERROR(VLOOKUP(VENTAS[[#This Row],[Código del producto Vendido]],INVENTARIO[],5,FALSE),"-")</f>
        <v>Camisa Blanca</v>
      </c>
      <c r="G622" s="4">
        <v>1</v>
      </c>
      <c r="H622" s="13">
        <v>25</v>
      </c>
      <c r="I622" s="13">
        <f>VENTAS[[#This Row],[Cantidad]]*VENTAS[[#This Row],[Precio Venta]]</f>
        <v>25</v>
      </c>
      <c r="J622" s="13">
        <f>IF(VENTAS[[#This Row],[Nombre del Gestor]]&gt;1,  VENTAS[[#This Row],[Total]]*10%, 0)</f>
        <v>0</v>
      </c>
      <c r="K622" s="13">
        <f>IFERROR(VLOOKUP(VENTAS[[#This Row],[Código del producto Vendido]],INVENTARIO[],20,FALSE),"-")*VENTAS[[#This Row],[Cantidad]]</f>
        <v>19</v>
      </c>
      <c r="L622" s="13">
        <f>VENTAS[[#This Row],[Total]]-VENTAS[[#This Row],[Comisión 10%]]-VENTAS[[#This Row],[Costo]]</f>
        <v>6</v>
      </c>
    </row>
    <row r="623" spans="1:12" ht="14" hidden="1" x14ac:dyDescent="0.15">
      <c r="A623" s="124" t="s">
        <v>2293</v>
      </c>
      <c r="B623">
        <f>IFERROR(VLOOKUP(VENTAS[[#This Row],[Código del producto Vendido]],INVENTARIO[],25,FALSE),"-")</f>
        <v>0</v>
      </c>
      <c r="E623" t="s">
        <v>2009</v>
      </c>
      <c r="F623" s="4" t="str">
        <f>IFERROR(VLOOKUP(VENTAS[[#This Row],[Código del producto Vendido]],INVENTARIO[],5,FALSE),"-")</f>
        <v>Blusa Camisa de puño largo</v>
      </c>
      <c r="G623" s="4">
        <v>2</v>
      </c>
      <c r="H623" s="13">
        <v>25</v>
      </c>
      <c r="I623" s="13">
        <f>VENTAS[[#This Row],[Cantidad]]*VENTAS[[#This Row],[Precio Venta]]</f>
        <v>50</v>
      </c>
      <c r="J623" s="13">
        <f>IF(VENTAS[[#This Row],[Nombre del Gestor]]&gt;1,  VENTAS[[#This Row],[Total]]*10%, 0)</f>
        <v>0</v>
      </c>
      <c r="K623" s="13">
        <f>IFERROR(VLOOKUP(VENTAS[[#This Row],[Código del producto Vendido]],INVENTARIO[],20,FALSE),"-")*VENTAS[[#This Row],[Cantidad]]</f>
        <v>32.74</v>
      </c>
      <c r="L623" s="13">
        <f>VENTAS[[#This Row],[Total]]-VENTAS[[#This Row],[Comisión 10%]]-VENTAS[[#This Row],[Costo]]</f>
        <v>17.259999999999998</v>
      </c>
    </row>
    <row r="624" spans="1:12" ht="14" hidden="1" x14ac:dyDescent="0.15">
      <c r="A624" s="124" t="s">
        <v>2293</v>
      </c>
      <c r="B624">
        <f>IFERROR(VLOOKUP(VENTAS[[#This Row],[Código del producto Vendido]],INVENTARIO[],25,FALSE),"-")</f>
        <v>0</v>
      </c>
      <c r="E624" t="s">
        <v>2010</v>
      </c>
      <c r="F624" s="4" t="str">
        <f>IFERROR(VLOOKUP(VENTAS[[#This Row],[Código del producto Vendido]],INVENTARIO[],5,FALSE),"-")</f>
        <v>Blusa camisa de puño largo</v>
      </c>
      <c r="G624" s="4">
        <v>1</v>
      </c>
      <c r="H624" s="13">
        <v>25</v>
      </c>
      <c r="I624" s="13">
        <f>VENTAS[[#This Row],[Cantidad]]*VENTAS[[#This Row],[Precio Venta]]</f>
        <v>25</v>
      </c>
      <c r="J624" s="13">
        <f>IF(VENTAS[[#This Row],[Nombre del Gestor]]&gt;1,  VENTAS[[#This Row],[Total]]*10%, 0)</f>
        <v>0</v>
      </c>
      <c r="K624" s="13">
        <f>IFERROR(VLOOKUP(VENTAS[[#This Row],[Código del producto Vendido]],INVENTARIO[],20,FALSE),"-")*VENTAS[[#This Row],[Cantidad]]</f>
        <v>16.37</v>
      </c>
      <c r="L624" s="13">
        <f>VENTAS[[#This Row],[Total]]-VENTAS[[#This Row],[Comisión 10%]]-VENTAS[[#This Row],[Costo]]</f>
        <v>8.629999999999999</v>
      </c>
    </row>
    <row r="625" spans="1:12" ht="14" hidden="1" x14ac:dyDescent="0.15">
      <c r="A625" s="124" t="s">
        <v>2293</v>
      </c>
      <c r="B625">
        <f>IFERROR(VLOOKUP(VENTAS[[#This Row],[Código del producto Vendido]],INVENTARIO[],25,FALSE),"-")</f>
        <v>0</v>
      </c>
      <c r="E625" t="s">
        <v>2011</v>
      </c>
      <c r="F625" s="4" t="str">
        <f>IFERROR(VLOOKUP(VENTAS[[#This Row],[Código del producto Vendido]],INVENTARIO[],5,FALSE),"-")</f>
        <v>Camisa entallada dazy</v>
      </c>
      <c r="G625" s="4">
        <v>2</v>
      </c>
      <c r="H625" s="13">
        <v>25</v>
      </c>
      <c r="I625" s="13">
        <f>VENTAS[[#This Row],[Cantidad]]*VENTAS[[#This Row],[Precio Venta]]</f>
        <v>50</v>
      </c>
      <c r="J625" s="13">
        <f>IF(VENTAS[[#This Row],[Nombre del Gestor]]&gt;1,  VENTAS[[#This Row],[Total]]*10%, 0)</f>
        <v>0</v>
      </c>
      <c r="K625" s="13">
        <f>IFERROR(VLOOKUP(VENTAS[[#This Row],[Código del producto Vendido]],INVENTARIO[],20,FALSE),"-")*VENTAS[[#This Row],[Cantidad]]</f>
        <v>31.299999999999997</v>
      </c>
      <c r="L625" s="13">
        <f>VENTAS[[#This Row],[Total]]-VENTAS[[#This Row],[Comisión 10%]]-VENTAS[[#This Row],[Costo]]</f>
        <v>18.700000000000003</v>
      </c>
    </row>
    <row r="626" spans="1:12" ht="14" hidden="1" x14ac:dyDescent="0.15">
      <c r="A626" s="124" t="s">
        <v>2293</v>
      </c>
      <c r="B626">
        <f>IFERROR(VLOOKUP(VENTAS[[#This Row],[Código del producto Vendido]],INVENTARIO[],25,FALSE),"-")</f>
        <v>0</v>
      </c>
      <c r="E626" t="s">
        <v>2012</v>
      </c>
      <c r="F626" s="4" t="str">
        <f>IFERROR(VLOOKUP(VENTAS[[#This Row],[Código del producto Vendido]],INVENTARIO[],5,FALSE),"-")</f>
        <v>Camisa entallada dazy</v>
      </c>
      <c r="G626" s="4">
        <v>2</v>
      </c>
      <c r="H626" s="13">
        <v>25</v>
      </c>
      <c r="I626" s="13">
        <f>VENTAS[[#This Row],[Cantidad]]*VENTAS[[#This Row],[Precio Venta]]</f>
        <v>50</v>
      </c>
      <c r="J626" s="13">
        <f>IF(VENTAS[[#This Row],[Nombre del Gestor]]&gt;1,  VENTAS[[#This Row],[Total]]*10%, 0)</f>
        <v>0</v>
      </c>
      <c r="K626" s="13">
        <f>IFERROR(VLOOKUP(VENTAS[[#This Row],[Código del producto Vendido]],INVENTARIO[],20,FALSE),"-")*VENTAS[[#This Row],[Cantidad]]</f>
        <v>31.299999999999997</v>
      </c>
      <c r="L626" s="13">
        <f>VENTAS[[#This Row],[Total]]-VENTAS[[#This Row],[Comisión 10%]]-VENTAS[[#This Row],[Costo]]</f>
        <v>18.700000000000003</v>
      </c>
    </row>
    <row r="627" spans="1:12" ht="14" hidden="1" x14ac:dyDescent="0.15">
      <c r="A627" s="124" t="s">
        <v>2293</v>
      </c>
      <c r="B627">
        <f>IFERROR(VLOOKUP(VENTAS[[#This Row],[Código del producto Vendido]],INVENTARIO[],25,FALSE),"-")</f>
        <v>0</v>
      </c>
      <c r="E627" t="s">
        <v>2039</v>
      </c>
      <c r="F627" s="4" t="str">
        <f>IFERROR(VLOOKUP(VENTAS[[#This Row],[Código del producto Vendido]],INVENTARIO[],5,FALSE),"-")</f>
        <v>Playera negra de cuello cisne</v>
      </c>
      <c r="G627" s="4">
        <v>1</v>
      </c>
      <c r="H627" s="13">
        <v>18</v>
      </c>
      <c r="I627" s="13">
        <f>VENTAS[[#This Row],[Cantidad]]*VENTAS[[#This Row],[Precio Venta]]</f>
        <v>18</v>
      </c>
      <c r="J627" s="13">
        <f>IF(VENTAS[[#This Row],[Nombre del Gestor]]&gt;1,  VENTAS[[#This Row],[Total]]*10%, 0)</f>
        <v>0</v>
      </c>
      <c r="K627" s="13">
        <f>IFERROR(VLOOKUP(VENTAS[[#This Row],[Código del producto Vendido]],INVENTARIO[],20,FALSE),"-")*VENTAS[[#This Row],[Cantidad]]</f>
        <v>11.32</v>
      </c>
      <c r="L627" s="13">
        <f>VENTAS[[#This Row],[Total]]-VENTAS[[#This Row],[Comisión 10%]]-VENTAS[[#This Row],[Costo]]</f>
        <v>6.68</v>
      </c>
    </row>
    <row r="628" spans="1:12" ht="14" hidden="1" x14ac:dyDescent="0.15">
      <c r="A628" s="124" t="s">
        <v>2293</v>
      </c>
      <c r="B628">
        <f>IFERROR(VLOOKUP(VENTAS[[#This Row],[Código del producto Vendido]],INVENTARIO[],25,FALSE),"-")</f>
        <v>0</v>
      </c>
      <c r="E628" t="s">
        <v>2041</v>
      </c>
      <c r="F628" s="4" t="str">
        <f>IFERROR(VLOOKUP(VENTAS[[#This Row],[Código del producto Vendido]],INVENTARIO[],5,FALSE),"-")</f>
        <v>Playera negra de cuello cisne</v>
      </c>
      <c r="G628" s="4">
        <v>1</v>
      </c>
      <c r="H628" s="13">
        <v>18</v>
      </c>
      <c r="I628" s="13">
        <f>VENTAS[[#This Row],[Cantidad]]*VENTAS[[#This Row],[Precio Venta]]</f>
        <v>18</v>
      </c>
      <c r="J628" s="13">
        <f>IF(VENTAS[[#This Row],[Nombre del Gestor]]&gt;1,  VENTAS[[#This Row],[Total]]*10%, 0)</f>
        <v>0</v>
      </c>
      <c r="K628" s="13">
        <f>IFERROR(VLOOKUP(VENTAS[[#This Row],[Código del producto Vendido]],INVENTARIO[],20,FALSE),"-")*VENTAS[[#This Row],[Cantidad]]</f>
        <v>11.32</v>
      </c>
      <c r="L628" s="13">
        <f>VENTAS[[#This Row],[Total]]-VENTAS[[#This Row],[Comisión 10%]]-VENTAS[[#This Row],[Costo]]</f>
        <v>6.68</v>
      </c>
    </row>
    <row r="629" spans="1:12" ht="14" hidden="1" x14ac:dyDescent="0.15">
      <c r="A629" s="124" t="s">
        <v>2293</v>
      </c>
      <c r="B629" t="str">
        <f>IFERROR(VLOOKUP(VENTAS[[#This Row],[Código del producto Vendido]],INVENTARIO[],25,FALSE),"-")</f>
        <v>Compra 11 dic 2023</v>
      </c>
      <c r="E629" t="s">
        <v>2047</v>
      </c>
      <c r="F629" s="4" t="str">
        <f>IFERROR(VLOOKUP(VENTAS[[#This Row],[Código del producto Vendido]],INVENTARIO[],5,FALSE),"-")</f>
        <v xml:space="preserve">Top bustier </v>
      </c>
      <c r="G629" s="4">
        <v>1</v>
      </c>
      <c r="H629" s="13">
        <v>22</v>
      </c>
      <c r="I629" s="13">
        <f>VENTAS[[#This Row],[Cantidad]]*VENTAS[[#This Row],[Precio Venta]]</f>
        <v>22</v>
      </c>
      <c r="J629" s="13">
        <f>IF(VENTAS[[#This Row],[Nombre del Gestor]]&gt;1,  VENTAS[[#This Row],[Total]]*10%, 0)</f>
        <v>0</v>
      </c>
      <c r="K629" s="13">
        <f>IFERROR(VLOOKUP(VENTAS[[#This Row],[Código del producto Vendido]],INVENTARIO[],20,FALSE),"-")*VENTAS[[#This Row],[Cantidad]]</f>
        <v>5.5</v>
      </c>
      <c r="L629" s="13">
        <f>VENTAS[[#This Row],[Total]]-VENTAS[[#This Row],[Comisión 10%]]-VENTAS[[#This Row],[Costo]]</f>
        <v>16.5</v>
      </c>
    </row>
    <row r="630" spans="1:12" ht="14" hidden="1" x14ac:dyDescent="0.15">
      <c r="A630" s="124" t="s">
        <v>2293</v>
      </c>
      <c r="B630">
        <f>IFERROR(VLOOKUP(VENTAS[[#This Row],[Código del producto Vendido]],INVENTARIO[],25,FALSE),"-")</f>
        <v>0</v>
      </c>
      <c r="E630" t="s">
        <v>2054</v>
      </c>
      <c r="F630" s="4" t="str">
        <f>IFERROR(VLOOKUP(VENTAS[[#This Row],[Código del producto Vendido]],INVENTARIO[],5,FALSE),"-")</f>
        <v>Vestido acanalado cruzado color crema</v>
      </c>
      <c r="G630" s="4">
        <v>2</v>
      </c>
      <c r="H630" s="13">
        <v>28</v>
      </c>
      <c r="I630" s="13">
        <f>VENTAS[[#This Row],[Cantidad]]*VENTAS[[#This Row],[Precio Venta]]</f>
        <v>56</v>
      </c>
      <c r="J630" s="13">
        <f>IF(VENTAS[[#This Row],[Nombre del Gestor]]&gt;1,  VENTAS[[#This Row],[Total]]*10%, 0)</f>
        <v>0</v>
      </c>
      <c r="K630" s="13">
        <f>IFERROR(VLOOKUP(VENTAS[[#This Row],[Código del producto Vendido]],INVENTARIO[],20,FALSE),"-")*VENTAS[[#This Row],[Cantidad]]</f>
        <v>49.18</v>
      </c>
      <c r="L630" s="13">
        <f>VENTAS[[#This Row],[Total]]-VENTAS[[#This Row],[Comisión 10%]]-VENTAS[[#This Row],[Costo]]</f>
        <v>6.82</v>
      </c>
    </row>
    <row r="631" spans="1:12" ht="14" hidden="1" x14ac:dyDescent="0.15">
      <c r="A631" s="124" t="s">
        <v>2293</v>
      </c>
      <c r="B631">
        <f>IFERROR(VLOOKUP(VENTAS[[#This Row],[Código del producto Vendido]],INVENTARIO[],25,FALSE),"-")</f>
        <v>0</v>
      </c>
      <c r="E631" t="s">
        <v>2055</v>
      </c>
      <c r="F631" s="4" t="str">
        <f>IFERROR(VLOOKUP(VENTAS[[#This Row],[Código del producto Vendido]],INVENTARIO[],5,FALSE),"-")</f>
        <v>Short de tela suave con cinturón</v>
      </c>
      <c r="G631" s="4">
        <v>1</v>
      </c>
      <c r="H631" s="13">
        <v>20</v>
      </c>
      <c r="I631" s="13">
        <f>VENTAS[[#This Row],[Cantidad]]*VENTAS[[#This Row],[Precio Venta]]</f>
        <v>20</v>
      </c>
      <c r="J631" s="13">
        <f>IF(VENTAS[[#This Row],[Nombre del Gestor]]&gt;1,  VENTAS[[#This Row],[Total]]*10%, 0)</f>
        <v>0</v>
      </c>
      <c r="K631" s="13">
        <f>IFERROR(VLOOKUP(VENTAS[[#This Row],[Código del producto Vendido]],INVENTARIO[],20,FALSE),"-")*VENTAS[[#This Row],[Cantidad]]</f>
        <v>12.99</v>
      </c>
      <c r="L631" s="13">
        <f>VENTAS[[#This Row],[Total]]-VENTAS[[#This Row],[Comisión 10%]]-VENTAS[[#This Row],[Costo]]</f>
        <v>7.01</v>
      </c>
    </row>
    <row r="632" spans="1:12" ht="14" hidden="1" x14ac:dyDescent="0.15">
      <c r="A632" s="124" t="s">
        <v>2293</v>
      </c>
      <c r="B632" t="str">
        <f>IFERROR(VLOOKUP(VENTAS[[#This Row],[Código del producto Vendido]],INVENTARIO[],25,FALSE),"-")</f>
        <v>Yenma 19 Mayo</v>
      </c>
      <c r="E632" t="s">
        <v>1396</v>
      </c>
      <c r="F632" s="4" t="str">
        <f>IFERROR(VLOOKUP(VENTAS[[#This Row],[Código del producto Vendido]],INVENTARIO[],5,FALSE),"-")</f>
        <v>Vestido de satén ajustado de tirantes fruncido</v>
      </c>
      <c r="G632" s="4">
        <v>1</v>
      </c>
      <c r="H632" s="13">
        <v>25</v>
      </c>
      <c r="I632" s="13">
        <f>VENTAS[[#This Row],[Cantidad]]*VENTAS[[#This Row],[Precio Venta]]</f>
        <v>25</v>
      </c>
      <c r="J632" s="13">
        <f>IF(VENTAS[[#This Row],[Nombre del Gestor]]&gt;1,  VENTAS[[#This Row],[Total]]*10%, 0)</f>
        <v>0</v>
      </c>
      <c r="K632" s="13">
        <f>IFERROR(VLOOKUP(VENTAS[[#This Row],[Código del producto Vendido]],INVENTARIO[],20,FALSE),"-")*VENTAS[[#This Row],[Cantidad]]</f>
        <v>12.875555555555556</v>
      </c>
      <c r="L632" s="13">
        <f>VENTAS[[#This Row],[Total]]-VENTAS[[#This Row],[Comisión 10%]]-VENTAS[[#This Row],[Costo]]</f>
        <v>12.124444444444444</v>
      </c>
    </row>
    <row r="633" spans="1:12" ht="14" hidden="1" x14ac:dyDescent="0.15">
      <c r="A633" s="124" t="s">
        <v>2293</v>
      </c>
      <c r="B633">
        <f>IFERROR(VLOOKUP(VENTAS[[#This Row],[Código del producto Vendido]],INVENTARIO[],25,FALSE),"-")</f>
        <v>0</v>
      </c>
      <c r="E633" t="s">
        <v>1550</v>
      </c>
      <c r="F633" s="4" t="str">
        <f>IFERROR(VLOOKUP(VENTAS[[#This Row],[Código del producto Vendido]],INVENTARIO[],5,FALSE),"-")</f>
        <v>Vestido con estampado jungla</v>
      </c>
      <c r="G633" s="4">
        <v>1</v>
      </c>
      <c r="H633" s="13">
        <v>16</v>
      </c>
      <c r="I633" s="13">
        <f>VENTAS[[#This Row],[Cantidad]]*VENTAS[[#This Row],[Precio Venta]]</f>
        <v>16</v>
      </c>
      <c r="J633" s="13">
        <f>IF(VENTAS[[#This Row],[Nombre del Gestor]]&gt;1,  VENTAS[[#This Row],[Total]]*10%, 0)</f>
        <v>0</v>
      </c>
      <c r="K633" s="13">
        <f>IFERROR(VLOOKUP(VENTAS[[#This Row],[Código del producto Vendido]],INVENTARIO[],20,FALSE),"-")*VENTAS[[#This Row],[Cantidad]]</f>
        <v>10.722222222222221</v>
      </c>
      <c r="L633" s="13">
        <f>VENTAS[[#This Row],[Total]]-VENTAS[[#This Row],[Comisión 10%]]-VENTAS[[#This Row],[Costo]]</f>
        <v>5.2777777777777786</v>
      </c>
    </row>
    <row r="634" spans="1:12" ht="14" hidden="1" x14ac:dyDescent="0.15">
      <c r="A634" s="124" t="s">
        <v>2293</v>
      </c>
      <c r="B634" t="str">
        <f>IFERROR(VLOOKUP(VENTAS[[#This Row],[Código del producto Vendido]],INVENTARIO[],25,FALSE),"-")</f>
        <v>Compra 7/12/2023</v>
      </c>
      <c r="E634" t="s">
        <v>2157</v>
      </c>
      <c r="F634" s="4" t="str">
        <f>IFERROR(VLOOKUP(VENTAS[[#This Row],[Código del producto Vendido]],INVENTARIO[],5,FALSE),"-")</f>
        <v>Top Bustier encaje</v>
      </c>
      <c r="G634" s="4">
        <v>1</v>
      </c>
      <c r="H634" s="13">
        <v>22</v>
      </c>
      <c r="I634" s="13">
        <f>VENTAS[[#This Row],[Cantidad]]*VENTAS[[#This Row],[Precio Venta]]</f>
        <v>22</v>
      </c>
      <c r="J634" s="13">
        <f>IF(VENTAS[[#This Row],[Nombre del Gestor]]&gt;1,  VENTAS[[#This Row],[Total]]*10%, 0)</f>
        <v>0</v>
      </c>
      <c r="K634" s="13">
        <f>IFERROR(VLOOKUP(VENTAS[[#This Row],[Código del producto Vendido]],INVENTARIO[],20,FALSE),"-")*VENTAS[[#This Row],[Cantidad]]</f>
        <v>14.7</v>
      </c>
      <c r="L634" s="13">
        <f>VENTAS[[#This Row],[Total]]-VENTAS[[#This Row],[Comisión 10%]]-VENTAS[[#This Row],[Costo]]</f>
        <v>7.3000000000000007</v>
      </c>
    </row>
    <row r="635" spans="1:12" ht="14" hidden="1" x14ac:dyDescent="0.15">
      <c r="A635" s="124" t="s">
        <v>2293</v>
      </c>
      <c r="B635" t="str">
        <f>IFERROR(VLOOKUP(VENTAS[[#This Row],[Código del producto Vendido]],INVENTARIO[],25,FALSE),"-")</f>
        <v>Compra 7/12/2023</v>
      </c>
      <c r="E635" t="s">
        <v>2170</v>
      </c>
      <c r="F635" s="4" t="str">
        <f>IFERROR(VLOOKUP(VENTAS[[#This Row],[Código del producto Vendido]],INVENTARIO[],5,FALSE),"-")</f>
        <v>Gafas de sol Dama</v>
      </c>
      <c r="G635" s="4">
        <v>1</v>
      </c>
      <c r="H635" s="13">
        <v>9</v>
      </c>
      <c r="I635" s="13">
        <f>VENTAS[[#This Row],[Cantidad]]*VENTAS[[#This Row],[Precio Venta]]</f>
        <v>9</v>
      </c>
      <c r="J635" s="13">
        <f>IF(VENTAS[[#This Row],[Nombre del Gestor]]&gt;1,  VENTAS[[#This Row],[Total]]*10%, 0)</f>
        <v>0</v>
      </c>
      <c r="K635" s="13">
        <f>IFERROR(VLOOKUP(VENTAS[[#This Row],[Código del producto Vendido]],INVENTARIO[],20,FALSE),"-")*VENTAS[[#This Row],[Cantidad]]</f>
        <v>6.05</v>
      </c>
      <c r="L635" s="13">
        <f>VENTAS[[#This Row],[Total]]-VENTAS[[#This Row],[Comisión 10%]]-VENTAS[[#This Row],[Costo]]</f>
        <v>2.95</v>
      </c>
    </row>
    <row r="636" spans="1:12" ht="14" hidden="1" x14ac:dyDescent="0.15">
      <c r="A636" s="124" t="s">
        <v>2293</v>
      </c>
      <c r="B636" t="str">
        <f>IFERROR(VLOOKUP(VENTAS[[#This Row],[Código del producto Vendido]],INVENTARIO[],25,FALSE),"-")</f>
        <v>Compra 9/12/2023</v>
      </c>
      <c r="E636" t="s">
        <v>2261</v>
      </c>
      <c r="F636" s="4" t="str">
        <f>IFERROR(VLOOKUP(VENTAS[[#This Row],[Código del producto Vendido]],INVENTARIO[],5,FALSE),"-")</f>
        <v>Botas negras de zíper</v>
      </c>
      <c r="G636" s="4">
        <v>1</v>
      </c>
      <c r="H636" s="13">
        <v>40</v>
      </c>
      <c r="I636" s="13">
        <f>VENTAS[[#This Row],[Cantidad]]*VENTAS[[#This Row],[Precio Venta]]</f>
        <v>40</v>
      </c>
      <c r="J636" s="13">
        <f>IF(VENTAS[[#This Row],[Nombre del Gestor]]&gt;1,  VENTAS[[#This Row],[Total]]*10%, 0)</f>
        <v>0</v>
      </c>
      <c r="K636" s="13">
        <f>IFERROR(VLOOKUP(VENTAS[[#This Row],[Código del producto Vendido]],INVENTARIO[],20,FALSE),"-")*VENTAS[[#This Row],[Cantidad]]</f>
        <v>22.42</v>
      </c>
      <c r="L636" s="13">
        <f>VENTAS[[#This Row],[Total]]-VENTAS[[#This Row],[Comisión 10%]]-VENTAS[[#This Row],[Costo]]</f>
        <v>17.579999999999998</v>
      </c>
    </row>
    <row r="637" spans="1:12" ht="14" hidden="1" x14ac:dyDescent="0.15">
      <c r="A637" s="124" t="s">
        <v>2293</v>
      </c>
      <c r="B637" t="str">
        <f>IFERROR(VLOOKUP(VENTAS[[#This Row],[Código del producto Vendido]],INVENTARIO[],25,FALSE),"-")</f>
        <v>Compra 7/12/2023</v>
      </c>
      <c r="C637" t="s">
        <v>2297</v>
      </c>
      <c r="D637" t="s">
        <v>2298</v>
      </c>
      <c r="E637" t="s">
        <v>2154</v>
      </c>
      <c r="F637" s="4" t="str">
        <f>IFERROR(VLOOKUP(VENTAS[[#This Row],[Código del producto Vendido]],INVENTARIO[],5,FALSE),"-")</f>
        <v>Sandalias Albaricoque</v>
      </c>
      <c r="G637" s="4">
        <v>1</v>
      </c>
      <c r="H637" s="13">
        <v>40</v>
      </c>
      <c r="I637" s="13">
        <f>VENTAS[[#This Row],[Cantidad]]*VENTAS[[#This Row],[Precio Venta]]</f>
        <v>40</v>
      </c>
      <c r="J637" s="13">
        <f>IF(VENTAS[[#This Row],[Nombre del Gestor]]&gt;1,  VENTAS[[#This Row],[Total]]*10%, 0)</f>
        <v>4</v>
      </c>
      <c r="K637" s="13">
        <f>IFERROR(VLOOKUP(VENTAS[[#This Row],[Código del producto Vendido]],INVENTARIO[],20,FALSE),"-")*VENTAS[[#This Row],[Cantidad]]</f>
        <v>23</v>
      </c>
      <c r="L637" s="13">
        <f>VENTAS[[#This Row],[Total]]-VENTAS[[#This Row],[Comisión 10%]]-VENTAS[[#This Row],[Costo]]</f>
        <v>13</v>
      </c>
    </row>
    <row r="638" spans="1:12" ht="14" hidden="1" x14ac:dyDescent="0.15">
      <c r="A638" s="124" t="s">
        <v>2293</v>
      </c>
      <c r="B638" t="str">
        <f>IFERROR(VLOOKUP(VENTAS[[#This Row],[Código del producto Vendido]],INVENTARIO[],25,FALSE),"-")</f>
        <v>Compra 7/12/2023</v>
      </c>
      <c r="D638" t="s">
        <v>2299</v>
      </c>
      <c r="E638" t="s">
        <v>2163</v>
      </c>
      <c r="F638" s="4" t="str">
        <f>IFERROR(VLOOKUP(VENTAS[[#This Row],[Código del producto Vendido]],INVENTARIO[],5,FALSE),"-")</f>
        <v>Falda de mezclilla negra a la cintura</v>
      </c>
      <c r="G638" s="4">
        <v>1</v>
      </c>
      <c r="H638" s="13">
        <v>0</v>
      </c>
      <c r="I638" s="13">
        <f>VENTAS[[#This Row],[Cantidad]]*VENTAS[[#This Row],[Precio Venta]]</f>
        <v>0</v>
      </c>
      <c r="J638" s="13">
        <f>IF(VENTAS[[#This Row],[Nombre del Gestor]]&gt;1,  VENTAS[[#This Row],[Total]]*10%, 0)</f>
        <v>0</v>
      </c>
      <c r="K638" s="13">
        <f>IFERROR(VLOOKUP(VENTAS[[#This Row],[Código del producto Vendido]],INVENTARIO[],20,FALSE),"-")*VENTAS[[#This Row],[Cantidad]]</f>
        <v>15</v>
      </c>
      <c r="L638" s="13">
        <f>VENTAS[[#This Row],[Total]]-VENTAS[[#This Row],[Comisión 10%]]-VENTAS[[#This Row],[Costo]]</f>
        <v>-15</v>
      </c>
    </row>
    <row r="639" spans="1:12" ht="14" hidden="1" x14ac:dyDescent="0.15">
      <c r="A639" s="124" t="s">
        <v>2293</v>
      </c>
      <c r="B639" t="str">
        <f>IFERROR(VLOOKUP(VENTAS[[#This Row],[Código del producto Vendido]],INVENTARIO[],25,FALSE),"-")</f>
        <v>Compra 7/12/2023</v>
      </c>
      <c r="D639" t="s">
        <v>2300</v>
      </c>
      <c r="E639" t="s">
        <v>2139</v>
      </c>
      <c r="F639" s="4" t="str">
        <f>IFERROR(VLOOKUP(VENTAS[[#This Row],[Código del producto Vendido]],INVENTARIO[],5,FALSE),"-")</f>
        <v>Vestido Frenchy Ajustado</v>
      </c>
      <c r="G639" s="4">
        <v>1</v>
      </c>
      <c r="H639" s="13">
        <v>25</v>
      </c>
      <c r="I639" s="13">
        <f>VENTAS[[#This Row],[Cantidad]]*VENTAS[[#This Row],[Precio Venta]]</f>
        <v>25</v>
      </c>
      <c r="J639" s="13">
        <f>IF(VENTAS[[#This Row],[Nombre del Gestor]]&gt;1,  VENTAS[[#This Row],[Total]]*10%, 0)</f>
        <v>2.5</v>
      </c>
      <c r="K639" s="13">
        <f>IFERROR(VLOOKUP(VENTAS[[#This Row],[Código del producto Vendido]],INVENTARIO[],20,FALSE),"-")*VENTAS[[#This Row],[Cantidad]]</f>
        <v>11.5</v>
      </c>
      <c r="L639" s="13">
        <f>VENTAS[[#This Row],[Total]]-VENTAS[[#This Row],[Comisión 10%]]-VENTAS[[#This Row],[Costo]]</f>
        <v>11</v>
      </c>
    </row>
    <row r="640" spans="1:12" ht="14" hidden="1" x14ac:dyDescent="0.15">
      <c r="A640" s="124" t="s">
        <v>2293</v>
      </c>
      <c r="B640" t="str">
        <f>IFERROR(VLOOKUP(VENTAS[[#This Row],[Código del producto Vendido]],INVENTARIO[],25,FALSE),"-")</f>
        <v>Compra 7/12/2023</v>
      </c>
      <c r="D640" t="s">
        <v>2294</v>
      </c>
      <c r="E640" t="s">
        <v>2144</v>
      </c>
      <c r="F640" s="4" t="str">
        <f>IFERROR(VLOOKUP(VENTAS[[#This Row],[Código del producto Vendido]],INVENTARIO[],5,FALSE),"-")</f>
        <v>Pantalón Negro Acampanado</v>
      </c>
      <c r="G640" s="4">
        <v>1</v>
      </c>
      <c r="H640" s="13">
        <v>28</v>
      </c>
      <c r="I640" s="13">
        <f>VENTAS[[#This Row],[Cantidad]]*VENTAS[[#This Row],[Precio Venta]]</f>
        <v>28</v>
      </c>
      <c r="J640" s="13">
        <f>IF(VENTAS[[#This Row],[Nombre del Gestor]]&gt;1,  VENTAS[[#This Row],[Total]]*10%, 0)</f>
        <v>2.8000000000000003</v>
      </c>
      <c r="K640" s="13">
        <f>IFERROR(VLOOKUP(VENTAS[[#This Row],[Código del producto Vendido]],INVENTARIO[],20,FALSE),"-")*VENTAS[[#This Row],[Cantidad]]</f>
        <v>16.5</v>
      </c>
      <c r="L640" s="13">
        <f>VENTAS[[#This Row],[Total]]-VENTAS[[#This Row],[Comisión 10%]]-VENTAS[[#This Row],[Costo]]</f>
        <v>8.6999999999999993</v>
      </c>
    </row>
    <row r="641" spans="1:12" ht="14" hidden="1" x14ac:dyDescent="0.15">
      <c r="A641" s="124" t="s">
        <v>2293</v>
      </c>
      <c r="B641" t="str">
        <f>IFERROR(VLOOKUP(VENTAS[[#This Row],[Código del producto Vendido]],INVENTARIO[],25,FALSE),"-")</f>
        <v>Compra 7/12/2023</v>
      </c>
      <c r="D641" t="s">
        <v>2300</v>
      </c>
      <c r="E641" t="s">
        <v>2138</v>
      </c>
      <c r="F641" s="4" t="str">
        <f>IFERROR(VLOOKUP(VENTAS[[#This Row],[Código del producto Vendido]],INVENTARIO[],5,FALSE),"-")</f>
        <v>Pullover Dazy</v>
      </c>
      <c r="G641" s="4">
        <v>1</v>
      </c>
      <c r="H641" s="13">
        <v>13</v>
      </c>
      <c r="I641" s="13">
        <f>VENTAS[[#This Row],[Cantidad]]*VENTAS[[#This Row],[Precio Venta]]</f>
        <v>13</v>
      </c>
      <c r="J641" s="13">
        <f>IF(VENTAS[[#This Row],[Nombre del Gestor]]&gt;1,  VENTAS[[#This Row],[Total]]*10%, 0)</f>
        <v>1.3</v>
      </c>
      <c r="K641" s="13">
        <f>IFERROR(VLOOKUP(VENTAS[[#This Row],[Código del producto Vendido]],INVENTARIO[],20,FALSE),"-")*VENTAS[[#This Row],[Cantidad]]</f>
        <v>7.5</v>
      </c>
      <c r="L641" s="13">
        <f>VENTAS[[#This Row],[Total]]-VENTAS[[#This Row],[Comisión 10%]]-VENTAS[[#This Row],[Costo]]</f>
        <v>4.1999999999999993</v>
      </c>
    </row>
    <row r="642" spans="1:12" ht="14" hidden="1" x14ac:dyDescent="0.15">
      <c r="A642" s="124" t="s">
        <v>2293</v>
      </c>
      <c r="B642" t="str">
        <f>IFERROR(VLOOKUP(VENTAS[[#This Row],[Código del producto Vendido]],INVENTARIO[],25,FALSE),"-")</f>
        <v>Compra 7/12/2023</v>
      </c>
      <c r="D642" t="s">
        <v>2300</v>
      </c>
      <c r="E642" t="s">
        <v>2137</v>
      </c>
      <c r="F642" s="4" t="str">
        <f>IFERROR(VLOOKUP(VENTAS[[#This Row],[Código del producto Vendido]],INVENTARIO[],5,FALSE),"-")</f>
        <v>Pullover Dazy</v>
      </c>
      <c r="G642" s="4">
        <v>1</v>
      </c>
      <c r="H642" s="13">
        <v>13</v>
      </c>
      <c r="I642" s="13">
        <f>VENTAS[[#This Row],[Cantidad]]*VENTAS[[#This Row],[Precio Venta]]</f>
        <v>13</v>
      </c>
      <c r="J642" s="13">
        <f>IF(VENTAS[[#This Row],[Nombre del Gestor]]&gt;1,  VENTAS[[#This Row],[Total]]*10%, 0)</f>
        <v>1.3</v>
      </c>
      <c r="K642" s="13">
        <f>IFERROR(VLOOKUP(VENTAS[[#This Row],[Código del producto Vendido]],INVENTARIO[],20,FALSE),"-")*VENTAS[[#This Row],[Cantidad]]</f>
        <v>7.5</v>
      </c>
      <c r="L642" s="13">
        <f>VENTAS[[#This Row],[Total]]-VENTAS[[#This Row],[Comisión 10%]]-VENTAS[[#This Row],[Costo]]</f>
        <v>4.1999999999999993</v>
      </c>
    </row>
    <row r="643" spans="1:12" ht="14" hidden="1" x14ac:dyDescent="0.15">
      <c r="A643" s="124" t="s">
        <v>2293</v>
      </c>
      <c r="B643" t="str">
        <f>IFERROR(VLOOKUP(VENTAS[[#This Row],[Código del producto Vendido]],INVENTARIO[],25,FALSE),"-")</f>
        <v>Recibido Freddy 24Mayo</v>
      </c>
      <c r="D643" t="s">
        <v>2300</v>
      </c>
      <c r="E643" t="s">
        <v>1698</v>
      </c>
      <c r="F643" s="4" t="str">
        <f>IFERROR(VLOOKUP(VENTAS[[#This Row],[Código del producto Vendido]],INVENTARIO[],5,FALSE),"-")</f>
        <v>Top Dreamer Negro</v>
      </c>
      <c r="G643" s="4">
        <v>1</v>
      </c>
      <c r="H643" s="13">
        <v>12</v>
      </c>
      <c r="I643" s="13">
        <f>VENTAS[[#This Row],[Cantidad]]*VENTAS[[#This Row],[Precio Venta]]</f>
        <v>12</v>
      </c>
      <c r="J643" s="13">
        <f>IF(VENTAS[[#This Row],[Nombre del Gestor]]&gt;1,  VENTAS[[#This Row],[Total]]*10%, 0)</f>
        <v>1.2000000000000002</v>
      </c>
      <c r="K643" s="13">
        <f>IFERROR(VLOOKUP(VENTAS[[#This Row],[Código del producto Vendido]],INVENTARIO[],20,FALSE),"-")*VENTAS[[#This Row],[Cantidad]]</f>
        <v>7.1568181818181813</v>
      </c>
      <c r="L643" s="13">
        <f>VENTAS[[#This Row],[Total]]-VENTAS[[#This Row],[Comisión 10%]]-VENTAS[[#This Row],[Costo]]</f>
        <v>3.6431818181818194</v>
      </c>
    </row>
    <row r="644" spans="1:12" ht="14" hidden="1" x14ac:dyDescent="0.15">
      <c r="A644" s="124" t="s">
        <v>2293</v>
      </c>
      <c r="B644" t="str">
        <f>IFERROR(VLOOKUP(VENTAS[[#This Row],[Código del producto Vendido]],INVENTARIO[],25,FALSE),"-")</f>
        <v>Viaje Agosto</v>
      </c>
      <c r="D644" t="s">
        <v>2300</v>
      </c>
      <c r="E644" t="s">
        <v>1778</v>
      </c>
      <c r="F644" s="4" t="str">
        <f>IFERROR(VLOOKUP(VENTAS[[#This Row],[Código del producto Vendido]],INVENTARIO[],5,FALSE),"-")</f>
        <v>Pullover negro cuello redondo</v>
      </c>
      <c r="G644" s="4">
        <v>1</v>
      </c>
      <c r="H644" s="13">
        <v>12</v>
      </c>
      <c r="I644" s="13">
        <f>VENTAS[[#This Row],[Cantidad]]*VENTAS[[#This Row],[Precio Venta]]</f>
        <v>12</v>
      </c>
      <c r="J644" s="13">
        <f>IF(VENTAS[[#This Row],[Nombre del Gestor]]&gt;1,  VENTAS[[#This Row],[Total]]*10%, 0)</f>
        <v>1.2000000000000002</v>
      </c>
      <c r="K644" s="13">
        <f>IFERROR(VLOOKUP(VENTAS[[#This Row],[Código del producto Vendido]],INVENTARIO[],20,FALSE),"-")*VENTAS[[#This Row],[Cantidad]]</f>
        <v>8.5300000000000011</v>
      </c>
      <c r="L644" s="13">
        <f>VENTAS[[#This Row],[Total]]-VENTAS[[#This Row],[Comisión 10%]]-VENTAS[[#This Row],[Costo]]</f>
        <v>2.2699999999999996</v>
      </c>
    </row>
    <row r="645" spans="1:12" ht="14" hidden="1" x14ac:dyDescent="0.15">
      <c r="A645" s="124" t="s">
        <v>2293</v>
      </c>
      <c r="B645" t="str">
        <f>IFERROR(VLOOKUP(VENTAS[[#This Row],[Código del producto Vendido]],INVENTARIO[],25,FALSE),"-")</f>
        <v>Compra 7/12/2023</v>
      </c>
      <c r="E645" t="s">
        <v>2113</v>
      </c>
      <c r="F645" s="4" t="str">
        <f>IFERROR(VLOOKUP(VENTAS[[#This Row],[Código del producto Vendido]],INVENTARIO[],5,FALSE),"-")</f>
        <v>Camiseta Dazy Blanco</v>
      </c>
      <c r="G645" s="4">
        <v>1</v>
      </c>
      <c r="H645" s="13">
        <v>13</v>
      </c>
      <c r="I645" s="13">
        <f>VENTAS[[#This Row],[Cantidad]]*VENTAS[[#This Row],[Precio Venta]]</f>
        <v>13</v>
      </c>
      <c r="J645" s="13">
        <f>IF(VENTAS[[#This Row],[Nombre del Gestor]]&gt;1,  VENTAS[[#This Row],[Total]]*10%, 0)</f>
        <v>0</v>
      </c>
      <c r="K645" s="13">
        <f>IFERROR(VLOOKUP(VENTAS[[#This Row],[Código del producto Vendido]],INVENTARIO[],20,FALSE),"-")*VENTAS[[#This Row],[Cantidad]]</f>
        <v>11</v>
      </c>
      <c r="L645" s="13">
        <f>VENTAS[[#This Row],[Total]]-VENTAS[[#This Row],[Comisión 10%]]-VENTAS[[#This Row],[Costo]]</f>
        <v>2</v>
      </c>
    </row>
    <row r="646" spans="1:12" ht="14" hidden="1" x14ac:dyDescent="0.15">
      <c r="A646" s="124" t="s">
        <v>2293</v>
      </c>
      <c r="B646" t="str">
        <f>IFERROR(VLOOKUP(VENTAS[[#This Row],[Código del producto Vendido]],INVENTARIO[],25,FALSE),"-")</f>
        <v>Compra 7/12/2023</v>
      </c>
      <c r="E646" t="s">
        <v>2115</v>
      </c>
      <c r="F646" s="4" t="str">
        <f>IFERROR(VLOOKUP(VENTAS[[#This Row],[Código del producto Vendido]],INVENTARIO[],5,FALSE),"-")</f>
        <v>Pantalón negro acampanado</v>
      </c>
      <c r="G646" s="4">
        <v>1</v>
      </c>
      <c r="H646" s="13">
        <v>28</v>
      </c>
      <c r="I646" s="13">
        <f>VENTAS[[#This Row],[Cantidad]]*VENTAS[[#This Row],[Precio Venta]]</f>
        <v>28</v>
      </c>
      <c r="J646" s="13">
        <f>IF(VENTAS[[#This Row],[Nombre del Gestor]]&gt;1,  VENTAS[[#This Row],[Total]]*10%, 0)</f>
        <v>0</v>
      </c>
      <c r="K646" s="13">
        <f>IFERROR(VLOOKUP(VENTAS[[#This Row],[Código del producto Vendido]],INVENTARIO[],20,FALSE),"-")*VENTAS[[#This Row],[Cantidad]]</f>
        <v>18.5</v>
      </c>
      <c r="L646" s="13">
        <f>VENTAS[[#This Row],[Total]]-VENTAS[[#This Row],[Comisión 10%]]-VENTAS[[#This Row],[Costo]]</f>
        <v>9.5</v>
      </c>
    </row>
    <row r="647" spans="1:12" ht="14" hidden="1" x14ac:dyDescent="0.15">
      <c r="A647" s="124" t="s">
        <v>2293</v>
      </c>
      <c r="B647" t="str">
        <f>IFERROR(VLOOKUP(VENTAS[[#This Row],[Código del producto Vendido]],INVENTARIO[],25,FALSE),"-")</f>
        <v>Compra 7/12/2023</v>
      </c>
      <c r="D647" t="s">
        <v>2301</v>
      </c>
      <c r="E647" t="s">
        <v>2121</v>
      </c>
      <c r="F647" s="4" t="str">
        <f>IFERROR(VLOOKUP(VENTAS[[#This Row],[Código del producto Vendido]],INVENTARIO[],5,FALSE),"-")</f>
        <v>Vestido Camisero flores</v>
      </c>
      <c r="G647" s="4">
        <v>1</v>
      </c>
      <c r="H647" s="13">
        <v>35</v>
      </c>
      <c r="I647" s="13">
        <f>VENTAS[[#This Row],[Cantidad]]*VENTAS[[#This Row],[Precio Venta]]</f>
        <v>35</v>
      </c>
      <c r="J647" s="13">
        <f>IF(VENTAS[[#This Row],[Nombre del Gestor]]&gt;1,  VENTAS[[#This Row],[Total]]*10%, 0)</f>
        <v>3.5</v>
      </c>
      <c r="K647" s="13">
        <f>IFERROR(VLOOKUP(VENTAS[[#This Row],[Código del producto Vendido]],INVENTARIO[],20,FALSE),"-")*VENTAS[[#This Row],[Cantidad]]</f>
        <v>20.6</v>
      </c>
      <c r="L647" s="13">
        <f>VENTAS[[#This Row],[Total]]-VENTAS[[#This Row],[Comisión 10%]]-VENTAS[[#This Row],[Costo]]</f>
        <v>10.899999999999999</v>
      </c>
    </row>
    <row r="648" spans="1:12" ht="14" hidden="1" x14ac:dyDescent="0.15">
      <c r="A648" s="124" t="s">
        <v>2293</v>
      </c>
      <c r="B648" t="str">
        <f>IFERROR(VLOOKUP(VENTAS[[#This Row],[Código del producto Vendido]],INVENTARIO[],25,FALSE),"-")</f>
        <v>Compra 7/12/2023</v>
      </c>
      <c r="E648" t="s">
        <v>2134</v>
      </c>
      <c r="F648" s="4" t="str">
        <f>IFERROR(VLOOKUP(VENTAS[[#This Row],[Código del producto Vendido]],INVENTARIO[],5,FALSE),"-")</f>
        <v>Chaleco blanco botones</v>
      </c>
      <c r="G648" s="4">
        <v>1</v>
      </c>
      <c r="H648" s="13">
        <v>25</v>
      </c>
      <c r="I648" s="13">
        <f>VENTAS[[#This Row],[Cantidad]]*VENTAS[[#This Row],[Precio Venta]]</f>
        <v>25</v>
      </c>
      <c r="J648" s="13">
        <f>IF(VENTAS[[#This Row],[Nombre del Gestor]]&gt;1,  VENTAS[[#This Row],[Total]]*10%, 0)</f>
        <v>0</v>
      </c>
      <c r="K648" s="13">
        <f>IFERROR(VLOOKUP(VENTAS[[#This Row],[Código del producto Vendido]],INVENTARIO[],20,FALSE),"-")*VENTAS[[#This Row],[Cantidad]]</f>
        <v>13.5</v>
      </c>
      <c r="L648" s="13">
        <f>VENTAS[[#This Row],[Total]]-VENTAS[[#This Row],[Comisión 10%]]-VENTAS[[#This Row],[Costo]]</f>
        <v>11.5</v>
      </c>
    </row>
    <row r="649" spans="1:12" ht="14" hidden="1" x14ac:dyDescent="0.15">
      <c r="A649" s="124" t="s">
        <v>2293</v>
      </c>
      <c r="B649" t="str">
        <f>IFERROR(VLOOKUP(VENTAS[[#This Row],[Código del producto Vendido]],INVENTARIO[],25,FALSE),"-")</f>
        <v>Compra 7/12/2023</v>
      </c>
      <c r="E649" t="s">
        <v>2150</v>
      </c>
      <c r="F649" s="4" t="str">
        <f>IFERROR(VLOOKUP(VENTAS[[#This Row],[Código del producto Vendido]],INVENTARIO[],5,FALSE),"-")</f>
        <v>Chaleco de traje</v>
      </c>
      <c r="G649" s="4">
        <v>1</v>
      </c>
      <c r="H649" s="13">
        <v>25</v>
      </c>
      <c r="I649" s="13">
        <f>VENTAS[[#This Row],[Cantidad]]*VENTAS[[#This Row],[Precio Venta]]</f>
        <v>25</v>
      </c>
      <c r="J649" s="13">
        <f>IF(VENTAS[[#This Row],[Nombre del Gestor]]&gt;1,  VENTAS[[#This Row],[Total]]*10%, 0)</f>
        <v>0</v>
      </c>
      <c r="K649" s="13">
        <f>IFERROR(VLOOKUP(VENTAS[[#This Row],[Código del producto Vendido]],INVENTARIO[],20,FALSE),"-")*VENTAS[[#This Row],[Cantidad]]</f>
        <v>13.5</v>
      </c>
      <c r="L649" s="13">
        <f>VENTAS[[#This Row],[Total]]-VENTAS[[#This Row],[Comisión 10%]]-VENTAS[[#This Row],[Costo]]</f>
        <v>11.5</v>
      </c>
    </row>
    <row r="650" spans="1:12" ht="14" hidden="1" x14ac:dyDescent="0.15">
      <c r="A650" s="124" t="s">
        <v>2293</v>
      </c>
      <c r="B650" t="str">
        <f>IFERROR(VLOOKUP(VENTAS[[#This Row],[Código del producto Vendido]],INVENTARIO[],25,FALSE),"-")</f>
        <v>Compra 7/12/2023</v>
      </c>
      <c r="E650" t="s">
        <v>2151</v>
      </c>
      <c r="F650" s="4" t="str">
        <f>IFERROR(VLOOKUP(VENTAS[[#This Row],[Código del producto Vendido]],INVENTARIO[],5,FALSE),"-")</f>
        <v>Chaleco de traje</v>
      </c>
      <c r="G650" s="4">
        <v>1</v>
      </c>
      <c r="H650" s="13">
        <v>25</v>
      </c>
      <c r="I650" s="13">
        <f>VENTAS[[#This Row],[Cantidad]]*VENTAS[[#This Row],[Precio Venta]]</f>
        <v>25</v>
      </c>
      <c r="J650" s="13">
        <f>IF(VENTAS[[#This Row],[Nombre del Gestor]]&gt;1,  VENTAS[[#This Row],[Total]]*10%, 0)</f>
        <v>0</v>
      </c>
      <c r="K650" s="13">
        <f>IFERROR(VLOOKUP(VENTAS[[#This Row],[Código del producto Vendido]],INVENTARIO[],20,FALSE),"-")*VENTAS[[#This Row],[Cantidad]]</f>
        <v>13.5</v>
      </c>
      <c r="L650" s="13">
        <f>VENTAS[[#This Row],[Total]]-VENTAS[[#This Row],[Comisión 10%]]-VENTAS[[#This Row],[Costo]]</f>
        <v>11.5</v>
      </c>
    </row>
    <row r="651" spans="1:12" ht="14" hidden="1" x14ac:dyDescent="0.15">
      <c r="A651" s="124" t="s">
        <v>2293</v>
      </c>
      <c r="B651" t="str">
        <f>IFERROR(VLOOKUP(VENTAS[[#This Row],[Código del producto Vendido]],INVENTARIO[],25,FALSE),"-")</f>
        <v>Compra 7/12/2023</v>
      </c>
      <c r="E651" t="s">
        <v>2161</v>
      </c>
      <c r="F651" s="4" t="str">
        <f>IFERROR(VLOOKUP(VENTAS[[#This Row],[Código del producto Vendido]],INVENTARIO[],5,FALSE),"-")</f>
        <v>Top de encaje</v>
      </c>
      <c r="G651" s="4">
        <v>1</v>
      </c>
      <c r="H651" s="13">
        <v>22</v>
      </c>
      <c r="I651" s="13">
        <f>VENTAS[[#This Row],[Cantidad]]*VENTAS[[#This Row],[Precio Venta]]</f>
        <v>22</v>
      </c>
      <c r="J651" s="13">
        <f>IF(VENTAS[[#This Row],[Nombre del Gestor]]&gt;1,  VENTAS[[#This Row],[Total]]*10%, 0)</f>
        <v>0</v>
      </c>
      <c r="K651" s="13">
        <f>IFERROR(VLOOKUP(VENTAS[[#This Row],[Código del producto Vendido]],INVENTARIO[],20,FALSE),"-")*VENTAS[[#This Row],[Cantidad]]</f>
        <v>14.7</v>
      </c>
      <c r="L651" s="13">
        <f>VENTAS[[#This Row],[Total]]-VENTAS[[#This Row],[Comisión 10%]]-VENTAS[[#This Row],[Costo]]</f>
        <v>7.3000000000000007</v>
      </c>
    </row>
    <row r="652" spans="1:12" ht="14" hidden="1" x14ac:dyDescent="0.15">
      <c r="A652" s="124" t="s">
        <v>2293</v>
      </c>
      <c r="B652" t="str">
        <f>IFERROR(VLOOKUP(VENTAS[[#This Row],[Código del producto Vendido]],INVENTARIO[],25,FALSE),"-")</f>
        <v>Compra 7/12/2023</v>
      </c>
      <c r="E652" t="s">
        <v>2109</v>
      </c>
      <c r="F652" s="4" t="str">
        <f>IFERROR(VLOOKUP(VENTAS[[#This Row],[Código del producto Vendido]],INVENTARIO[],5,FALSE),"-")</f>
        <v>Camiseta Dazy Negro</v>
      </c>
      <c r="G652" s="4">
        <v>1</v>
      </c>
      <c r="H652" s="13">
        <v>13</v>
      </c>
      <c r="I652" s="13">
        <f>VENTAS[[#This Row],[Cantidad]]*VENTAS[[#This Row],[Precio Venta]]</f>
        <v>13</v>
      </c>
      <c r="J652" s="13">
        <f>IF(VENTAS[[#This Row],[Nombre del Gestor]]&gt;1,  VENTAS[[#This Row],[Total]]*10%, 0)</f>
        <v>0</v>
      </c>
      <c r="K652" s="13">
        <f>IFERROR(VLOOKUP(VENTAS[[#This Row],[Código del producto Vendido]],INVENTARIO[],20,FALSE),"-")*VENTAS[[#This Row],[Cantidad]]</f>
        <v>11</v>
      </c>
      <c r="L652" s="13">
        <f>VENTAS[[#This Row],[Total]]-VENTAS[[#This Row],[Comisión 10%]]-VENTAS[[#This Row],[Costo]]</f>
        <v>2</v>
      </c>
    </row>
    <row r="653" spans="1:12" ht="14" hidden="1" x14ac:dyDescent="0.15">
      <c r="A653" s="124" t="s">
        <v>2293</v>
      </c>
      <c r="B653" t="str">
        <f>IFERROR(VLOOKUP(VENTAS[[#This Row],[Código del producto Vendido]],INVENTARIO[],25,FALSE),"-")</f>
        <v>Compra 7/12/2023</v>
      </c>
      <c r="D653" t="s">
        <v>2300</v>
      </c>
      <c r="E653" t="s">
        <v>2141</v>
      </c>
      <c r="F653" s="4" t="str">
        <f>IFERROR(VLOOKUP(VENTAS[[#This Row],[Código del producto Vendido]],INVENTARIO[],5,FALSE),"-")</f>
        <v>Camiseta Dazy Blanco</v>
      </c>
      <c r="G653" s="4">
        <v>1</v>
      </c>
      <c r="H653" s="13">
        <v>13</v>
      </c>
      <c r="I653" s="13">
        <f>VENTAS[[#This Row],[Cantidad]]*VENTAS[[#This Row],[Precio Venta]]</f>
        <v>13</v>
      </c>
      <c r="J653" s="13">
        <f>IF(VENTAS[[#This Row],[Nombre del Gestor]]&gt;1,  VENTAS[[#This Row],[Total]]*10%, 0)</f>
        <v>1.3</v>
      </c>
      <c r="K653" s="13">
        <f>IFERROR(VLOOKUP(VENTAS[[#This Row],[Código del producto Vendido]],INVENTARIO[],20,FALSE),"-")*VENTAS[[#This Row],[Cantidad]]</f>
        <v>1.5</v>
      </c>
      <c r="L653" s="13">
        <f>VENTAS[[#This Row],[Total]]-VENTAS[[#This Row],[Comisión 10%]]-VENTAS[[#This Row],[Costo]]</f>
        <v>10.199999999999999</v>
      </c>
    </row>
    <row r="654" spans="1:12" ht="14" hidden="1" x14ac:dyDescent="0.15">
      <c r="A654" s="124" t="s">
        <v>2293</v>
      </c>
      <c r="B654" t="str">
        <f>IFERROR(VLOOKUP(VENTAS[[#This Row],[Código del producto Vendido]],INVENTARIO[],25,FALSE),"-")</f>
        <v>COMPRA F21</v>
      </c>
      <c r="E654" t="s">
        <v>2094</v>
      </c>
      <c r="F654" s="4" t="str">
        <f>IFERROR(VLOOKUP(VENTAS[[#This Row],[Código del producto Vendido]],INVENTARIO[],5,FALSE),"-")</f>
        <v>Sandalias minimalistas de plataforma</v>
      </c>
      <c r="G654" s="4">
        <v>1</v>
      </c>
      <c r="H654" s="13">
        <v>30</v>
      </c>
      <c r="I654" s="13">
        <f>VENTAS[[#This Row],[Cantidad]]*VENTAS[[#This Row],[Precio Venta]]</f>
        <v>30</v>
      </c>
      <c r="J654" s="13">
        <f>IF(VENTAS[[#This Row],[Nombre del Gestor]]&gt;1,  VENTAS[[#This Row],[Total]]*10%, 0)</f>
        <v>0</v>
      </c>
      <c r="K654" s="13">
        <f>IFERROR(VLOOKUP(VENTAS[[#This Row],[Código del producto Vendido]],INVENTARIO[],20,FALSE),"-")*VENTAS[[#This Row],[Cantidad]]</f>
        <v>22.490000000000002</v>
      </c>
      <c r="L654" s="13">
        <f>VENTAS[[#This Row],[Total]]-VENTAS[[#This Row],[Comisión 10%]]-VENTAS[[#This Row],[Costo]]</f>
        <v>7.509999999999998</v>
      </c>
    </row>
    <row r="655" spans="1:12" ht="14" hidden="1" x14ac:dyDescent="0.15">
      <c r="A655" s="124" t="s">
        <v>2293</v>
      </c>
      <c r="B655" t="str">
        <f>IFERROR(VLOOKUP(VENTAS[[#This Row],[Código del producto Vendido]],INVENTARIO[],25,FALSE),"-")</f>
        <v>COMPRA F21</v>
      </c>
      <c r="E655" t="s">
        <v>2095</v>
      </c>
      <c r="F655" s="4" t="str">
        <f>IFERROR(VLOOKUP(VENTAS[[#This Row],[Código del producto Vendido]],INVENTARIO[],5,FALSE),"-")</f>
        <v>Sandalias minimalistas de plataforma</v>
      </c>
      <c r="G655" s="4">
        <v>1</v>
      </c>
      <c r="H655" s="13">
        <v>35</v>
      </c>
      <c r="I655" s="13">
        <f>VENTAS[[#This Row],[Cantidad]]*VENTAS[[#This Row],[Precio Venta]]</f>
        <v>35</v>
      </c>
      <c r="J655" s="13">
        <f>IF(VENTAS[[#This Row],[Nombre del Gestor]]&gt;1,  VENTAS[[#This Row],[Total]]*10%, 0)</f>
        <v>0</v>
      </c>
      <c r="K655" s="13">
        <f>IFERROR(VLOOKUP(VENTAS[[#This Row],[Código del producto Vendido]],INVENTARIO[],20,FALSE),"-")*VENTAS[[#This Row],[Cantidad]]</f>
        <v>22.490000000000002</v>
      </c>
      <c r="L655" s="13">
        <f>VENTAS[[#This Row],[Total]]-VENTAS[[#This Row],[Comisión 10%]]-VENTAS[[#This Row],[Costo]]</f>
        <v>12.509999999999998</v>
      </c>
    </row>
    <row r="656" spans="1:12" ht="14" hidden="1" x14ac:dyDescent="0.15">
      <c r="A656" s="124" t="s">
        <v>2293</v>
      </c>
      <c r="B656">
        <f>IFERROR(VLOOKUP(VENTAS[[#This Row],[Código del producto Vendido]],INVENTARIO[],25,FALSE),"-")</f>
        <v>0</v>
      </c>
      <c r="E656" t="s">
        <v>2100</v>
      </c>
      <c r="F656" s="4" t="str">
        <f>IFERROR(VLOOKUP(VENTAS[[#This Row],[Código del producto Vendido]],INVENTARIO[],5,FALSE),"-")</f>
        <v>Pantalón alto de bajo elegante</v>
      </c>
      <c r="G656" s="4">
        <v>1</v>
      </c>
      <c r="H656" s="13">
        <v>32</v>
      </c>
      <c r="I656" s="13">
        <f>VENTAS[[#This Row],[Cantidad]]*VENTAS[[#This Row],[Precio Venta]]</f>
        <v>32</v>
      </c>
      <c r="J656" s="13">
        <f>IF(VENTAS[[#This Row],[Nombre del Gestor]]&gt;1,  VENTAS[[#This Row],[Total]]*10%, 0)</f>
        <v>0</v>
      </c>
      <c r="K656" s="13">
        <f>IFERROR(VLOOKUP(VENTAS[[#This Row],[Código del producto Vendido]],INVENTARIO[],20,FALSE),"-")*VENTAS[[#This Row],[Cantidad]]</f>
        <v>16.189999999999998</v>
      </c>
      <c r="L656" s="13">
        <f>VENTAS[[#This Row],[Total]]-VENTAS[[#This Row],[Comisión 10%]]-VENTAS[[#This Row],[Costo]]</f>
        <v>15.810000000000002</v>
      </c>
    </row>
    <row r="657" spans="1:12" ht="14" hidden="1" x14ac:dyDescent="0.15">
      <c r="A657" s="124" t="s">
        <v>2293</v>
      </c>
      <c r="B657" t="str">
        <f>IFERROR(VLOOKUP(VENTAS[[#This Row],[Código del producto Vendido]],INVENTARIO[],25,FALSE),"-")</f>
        <v>Compra 7/12/2023</v>
      </c>
      <c r="E657" t="s">
        <v>2124</v>
      </c>
      <c r="F657" s="4" t="str">
        <f>IFERROR(VLOOKUP(VENTAS[[#This Row],[Código del producto Vendido]],INVENTARIO[],5,FALSE),"-")</f>
        <v>Pullover cuello redondo</v>
      </c>
      <c r="G657" s="4">
        <v>1</v>
      </c>
      <c r="H657" s="13">
        <v>13</v>
      </c>
      <c r="I657" s="13">
        <f>VENTAS[[#This Row],[Cantidad]]*VENTAS[[#This Row],[Precio Venta]]</f>
        <v>13</v>
      </c>
      <c r="J657" s="13">
        <f>IF(VENTAS[[#This Row],[Nombre del Gestor]]&gt;1,  VENTAS[[#This Row],[Total]]*10%, 0)</f>
        <v>0</v>
      </c>
      <c r="K657" s="13">
        <f>IFERROR(VLOOKUP(VENTAS[[#This Row],[Código del producto Vendido]],INVENTARIO[],20,FALSE),"-")*VENTAS[[#This Row],[Cantidad]]</f>
        <v>7.5</v>
      </c>
      <c r="L657" s="13">
        <f>VENTAS[[#This Row],[Total]]-VENTAS[[#This Row],[Comisión 10%]]-VENTAS[[#This Row],[Costo]]</f>
        <v>5.5</v>
      </c>
    </row>
    <row r="658" spans="1:12" ht="14" hidden="1" x14ac:dyDescent="0.15">
      <c r="A658" s="124" t="s">
        <v>2293</v>
      </c>
      <c r="B658">
        <f>IFERROR(VLOOKUP(VENTAS[[#This Row],[Código del producto Vendido]],INVENTARIO[],25,FALSE),"-")</f>
        <v>0</v>
      </c>
      <c r="E658" t="s">
        <v>1377</v>
      </c>
      <c r="F658" s="4" t="str">
        <f>IFERROR(VLOOKUP(VENTAS[[#This Row],[Código del producto Vendido]],INVENTARIO[],5,FALSE),"-")</f>
        <v>Jean Boyfriend con rotos</v>
      </c>
      <c r="G658" s="4">
        <v>1</v>
      </c>
      <c r="H658" s="13">
        <v>30</v>
      </c>
      <c r="I658" s="13">
        <f>VENTAS[[#This Row],[Cantidad]]*VENTAS[[#This Row],[Precio Venta]]</f>
        <v>30</v>
      </c>
      <c r="J658" s="13">
        <f>IF(VENTAS[[#This Row],[Nombre del Gestor]]&gt;1,  VENTAS[[#This Row],[Total]]*10%, 0)</f>
        <v>0</v>
      </c>
      <c r="K658" s="13">
        <f>IFERROR(VLOOKUP(VENTAS[[#This Row],[Código del producto Vendido]],INVENTARIO[],20,FALSE),"-")*VENTAS[[#This Row],[Cantidad]]</f>
        <v>18.686666666666667</v>
      </c>
      <c r="L658" s="13">
        <f>VENTAS[[#This Row],[Total]]-VENTAS[[#This Row],[Comisión 10%]]-VENTAS[[#This Row],[Costo]]</f>
        <v>11.313333333333333</v>
      </c>
    </row>
    <row r="659" spans="1:12" ht="14" hidden="1" x14ac:dyDescent="0.15">
      <c r="A659" s="124" t="s">
        <v>2293</v>
      </c>
      <c r="B659">
        <f>IFERROR(VLOOKUP(VENTAS[[#This Row],[Código del producto Vendido]],INVENTARIO[],25,FALSE),"-")</f>
        <v>0</v>
      </c>
      <c r="D659" t="s">
        <v>2294</v>
      </c>
      <c r="E659" t="s">
        <v>1377</v>
      </c>
      <c r="F659" s="4" t="str">
        <f>IFERROR(VLOOKUP(VENTAS[[#This Row],[Código del producto Vendido]],INVENTARIO[],5,FALSE),"-")</f>
        <v>Jean Boyfriend con rotos</v>
      </c>
      <c r="G659" s="4">
        <v>1</v>
      </c>
      <c r="H659" s="13">
        <v>30</v>
      </c>
      <c r="I659" s="13">
        <f>VENTAS[[#This Row],[Cantidad]]*VENTAS[[#This Row],[Precio Venta]]</f>
        <v>30</v>
      </c>
      <c r="J659" s="13">
        <f>IF(VENTAS[[#This Row],[Nombre del Gestor]]&gt;1,  VENTAS[[#This Row],[Total]]*10%, 0)</f>
        <v>3</v>
      </c>
      <c r="K659" s="13">
        <f>IFERROR(VLOOKUP(VENTAS[[#This Row],[Código del producto Vendido]],INVENTARIO[],20,FALSE),"-")*VENTAS[[#This Row],[Cantidad]]</f>
        <v>18.686666666666667</v>
      </c>
      <c r="L659" s="13">
        <f>VENTAS[[#This Row],[Total]]-VENTAS[[#This Row],[Comisión 10%]]-VENTAS[[#This Row],[Costo]]</f>
        <v>8.3133333333333326</v>
      </c>
    </row>
    <row r="660" spans="1:12" ht="14" hidden="1" x14ac:dyDescent="0.15">
      <c r="A660" s="124" t="s">
        <v>2293</v>
      </c>
      <c r="B660" t="str">
        <f>IFERROR(VLOOKUP(VENTAS[[#This Row],[Código del producto Vendido]],INVENTARIO[],25,FALSE),"-")</f>
        <v>Compra 7/12/2023</v>
      </c>
      <c r="E660" t="s">
        <v>2150</v>
      </c>
      <c r="F660" s="4" t="str">
        <f>IFERROR(VLOOKUP(VENTAS[[#This Row],[Código del producto Vendido]],INVENTARIO[],5,FALSE),"-")</f>
        <v>Chaleco de traje</v>
      </c>
      <c r="G660" s="4">
        <v>1</v>
      </c>
      <c r="H660" s="13">
        <v>25</v>
      </c>
      <c r="I660" s="13">
        <f>VENTAS[[#This Row],[Cantidad]]*VENTAS[[#This Row],[Precio Venta]]</f>
        <v>25</v>
      </c>
      <c r="J660" s="13">
        <f>IF(VENTAS[[#This Row],[Nombre del Gestor]]&gt;1,  VENTAS[[#This Row],[Total]]*10%, 0)</f>
        <v>0</v>
      </c>
      <c r="K660" s="13">
        <f>IFERROR(VLOOKUP(VENTAS[[#This Row],[Código del producto Vendido]],INVENTARIO[],20,FALSE),"-")*VENTAS[[#This Row],[Cantidad]]</f>
        <v>13.5</v>
      </c>
      <c r="L660" s="13">
        <f>VENTAS[[#This Row],[Total]]-VENTAS[[#This Row],[Comisión 10%]]-VENTAS[[#This Row],[Costo]]</f>
        <v>11.5</v>
      </c>
    </row>
    <row r="661" spans="1:12" ht="14" hidden="1" x14ac:dyDescent="0.15">
      <c r="A661" s="124"/>
      <c r="B661" t="str">
        <f>IFERROR(VLOOKUP(VENTAS[[#This Row],[Código del producto Vendido]],INVENTARIO[],25,FALSE),"-")</f>
        <v>Compra 9/12/2023</v>
      </c>
      <c r="E661" t="s">
        <v>2223</v>
      </c>
      <c r="F661" s="4" t="str">
        <f>IFERROR(VLOOKUP(VENTAS[[#This Row],[Código del producto Vendido]],INVENTARIO[],5,FALSE),"-")</f>
        <v>Camisa Modely</v>
      </c>
      <c r="G661" s="4">
        <v>1</v>
      </c>
      <c r="H661" s="13">
        <v>22</v>
      </c>
      <c r="I661" s="13">
        <f>VENTAS[[#This Row],[Cantidad]]*VENTAS[[#This Row],[Precio Venta]]</f>
        <v>22</v>
      </c>
      <c r="J661" s="13">
        <f>IF(VENTAS[[#This Row],[Nombre del Gestor]]&gt;1,  VENTAS[[#This Row],[Total]]*10%, 0)</f>
        <v>0</v>
      </c>
      <c r="K661" s="13">
        <f>IFERROR(VLOOKUP(VENTAS[[#This Row],[Código del producto Vendido]],INVENTARIO[],20,FALSE),"-")*VENTAS[[#This Row],[Cantidad]]</f>
        <v>9.74</v>
      </c>
      <c r="L661" s="13">
        <f>VENTAS[[#This Row],[Total]]-VENTAS[[#This Row],[Comisión 10%]]-VENTAS[[#This Row],[Costo]]</f>
        <v>12.26</v>
      </c>
    </row>
    <row r="662" spans="1:12" ht="14" hidden="1" x14ac:dyDescent="0.15">
      <c r="A662" s="124"/>
      <c r="B662" t="str">
        <f>IFERROR(VLOOKUP(VENTAS[[#This Row],[Código del producto Vendido]],INVENTARIO[],25,FALSE),"-")</f>
        <v>Compra 9/12/2023</v>
      </c>
      <c r="E662" t="s">
        <v>2232</v>
      </c>
      <c r="F662" s="4" t="str">
        <f>IFERROR(VLOOKUP(VENTAS[[#This Row],[Código del producto Vendido]],INVENTARIO[],5,FALSE),"-")</f>
        <v>Vestido Tarsha</v>
      </c>
      <c r="G662" s="4">
        <v>1</v>
      </c>
      <c r="H662" s="13">
        <v>27</v>
      </c>
      <c r="I662" s="13">
        <f>VENTAS[[#This Row],[Cantidad]]*VENTAS[[#This Row],[Precio Venta]]</f>
        <v>27</v>
      </c>
      <c r="J662" s="13">
        <f>IF(VENTAS[[#This Row],[Nombre del Gestor]]&gt;1,  VENTAS[[#This Row],[Total]]*10%, 0)</f>
        <v>0</v>
      </c>
      <c r="K662" s="13">
        <f>IFERROR(VLOOKUP(VENTAS[[#This Row],[Código del producto Vendido]],INVENTARIO[],20,FALSE),"-")*VENTAS[[#This Row],[Cantidad]]</f>
        <v>13.97</v>
      </c>
      <c r="L662" s="13">
        <f>VENTAS[[#This Row],[Total]]-VENTAS[[#This Row],[Comisión 10%]]-VENTAS[[#This Row],[Costo]]</f>
        <v>13.03</v>
      </c>
    </row>
    <row r="663" spans="1:12" ht="14" hidden="1" x14ac:dyDescent="0.15">
      <c r="A663" s="124"/>
      <c r="B663" t="str">
        <f>IFERROR(VLOOKUP(VENTAS[[#This Row],[Código del producto Vendido]],INVENTARIO[],25,FALSE),"-")</f>
        <v>Compra 9/12/2023</v>
      </c>
      <c r="D663" t="s">
        <v>1986</v>
      </c>
      <c r="E663" t="s">
        <v>2239</v>
      </c>
      <c r="F663" s="4" t="str">
        <f>IFERROR(VLOOKUP(VENTAS[[#This Row],[Código del producto Vendido]],INVENTARIO[],5,FALSE),"-")</f>
        <v>Top Asimétrico Acanalado</v>
      </c>
      <c r="G663" s="4">
        <v>1</v>
      </c>
      <c r="H663" s="13">
        <v>12</v>
      </c>
      <c r="I663" s="13">
        <f>VENTAS[[#This Row],[Cantidad]]*VENTAS[[#This Row],[Precio Venta]]</f>
        <v>12</v>
      </c>
      <c r="J663" s="13">
        <f>IF(VENTAS[[#This Row],[Nombre del Gestor]]&gt;1,  VENTAS[[#This Row],[Total]]*10%, 0)</f>
        <v>1.2000000000000002</v>
      </c>
      <c r="K663" s="13">
        <f>IFERROR(VLOOKUP(VENTAS[[#This Row],[Código del producto Vendido]],INVENTARIO[],20,FALSE),"-")*VENTAS[[#This Row],[Cantidad]]</f>
        <v>5.7</v>
      </c>
      <c r="L663" s="13">
        <f>VENTAS[[#This Row],[Total]]-VENTAS[[#This Row],[Comisión 10%]]-VENTAS[[#This Row],[Costo]]</f>
        <v>5.1000000000000005</v>
      </c>
    </row>
    <row r="664" spans="1:12" ht="14" hidden="1" x14ac:dyDescent="0.15">
      <c r="A664" s="124"/>
      <c r="B664" t="str">
        <f>IFERROR(VLOOKUP(VENTAS[[#This Row],[Código del producto Vendido]],INVENTARIO[],25,FALSE),"-")</f>
        <v>Compra 9/12/2023</v>
      </c>
      <c r="D664" t="s">
        <v>2300</v>
      </c>
      <c r="E664" t="s">
        <v>2247</v>
      </c>
      <c r="F664" s="4" t="str">
        <f>IFERROR(VLOOKUP(VENTAS[[#This Row],[Código del producto Vendido]],INVENTARIO[],5,FALSE),"-")</f>
        <v>Vestido Margarita</v>
      </c>
      <c r="G664" s="4">
        <v>1</v>
      </c>
      <c r="H664" s="13">
        <v>28</v>
      </c>
      <c r="I664" s="13">
        <f>VENTAS[[#This Row],[Cantidad]]*VENTAS[[#This Row],[Precio Venta]]</f>
        <v>28</v>
      </c>
      <c r="J664" s="13">
        <f>IF(VENTAS[[#This Row],[Nombre del Gestor]]&gt;1,  VENTAS[[#This Row],[Total]]*10%, 0)</f>
        <v>2.8000000000000003</v>
      </c>
      <c r="K664" s="13">
        <f>IFERROR(VLOOKUP(VENTAS[[#This Row],[Código del producto Vendido]],INVENTARIO[],20,FALSE),"-")*VENTAS[[#This Row],[Cantidad]]</f>
        <v>15.05</v>
      </c>
      <c r="L664" s="13">
        <f>VENTAS[[#This Row],[Total]]-VENTAS[[#This Row],[Comisión 10%]]-VENTAS[[#This Row],[Costo]]</f>
        <v>10.149999999999999</v>
      </c>
    </row>
    <row r="665" spans="1:12" ht="14" x14ac:dyDescent="0.15">
      <c r="A665" s="124">
        <v>45326</v>
      </c>
      <c r="B665" t="str">
        <f>IFERROR(VLOOKUP(VENTAS[[#This Row],[Código del producto Vendido]],INVENTARIO[],25,FALSE),"-")</f>
        <v>Compra 9/12/2023</v>
      </c>
      <c r="D665" t="s">
        <v>1786</v>
      </c>
      <c r="E665" t="s">
        <v>2250</v>
      </c>
      <c r="F665" s="4" t="str">
        <f>IFERROR(VLOOKUP(VENTAS[[#This Row],[Código del producto Vendido]],INVENTARIO[],5,FALSE),"-")</f>
        <v>Suéter cuello de Cisne</v>
      </c>
      <c r="G665" s="4">
        <v>1</v>
      </c>
      <c r="H665" s="13">
        <v>15</v>
      </c>
      <c r="I665" s="13">
        <f>VENTAS[[#This Row],[Cantidad]]*VENTAS[[#This Row],[Precio Venta]]</f>
        <v>15</v>
      </c>
      <c r="J665" s="13">
        <f>IF(VENTAS[[#This Row],[Nombre del Gestor]]&gt;1,  VENTAS[[#This Row],[Total]]*10%, 0)</f>
        <v>1.5</v>
      </c>
      <c r="K665" s="13">
        <f>IFERROR(VLOOKUP(VENTAS[[#This Row],[Código del producto Vendido]],INVENTARIO[],20,FALSE),"-")*VENTAS[[#This Row],[Cantidad]]</f>
        <v>5.78</v>
      </c>
      <c r="L665" s="13">
        <f>VENTAS[[#This Row],[Total]]*VENTAS[[#This Row],[Cantidad]]-VENTAS[[#This Row],[Comisión 10%]]-VENTAS[[#This Row],[Costo]]</f>
        <v>7.72</v>
      </c>
    </row>
    <row r="666" spans="1:12" ht="14" x14ac:dyDescent="0.15">
      <c r="A666" s="124">
        <v>45326</v>
      </c>
      <c r="B666" t="str">
        <f>IFERROR(VLOOKUP(VENTAS[[#This Row],[Código del producto Vendido]],INVENTARIO[],25,FALSE),"-")</f>
        <v>Compra 9/12/2023</v>
      </c>
      <c r="D666" t="s">
        <v>1786</v>
      </c>
      <c r="E666" t="s">
        <v>2240</v>
      </c>
      <c r="F666" s="4" t="str">
        <f>IFERROR(VLOOKUP(VENTAS[[#This Row],[Código del producto Vendido]],INVENTARIO[],5,FALSE),"-")</f>
        <v>Top Asimétrico Acanalado</v>
      </c>
      <c r="G666" s="4">
        <v>1</v>
      </c>
      <c r="H666" s="13">
        <v>12</v>
      </c>
      <c r="I666" s="13">
        <f>VENTAS[[#This Row],[Cantidad]]*VENTAS[[#This Row],[Precio Venta]]</f>
        <v>12</v>
      </c>
      <c r="J666" s="13">
        <f>IF(VENTAS[[#This Row],[Nombre del Gestor]]&gt;1,  VENTAS[[#This Row],[Total]]*10%, 0)</f>
        <v>1.2000000000000002</v>
      </c>
      <c r="K666" s="13">
        <f>IFERROR(VLOOKUP(VENTAS[[#This Row],[Código del producto Vendido]],INVENTARIO[],20,FALSE),"-")*VENTAS[[#This Row],[Cantidad]]</f>
        <v>5.7</v>
      </c>
      <c r="L666" s="13">
        <f>VENTAS[[#This Row],[Total]]*VENTAS[[#This Row],[Cantidad]]-VENTAS[[#This Row],[Comisión 10%]]-VENTAS[[#This Row],[Costo]]</f>
        <v>5.1000000000000005</v>
      </c>
    </row>
    <row r="667" spans="1:12" ht="14" x14ac:dyDescent="0.15">
      <c r="A667" s="124">
        <v>45326</v>
      </c>
      <c r="B667" t="str">
        <f>IFERROR(VLOOKUP(VENTAS[[#This Row],[Código del producto Vendido]],INVENTARIO[],25,FALSE),"-")</f>
        <v>Compra 9/12/2023</v>
      </c>
      <c r="D667" t="s">
        <v>1786</v>
      </c>
      <c r="E667" t="s">
        <v>2254</v>
      </c>
      <c r="F667" s="4" t="str">
        <f>IFERROR(VLOOKUP(VENTAS[[#This Row],[Código del producto Vendido]],INVENTARIO[],5,FALSE),"-")</f>
        <v>Mono Con Botón Delantero</v>
      </c>
      <c r="G667" s="4">
        <v>1</v>
      </c>
      <c r="H667" s="13">
        <v>28</v>
      </c>
      <c r="I667" s="13">
        <f>VENTAS[[#This Row],[Cantidad]]*VENTAS[[#This Row],[Precio Venta]]</f>
        <v>28</v>
      </c>
      <c r="J667" s="13">
        <f>IF(VENTAS[[#This Row],[Nombre del Gestor]]&gt;1,  VENTAS[[#This Row],[Total]]*10%, 0)</f>
        <v>2.8000000000000003</v>
      </c>
      <c r="K667" s="13">
        <f>IFERROR(VLOOKUP(VENTAS[[#This Row],[Código del producto Vendido]],INVENTARIO[],20,FALSE),"-")*VENTAS[[#This Row],[Cantidad]]</f>
        <v>18.7</v>
      </c>
      <c r="L667" s="13">
        <f>VENTAS[[#This Row],[Total]]*VENTAS[[#This Row],[Cantidad]]-VENTAS[[#This Row],[Comisión 10%]]-VENTAS[[#This Row],[Costo]]</f>
        <v>6.5</v>
      </c>
    </row>
    <row r="668" spans="1:12" ht="14" x14ac:dyDescent="0.15">
      <c r="A668" s="124">
        <v>45326</v>
      </c>
      <c r="B668">
        <f>IFERROR(VLOOKUP(VENTAS[[#This Row],[Código del producto Vendido]],INVENTARIO[],25,FALSE),"-")</f>
        <v>0</v>
      </c>
      <c r="D668" t="s">
        <v>1786</v>
      </c>
      <c r="E668" t="s">
        <v>1519</v>
      </c>
      <c r="F668" s="4" t="str">
        <f>IFERROR(VLOOKUP(VENTAS[[#This Row],[Código del producto Vendido]],INVENTARIO[],5,FALSE),"-")</f>
        <v xml:space="preserve">Shorts bajo de doblez de cintura </v>
      </c>
      <c r="G668" s="4">
        <v>1</v>
      </c>
      <c r="H668" s="13">
        <v>19</v>
      </c>
      <c r="I668" s="13">
        <f>VENTAS[[#This Row],[Cantidad]]*VENTAS[[#This Row],[Precio Venta]]</f>
        <v>19</v>
      </c>
      <c r="J668" s="13">
        <f>IF(VENTAS[[#This Row],[Nombre del Gestor]]&gt;1,  VENTAS[[#This Row],[Total]]*10%, 0)</f>
        <v>1.9000000000000001</v>
      </c>
      <c r="K668" s="13">
        <f>IFERROR(VLOOKUP(VENTAS[[#This Row],[Código del producto Vendido]],INVENTARIO[],20,FALSE),"-")*VENTAS[[#This Row],[Cantidad]]</f>
        <v>8.176111111111112</v>
      </c>
      <c r="L668" s="13">
        <f>VENTAS[[#This Row],[Total]]*VENTAS[[#This Row],[Cantidad]]-VENTAS[[#This Row],[Comisión 10%]]-VENTAS[[#This Row],[Costo]]</f>
        <v>8.9238888888888894</v>
      </c>
    </row>
    <row r="669" spans="1:12" ht="14" x14ac:dyDescent="0.15">
      <c r="A669" s="124">
        <v>45326</v>
      </c>
      <c r="B669">
        <f>IFERROR(VLOOKUP(VENTAS[[#This Row],[Código del producto Vendido]],INVENTARIO[],25,FALSE),"-")</f>
        <v>0</v>
      </c>
      <c r="D669" t="s">
        <v>1786</v>
      </c>
      <c r="E669" t="s">
        <v>1905</v>
      </c>
      <c r="F669" s="4" t="str">
        <f>IFERROR(VLOOKUP(VENTAS[[#This Row],[Código del producto Vendido]],INVENTARIO[],5,FALSE),"-")</f>
        <v>Jean ajustado claro</v>
      </c>
      <c r="G669" s="4">
        <v>1</v>
      </c>
      <c r="H669" s="13">
        <v>30</v>
      </c>
      <c r="I669" s="13">
        <f>VENTAS[[#This Row],[Cantidad]]*VENTAS[[#This Row],[Precio Venta]]</f>
        <v>30</v>
      </c>
      <c r="J669" s="13">
        <f>IF(VENTAS[[#This Row],[Nombre del Gestor]]&gt;1,  VENTAS[[#This Row],[Total]]*10%, 0)</f>
        <v>3</v>
      </c>
      <c r="K669" s="13">
        <f>IFERROR(VLOOKUP(VENTAS[[#This Row],[Código del producto Vendido]],INVENTARIO[],20,FALSE),"-")*VENTAS[[#This Row],[Cantidad]]</f>
        <v>23.79</v>
      </c>
      <c r="L669" s="13">
        <f>VENTAS[[#This Row],[Total]]*VENTAS[[#This Row],[Cantidad]]-VENTAS[[#This Row],[Comisión 10%]]-VENTAS[[#This Row],[Costo]]</f>
        <v>3.2100000000000009</v>
      </c>
    </row>
    <row r="670" spans="1:12" ht="14" hidden="1" x14ac:dyDescent="0.15">
      <c r="A670" s="124"/>
      <c r="B670" t="str">
        <f>IFERROR(VLOOKUP(VENTAS[[#This Row],[Código del producto Vendido]],INVENTARIO[],25,FALSE),"-")</f>
        <v>Compra 9/12/2023</v>
      </c>
      <c r="E670" t="s">
        <v>2221</v>
      </c>
      <c r="F670" s="4" t="str">
        <f>IFERROR(VLOOKUP(VENTAS[[#This Row],[Código del producto Vendido]],INVENTARIO[],5,FALSE),"-")</f>
        <v>Camisa Modely</v>
      </c>
      <c r="G670" s="4">
        <v>1</v>
      </c>
      <c r="H670" s="13">
        <v>22</v>
      </c>
      <c r="I670" s="13">
        <f>VENTAS[[#This Row],[Cantidad]]*VENTAS[[#This Row],[Precio Venta]]</f>
        <v>22</v>
      </c>
      <c r="J670" s="13">
        <f>IF(VENTAS[[#This Row],[Nombre del Gestor]]&gt;1,  VENTAS[[#This Row],[Total]]*10%, 0)</f>
        <v>0</v>
      </c>
      <c r="K670" s="13">
        <f>IFERROR(VLOOKUP(VENTAS[[#This Row],[Código del producto Vendido]],INVENTARIO[],20,FALSE),"-")*VENTAS[[#This Row],[Cantidad]]</f>
        <v>9.74</v>
      </c>
      <c r="L670" s="13">
        <f>VENTAS[[#This Row],[Total]]-VENTAS[[#This Row],[Comisión 10%]]-VENTAS[[#This Row],[Costo]]</f>
        <v>12.26</v>
      </c>
    </row>
    <row r="671" spans="1:12" ht="14" hidden="1" x14ac:dyDescent="0.15">
      <c r="A671" s="124"/>
      <c r="B671" t="str">
        <f>IFERROR(VLOOKUP(VENTAS[[#This Row],[Código del producto Vendido]],INVENTARIO[],25,FALSE),"-")</f>
        <v>Compra 7/12/2023</v>
      </c>
      <c r="E671" t="s">
        <v>2152</v>
      </c>
      <c r="F671" s="4" t="str">
        <f>IFERROR(VLOOKUP(VENTAS[[#This Row],[Código del producto Vendido]],INVENTARIO[],5,FALSE),"-")</f>
        <v>Saya de Mezclilla a la Cintura</v>
      </c>
      <c r="G671" s="4">
        <v>1</v>
      </c>
      <c r="H671" s="13">
        <v>35</v>
      </c>
      <c r="I671" s="13">
        <f>VENTAS[[#This Row],[Cantidad]]*VENTAS[[#This Row],[Precio Venta]]</f>
        <v>35</v>
      </c>
      <c r="J671" s="13">
        <f>IF(VENTAS[[#This Row],[Nombre del Gestor]]&gt;1,  VENTAS[[#This Row],[Total]]*10%, 0)</f>
        <v>0</v>
      </c>
      <c r="K671" s="13">
        <f>IFERROR(VLOOKUP(VENTAS[[#This Row],[Código del producto Vendido]],INVENTARIO[],20,FALSE),"-")*VENTAS[[#This Row],[Cantidad]]</f>
        <v>18.5</v>
      </c>
      <c r="L671" s="13">
        <f>VENTAS[[#This Row],[Total]]-VENTAS[[#This Row],[Comisión 10%]]-VENTAS[[#This Row],[Costo]]</f>
        <v>16.5</v>
      </c>
    </row>
    <row r="672" spans="1:12" ht="14" hidden="1" x14ac:dyDescent="0.15">
      <c r="A672" s="124" t="s">
        <v>2293</v>
      </c>
      <c r="B672">
        <f>IFERROR(VLOOKUP(VENTAS[[#This Row],[Código del producto Vendido]],INVENTARIO[],25,FALSE),"-")</f>
        <v>0</v>
      </c>
      <c r="C672" t="s">
        <v>2303</v>
      </c>
      <c r="E672" t="s">
        <v>1585</v>
      </c>
      <c r="F672" s="4" t="str">
        <f>IFERROR(VLOOKUP(VENTAS[[#This Row],[Código del producto Vendido]],INVENTARIO[],5,FALSE),"-")</f>
        <v>Sandalias Rojas</v>
      </c>
      <c r="G672" s="4">
        <v>1</v>
      </c>
      <c r="H672" s="13">
        <v>40</v>
      </c>
      <c r="I672" s="13">
        <f>VENTAS[[#This Row],[Cantidad]]*VENTAS[[#This Row],[Precio Venta]]</f>
        <v>40</v>
      </c>
      <c r="J672" s="13">
        <f>IF(VENTAS[[#This Row],[Nombre del Gestor]]&gt;1,  VENTAS[[#This Row],[Total]]*10%, 0)</f>
        <v>0</v>
      </c>
      <c r="K672" s="13">
        <f>IFERROR(VLOOKUP(VENTAS[[#This Row],[Código del producto Vendido]],INVENTARIO[],20,FALSE),"-")*VENTAS[[#This Row],[Cantidad]]</f>
        <v>25.722222222222221</v>
      </c>
      <c r="L672" s="13">
        <f>VENTAS[[#This Row],[Total]]-VENTAS[[#This Row],[Comisión 10%]]-VENTAS[[#This Row],[Costo]]</f>
        <v>14.277777777777779</v>
      </c>
    </row>
    <row r="673" spans="1:12" ht="14" hidden="1" x14ac:dyDescent="0.15">
      <c r="A673" s="124"/>
      <c r="B673">
        <f>IFERROR(VLOOKUP(VENTAS[[#This Row],[Código del producto Vendido]],INVENTARIO[],25,FALSE),"-")</f>
        <v>0</v>
      </c>
      <c r="C673" t="s">
        <v>2306</v>
      </c>
      <c r="E673" t="s">
        <v>1770</v>
      </c>
      <c r="F673" s="4" t="str">
        <f>IFERROR(VLOOKUP(VENTAS[[#This Row],[Código del producto Vendido]],INVENTARIO[],5,FALSE),"-")</f>
        <v>Calzado hombre dos tonos</v>
      </c>
      <c r="G673" s="4">
        <v>1</v>
      </c>
      <c r="H673" s="13">
        <v>0</v>
      </c>
      <c r="I673" s="13">
        <f>VENTAS[[#This Row],[Cantidad]]*VENTAS[[#This Row],[Precio Venta]]</f>
        <v>0</v>
      </c>
      <c r="J673" s="13">
        <f>IF(VENTAS[[#This Row],[Nombre del Gestor]]&gt;1,  VENTAS[[#This Row],[Total]]*10%, 0)</f>
        <v>0</v>
      </c>
      <c r="K673" s="13">
        <v>0</v>
      </c>
      <c r="L673" s="13">
        <v>0</v>
      </c>
    </row>
    <row r="674" spans="1:12" ht="14" hidden="1" x14ac:dyDescent="0.15">
      <c r="A674" s="124" t="s">
        <v>2308</v>
      </c>
      <c r="B674">
        <f>IFERROR(VLOOKUP(VENTAS[[#This Row],[Código del producto Vendido]],INVENTARIO[],25,FALSE),"-")</f>
        <v>0</v>
      </c>
      <c r="E674" t="s">
        <v>1917</v>
      </c>
      <c r="F674" s="4" t="str">
        <f>IFERROR(VLOOKUP(VENTAS[[#This Row],[Código del producto Vendido]],INVENTARIO[],5,FALSE),"-")</f>
        <v>Blusa de manga acampanada blanca</v>
      </c>
      <c r="G674" s="4">
        <v>1</v>
      </c>
      <c r="H674" s="13">
        <v>22</v>
      </c>
      <c r="I674" s="13">
        <f>VENTAS[[#This Row],[Cantidad]]*VENTAS[[#This Row],[Precio Venta]]</f>
        <v>22</v>
      </c>
      <c r="J674" s="13">
        <f>IF(VENTAS[[#This Row],[Nombre del Gestor]]&gt;1,  VENTAS[[#This Row],[Total]]*10%, 0)</f>
        <v>0</v>
      </c>
      <c r="K674" s="13">
        <f>IFERROR(VLOOKUP(VENTAS[[#This Row],[Código del producto Vendido]],INVENTARIO[],20,FALSE),"-")*VENTAS[[#This Row],[Cantidad]]</f>
        <v>13.239999999999998</v>
      </c>
      <c r="L674" s="13">
        <f>VENTAS[[#This Row],[Total]]-VENTAS[[#This Row],[Comisión 10%]]-VENTAS[[#This Row],[Costo]]</f>
        <v>8.7600000000000016</v>
      </c>
    </row>
    <row r="675" spans="1:12" ht="14" hidden="1" x14ac:dyDescent="0.15">
      <c r="A675" s="124" t="s">
        <v>2308</v>
      </c>
      <c r="B675">
        <f>IFERROR(VLOOKUP(VENTAS[[#This Row],[Código del producto Vendido]],INVENTARIO[],25,FALSE),"-")</f>
        <v>0</v>
      </c>
      <c r="E675" t="s">
        <v>1918</v>
      </c>
      <c r="F675" s="4" t="str">
        <f>IFERROR(VLOOKUP(VENTAS[[#This Row],[Código del producto Vendido]],INVENTARIO[],5,FALSE),"-")</f>
        <v>Blusa de manga acampanada negra</v>
      </c>
      <c r="G675" s="4">
        <v>1</v>
      </c>
      <c r="H675" s="13">
        <v>22</v>
      </c>
      <c r="I675" s="13">
        <f>VENTAS[[#This Row],[Cantidad]]*VENTAS[[#This Row],[Precio Venta]]</f>
        <v>22</v>
      </c>
      <c r="J675" s="13">
        <f>IF(VENTAS[[#This Row],[Nombre del Gestor]]&gt;1,  VENTAS[[#This Row],[Total]]*10%, 0)</f>
        <v>0</v>
      </c>
      <c r="K675" s="13">
        <f>IFERROR(VLOOKUP(VENTAS[[#This Row],[Código del producto Vendido]],INVENTARIO[],20,FALSE),"-")*VENTAS[[#This Row],[Cantidad]]</f>
        <v>14.239999999999998</v>
      </c>
      <c r="L675" s="13">
        <f>VENTAS[[#This Row],[Total]]-VENTAS[[#This Row],[Comisión 10%]]-VENTAS[[#This Row],[Costo]]</f>
        <v>7.7600000000000016</v>
      </c>
    </row>
    <row r="676" spans="1:12" ht="14" hidden="1" x14ac:dyDescent="0.15">
      <c r="A676" s="124" t="s">
        <v>2308</v>
      </c>
      <c r="B676" t="str">
        <f>IFERROR(VLOOKUP(VENTAS[[#This Row],[Código del producto Vendido]],INVENTARIO[],25,FALSE),"-")</f>
        <v>Compra 7/12/2023</v>
      </c>
      <c r="E676" t="s">
        <v>2149</v>
      </c>
      <c r="F676" s="4" t="str">
        <f>IFERROR(VLOOKUP(VENTAS[[#This Row],[Código del producto Vendido]],INVENTARIO[],5,FALSE),"-")</f>
        <v xml:space="preserve">Pullover Dazy </v>
      </c>
      <c r="G676" s="4">
        <v>1</v>
      </c>
      <c r="H676" s="13">
        <v>13</v>
      </c>
      <c r="I676" s="13">
        <f>VENTAS[[#This Row],[Cantidad]]*VENTAS[[#This Row],[Precio Venta]]</f>
        <v>13</v>
      </c>
      <c r="J676" s="13">
        <f>IF(VENTAS[[#This Row],[Nombre del Gestor]]&gt;1,  VENTAS[[#This Row],[Total]]*10%, 0)</f>
        <v>0</v>
      </c>
      <c r="K676" s="13">
        <f>IFERROR(VLOOKUP(VENTAS[[#This Row],[Código del producto Vendido]],INVENTARIO[],20,FALSE),"-")*VENTAS[[#This Row],[Cantidad]]</f>
        <v>7.5</v>
      </c>
      <c r="L676" s="13">
        <f>VENTAS[[#This Row],[Total]]-VENTAS[[#This Row],[Comisión 10%]]-VENTAS[[#This Row],[Costo]]</f>
        <v>5.5</v>
      </c>
    </row>
    <row r="677" spans="1:12" ht="14" x14ac:dyDescent="0.15">
      <c r="A677" s="124">
        <v>45324</v>
      </c>
      <c r="B677" t="str">
        <f>IFERROR(VLOOKUP(VENTAS[[#This Row],[Código del producto Vendido]],INVENTARIO[],25,FALSE),"-")</f>
        <v>Compra 9/12/2023</v>
      </c>
      <c r="D677" s="6" t="s">
        <v>2300</v>
      </c>
      <c r="E677" t="s">
        <v>2216</v>
      </c>
      <c r="F677" s="4" t="str">
        <f>IFERROR(VLOOKUP(VENTAS[[#This Row],[Código del producto Vendido]],INVENTARIO[],5,FALSE),"-")</f>
        <v>Cardigan classy</v>
      </c>
      <c r="G677" s="4">
        <v>1</v>
      </c>
      <c r="H677" s="13">
        <v>20</v>
      </c>
      <c r="I677" s="13">
        <f>VENTAS[[#This Row],[Cantidad]]*VENTAS[[#This Row],[Precio Venta]]</f>
        <v>20</v>
      </c>
      <c r="J677" s="13">
        <f>IF(VENTAS[[#This Row],[Nombre del Gestor]]&gt;1,  VENTAS[[#This Row],[Total]]*10%, 0)</f>
        <v>2</v>
      </c>
      <c r="K677" s="13">
        <f>IFERROR(VLOOKUP(VENTAS[[#This Row],[Código del producto Vendido]],INVENTARIO[],20,FALSE),"-")*VENTAS[[#This Row],[Cantidad]]</f>
        <v>11.8</v>
      </c>
      <c r="L677" s="13">
        <f>VENTAS[[#This Row],[Total]]*VENTAS[[#This Row],[Cantidad]]-VENTAS[[#This Row],[Comisión 10%]]-VENTAS[[#This Row],[Costo]]</f>
        <v>6.1999999999999993</v>
      </c>
    </row>
    <row r="678" spans="1:12" ht="14" x14ac:dyDescent="0.15">
      <c r="A678" s="124">
        <v>45325</v>
      </c>
      <c r="B678">
        <f>IFERROR(VLOOKUP(VENTAS[[#This Row],[Código del producto Vendido]],INVENTARIO[],25,FALSE),"-")</f>
        <v>0</v>
      </c>
      <c r="C678" t="s">
        <v>2310</v>
      </c>
      <c r="E678" t="s">
        <v>2024</v>
      </c>
      <c r="F678" s="4" t="str">
        <f>IFERROR(VLOOKUP(VENTAS[[#This Row],[Código del producto Vendido]],INVENTARIO[],5,FALSE),"-")</f>
        <v>Sweater de Lana naranja quemada</v>
      </c>
      <c r="G678" s="4">
        <v>1</v>
      </c>
      <c r="H678" s="13">
        <v>18</v>
      </c>
      <c r="I678" s="13">
        <f>VENTAS[[#This Row],[Cantidad]]*VENTAS[[#This Row],[Precio Venta]]</f>
        <v>18</v>
      </c>
      <c r="J678" s="13">
        <f>IF(VENTAS[[#This Row],[Nombre del Gestor]]&gt;1,  VENTAS[[#This Row],[Total]]*10%, 0)</f>
        <v>0</v>
      </c>
      <c r="K678" s="13">
        <f>IFERROR(VLOOKUP(VENTAS[[#This Row],[Código del producto Vendido]],INVENTARIO[],20,FALSE),"-")*VENTAS[[#This Row],[Cantidad]]</f>
        <v>15.45</v>
      </c>
      <c r="L678" s="13">
        <f>VENTAS[[#This Row],[Total]]*VENTAS[[#This Row],[Cantidad]]-VENTAS[[#This Row],[Comisión 10%]]-VENTAS[[#This Row],[Costo]]</f>
        <v>2.5500000000000007</v>
      </c>
    </row>
    <row r="679" spans="1:12" ht="14" x14ac:dyDescent="0.15">
      <c r="A679" s="124">
        <v>45324</v>
      </c>
      <c r="B679" t="str">
        <f>IFERROR(VLOOKUP(VENTAS[[#This Row],[Código del producto Vendido]],INVENTARIO[],25,FALSE),"-")</f>
        <v>Compra 9/12/2023</v>
      </c>
      <c r="E679" t="s">
        <v>2262</v>
      </c>
      <c r="F679" s="4" t="str">
        <f>IFERROR(VLOOKUP(VENTAS[[#This Row],[Código del producto Vendido]],INVENTARIO[],5,FALSE),"-")</f>
        <v>Vestido de mangas en contraste</v>
      </c>
      <c r="G679" s="4">
        <v>1</v>
      </c>
      <c r="H679" s="13">
        <v>28</v>
      </c>
      <c r="I679" s="13">
        <f>VENTAS[[#This Row],[Cantidad]]*VENTAS[[#This Row],[Precio Venta]]</f>
        <v>28</v>
      </c>
      <c r="J679" s="13">
        <f>IF(VENTAS[[#This Row],[Nombre del Gestor]]&gt;1,  VENTAS[[#This Row],[Total]]*10%, 0)</f>
        <v>0</v>
      </c>
      <c r="K679" s="13">
        <f>IFERROR(VLOOKUP(VENTAS[[#This Row],[Código del producto Vendido]],INVENTARIO[],20,FALSE),"-")*VENTAS[[#This Row],[Cantidad]]</f>
        <v>17.25</v>
      </c>
      <c r="L679" s="13">
        <f>VENTAS[[#This Row],[Total]]*VENTAS[[#This Row],[Cantidad]]-VENTAS[[#This Row],[Comisión 10%]]-VENTAS[[#This Row],[Costo]]</f>
        <v>10.75</v>
      </c>
    </row>
    <row r="680" spans="1:12" ht="14" hidden="1" x14ac:dyDescent="0.15">
      <c r="A680" s="124"/>
      <c r="B680" t="str">
        <f>IFERROR(VLOOKUP(VENTAS[[#This Row],[Código del producto Vendido]],INVENTARIO[],25,FALSE),"-")</f>
        <v>Compra 7/12/2023</v>
      </c>
      <c r="E680" t="s">
        <v>2165</v>
      </c>
      <c r="F680" s="4" t="str">
        <f>IFERROR(VLOOKUP(VENTAS[[#This Row],[Código del producto Vendido]],INVENTARIO[],5,FALSE),"-")</f>
        <v>Gafas de sol Dama</v>
      </c>
      <c r="G680" s="4">
        <v>1</v>
      </c>
      <c r="H680" s="13">
        <v>9</v>
      </c>
      <c r="I680" s="13">
        <f>VENTAS[[#This Row],[Cantidad]]*VENTAS[[#This Row],[Precio Venta]]</f>
        <v>9</v>
      </c>
      <c r="J680" s="13">
        <f>IF(VENTAS[[#This Row],[Nombre del Gestor]]&gt;1,  VENTAS[[#This Row],[Total]]*10%, 0)</f>
        <v>0</v>
      </c>
      <c r="K680" s="13">
        <f>IFERROR(VLOOKUP(VENTAS[[#This Row],[Código del producto Vendido]],INVENTARIO[],20,FALSE),"-")*VENTAS[[#This Row],[Cantidad]]</f>
        <v>4.4000000000000004</v>
      </c>
      <c r="L680" s="13">
        <f>VENTAS[[#This Row],[Total]]-VENTAS[[#This Row],[Comisión 10%]]-VENTAS[[#This Row],[Costo]]</f>
        <v>4.5999999999999996</v>
      </c>
    </row>
    <row r="681" spans="1:12" ht="14" hidden="1" x14ac:dyDescent="0.15">
      <c r="A681" s="124"/>
      <c r="B681">
        <f>IFERROR(VLOOKUP(VENTAS[[#This Row],[Código del producto Vendido]],INVENTARIO[],25,FALSE),"-")</f>
        <v>0</v>
      </c>
      <c r="E681" t="s">
        <v>2053</v>
      </c>
      <c r="F681" s="4" t="str">
        <f>IFERROR(VLOOKUP(VENTAS[[#This Row],[Código del producto Vendido]],INVENTARIO[],5,FALSE),"-")</f>
        <v>Vestido acanalado cruzado color crema</v>
      </c>
      <c r="G681" s="4">
        <v>1</v>
      </c>
      <c r="H681" s="13">
        <v>28</v>
      </c>
      <c r="I681" s="13">
        <f>VENTAS[[#This Row],[Cantidad]]*VENTAS[[#This Row],[Precio Venta]]</f>
        <v>28</v>
      </c>
      <c r="J681" s="13">
        <f>IF(VENTAS[[#This Row],[Nombre del Gestor]]&gt;1,  VENTAS[[#This Row],[Total]]*10%, 0)</f>
        <v>0</v>
      </c>
      <c r="K681" s="13">
        <f>IFERROR(VLOOKUP(VENTAS[[#This Row],[Código del producto Vendido]],INVENTARIO[],20,FALSE),"-")*VENTAS[[#This Row],[Cantidad]]</f>
        <v>24.59</v>
      </c>
      <c r="L681" s="13">
        <f>VENTAS[[#This Row],[Total]]-VENTAS[[#This Row],[Comisión 10%]]-VENTAS[[#This Row],[Costo]]</f>
        <v>3.41</v>
      </c>
    </row>
    <row r="682" spans="1:12" ht="14" hidden="1" x14ac:dyDescent="0.15">
      <c r="A682" s="124" t="s">
        <v>2004</v>
      </c>
      <c r="B682">
        <f>IFERROR(VLOOKUP(VENTAS[[#This Row],[Código del producto Vendido]],INVENTARIO[],25,FALSE),"-")</f>
        <v>0</v>
      </c>
      <c r="E682" t="s">
        <v>1711</v>
      </c>
      <c r="F682" s="4" t="str">
        <f>IFERROR(VLOOKUP(VENTAS[[#This Row],[Código del producto Vendido]],INVENTARIO[],5,FALSE),"-")</f>
        <v>Jeans Ajustados Claro</v>
      </c>
      <c r="G682" s="4">
        <v>1</v>
      </c>
      <c r="H682" s="13">
        <v>30</v>
      </c>
      <c r="I682" s="13">
        <f>VENTAS[[#This Row],[Cantidad]]*VENTAS[[#This Row],[Precio Venta]]</f>
        <v>30</v>
      </c>
      <c r="J682" s="13">
        <f>IF(VENTAS[[#This Row],[Nombre del Gestor]]&gt;1,  VENTAS[[#This Row],[Total]]*10%, 0)</f>
        <v>0</v>
      </c>
      <c r="K682" s="13">
        <f>IFERROR(VLOOKUP(VENTAS[[#This Row],[Código del producto Vendido]],INVENTARIO[],20,FALSE),"-")*VENTAS[[#This Row],[Cantidad]]</f>
        <v>25.818181818181817</v>
      </c>
      <c r="L682" s="13">
        <f>VENTAS[[#This Row],[Total]]-VENTAS[[#This Row],[Comisión 10%]]-VENTAS[[#This Row],[Costo]]</f>
        <v>4.1818181818181834</v>
      </c>
    </row>
    <row r="683" spans="1:12" ht="14" hidden="1" x14ac:dyDescent="0.15">
      <c r="A683" s="124" t="s">
        <v>2308</v>
      </c>
      <c r="B683">
        <f>IFERROR(VLOOKUP(VENTAS[[#This Row],[Código del producto Vendido]],INVENTARIO[],25,FALSE),"-")</f>
        <v>0</v>
      </c>
      <c r="E683" t="s">
        <v>1673</v>
      </c>
      <c r="F683" s="4" t="str">
        <f>IFERROR(VLOOKUP(VENTAS[[#This Row],[Código del producto Vendido]],INVENTARIO[],5,FALSE),"-")</f>
        <v>Pantalón Business Básico</v>
      </c>
      <c r="G683" s="4">
        <v>1</v>
      </c>
      <c r="H683" s="13">
        <v>28</v>
      </c>
      <c r="I683" s="13">
        <f>VENTAS[[#This Row],[Cantidad]]*VENTAS[[#This Row],[Precio Venta]]</f>
        <v>28</v>
      </c>
      <c r="J683" s="13">
        <f>IF(VENTAS[[#This Row],[Nombre del Gestor]]&gt;1,  VENTAS[[#This Row],[Total]]*10%, 0)</f>
        <v>0</v>
      </c>
      <c r="K683" s="13">
        <f>IFERROR(VLOOKUP(VENTAS[[#This Row],[Código del producto Vendido]],INVENTARIO[],20,FALSE),"-")*VENTAS[[#This Row],[Cantidad]]</f>
        <v>21.372272727272726</v>
      </c>
      <c r="L683" s="13">
        <f>VENTAS[[#This Row],[Total]]-VENTAS[[#This Row],[Comisión 10%]]-VENTAS[[#This Row],[Costo]]</f>
        <v>6.6277272727272738</v>
      </c>
    </row>
    <row r="684" spans="1:12" ht="14" hidden="1" x14ac:dyDescent="0.15">
      <c r="A684" s="124"/>
      <c r="B684">
        <f>IFERROR(VLOOKUP(VENTAS[[#This Row],[Código del producto Vendido]],INVENTARIO[],25,FALSE),"-")</f>
        <v>0</v>
      </c>
      <c r="E684" t="s">
        <v>2053</v>
      </c>
      <c r="F684" s="4" t="str">
        <f>IFERROR(VLOOKUP(VENTAS[[#This Row],[Código del producto Vendido]],INVENTARIO[],5,FALSE),"-")</f>
        <v>Vestido acanalado cruzado color crema</v>
      </c>
      <c r="G684" s="4">
        <v>1</v>
      </c>
      <c r="H684" s="13">
        <v>28</v>
      </c>
      <c r="I684" s="13">
        <f>VENTAS[[#This Row],[Cantidad]]*VENTAS[[#This Row],[Precio Venta]]</f>
        <v>28</v>
      </c>
      <c r="J684" s="13">
        <f>IF(VENTAS[[#This Row],[Nombre del Gestor]]&gt;1,  VENTAS[[#This Row],[Total]]*10%, 0)</f>
        <v>0</v>
      </c>
      <c r="K684" s="13">
        <f>IFERROR(VLOOKUP(VENTAS[[#This Row],[Código del producto Vendido]],INVENTARIO[],20,FALSE),"-")*VENTAS[[#This Row],[Cantidad]]</f>
        <v>24.59</v>
      </c>
      <c r="L684" s="13">
        <f>VENTAS[[#This Row],[Total]]-VENTAS[[#This Row],[Comisión 10%]]-VENTAS[[#This Row],[Costo]]</f>
        <v>3.41</v>
      </c>
    </row>
    <row r="685" spans="1:12" ht="14" hidden="1" x14ac:dyDescent="0.15">
      <c r="A685" s="124" t="s">
        <v>2004</v>
      </c>
      <c r="B685" t="str">
        <f>IFERROR(VLOOKUP(VENTAS[[#This Row],[Código del producto Vendido]],INVENTARIO[],25,FALSE),"-")</f>
        <v>COMPRA F21</v>
      </c>
      <c r="E685" t="s">
        <v>2061</v>
      </c>
      <c r="F685" s="4" t="str">
        <f>IFERROR(VLOOKUP(VENTAS[[#This Row],[Código del producto Vendido]],INVENTARIO[],5,FALSE),"-")</f>
        <v>Sandalias blancas cruzadas</v>
      </c>
      <c r="G685" s="4">
        <v>1</v>
      </c>
      <c r="H685" s="13">
        <v>15</v>
      </c>
      <c r="I685" s="13">
        <f>VENTAS[[#This Row],[Cantidad]]*VENTAS[[#This Row],[Precio Venta]]</f>
        <v>15</v>
      </c>
      <c r="J685" s="13">
        <f>IF(VENTAS[[#This Row],[Nombre del Gestor]]&gt;1,  VENTAS[[#This Row],[Total]]*10%, 0)</f>
        <v>0</v>
      </c>
      <c r="K685" s="13">
        <f>IFERROR(VLOOKUP(VENTAS[[#This Row],[Código del producto Vendido]],INVENTARIO[],20,FALSE),"-")*VENTAS[[#This Row],[Cantidad]]</f>
        <v>11.49</v>
      </c>
      <c r="L685" s="13">
        <f>VENTAS[[#This Row],[Total]]-VENTAS[[#This Row],[Comisión 10%]]-VENTAS[[#This Row],[Costo]]</f>
        <v>3.51</v>
      </c>
    </row>
    <row r="686" spans="1:12" ht="14" hidden="1" x14ac:dyDescent="0.15">
      <c r="A686" s="124"/>
      <c r="B686">
        <f>IFERROR(VLOOKUP(VENTAS[[#This Row],[Código del producto Vendido]],INVENTARIO[],25,FALSE),"-")</f>
        <v>0</v>
      </c>
      <c r="E686" t="s">
        <v>1752</v>
      </c>
      <c r="F686" s="4" t="str">
        <f>IFERROR(VLOOKUP(VENTAS[[#This Row],[Código del producto Vendido]],INVENTARIO[],5,FALSE),"-")</f>
        <v>Vestido rojo asimétrico</v>
      </c>
      <c r="G686" s="4">
        <v>1</v>
      </c>
      <c r="H686" s="13">
        <v>25</v>
      </c>
      <c r="I686" s="13">
        <f>VENTAS[[#This Row],[Cantidad]]*VENTAS[[#This Row],[Precio Venta]]</f>
        <v>25</v>
      </c>
      <c r="J686" s="13">
        <f>IF(VENTAS[[#This Row],[Nombre del Gestor]]&gt;1,  VENTAS[[#This Row],[Total]]*10%, 0)</f>
        <v>0</v>
      </c>
      <c r="K686" s="13">
        <f>IFERROR(VLOOKUP(VENTAS[[#This Row],[Código del producto Vendido]],INVENTARIO[],20,FALSE),"-")*VENTAS[[#This Row],[Cantidad]]</f>
        <v>20.242647058823529</v>
      </c>
      <c r="L686" s="13">
        <f>VENTAS[[#This Row],[Total]]-VENTAS[[#This Row],[Comisión 10%]]-VENTAS[[#This Row],[Costo]]</f>
        <v>4.757352941176471</v>
      </c>
    </row>
    <row r="687" spans="1:12" ht="14" hidden="1" x14ac:dyDescent="0.15">
      <c r="A687" s="124"/>
      <c r="B687" t="str">
        <f>IFERROR(VLOOKUP(VENTAS[[#This Row],[Código del producto Vendido]],INVENTARIO[],25,FALSE),"-")</f>
        <v>Viaje Agosto</v>
      </c>
      <c r="E687" t="s">
        <v>1852</v>
      </c>
      <c r="F687" s="4" t="str">
        <f>IFERROR(VLOOKUP(VENTAS[[#This Row],[Código del producto Vendido]],INVENTARIO[],5,FALSE),"-")</f>
        <v>Short beich de pierna ancha </v>
      </c>
      <c r="G687" s="4">
        <v>3</v>
      </c>
      <c r="H687" s="13">
        <v>20</v>
      </c>
      <c r="I687" s="13">
        <f>VENTAS[[#This Row],[Cantidad]]*VENTAS[[#This Row],[Precio Venta]]</f>
        <v>60</v>
      </c>
      <c r="J687" s="13">
        <f>IF(VENTAS[[#This Row],[Nombre del Gestor]]&gt;1,  VENTAS[[#This Row],[Total]]*10%, 0)</f>
        <v>0</v>
      </c>
      <c r="K687" s="13">
        <f>IFERROR(VLOOKUP(VENTAS[[#This Row],[Código del producto Vendido]],INVENTARIO[],20,FALSE),"-")*VENTAS[[#This Row],[Cantidad]]</f>
        <v>43.11</v>
      </c>
      <c r="L687" s="13">
        <f>VENTAS[[#This Row],[Total]]-VENTAS[[#This Row],[Comisión 10%]]-VENTAS[[#This Row],[Costo]]</f>
        <v>16.89</v>
      </c>
    </row>
    <row r="688" spans="1:12" ht="14" hidden="1" x14ac:dyDescent="0.15">
      <c r="A688" s="124"/>
      <c r="B688" t="str">
        <f>IFERROR(VLOOKUP(VENTAS[[#This Row],[Código del producto Vendido]],INVENTARIO[],25,FALSE),"-")</f>
        <v>Viaje Agosto</v>
      </c>
      <c r="E688" t="s">
        <v>1892</v>
      </c>
      <c r="F688" s="4" t="str">
        <f>IFERROR(VLOOKUP(VENTAS[[#This Row],[Código del producto Vendido]],INVENTARIO[],5,FALSE),"-")</f>
        <v>Short beiche de pierna ancha </v>
      </c>
      <c r="G688" s="4">
        <v>3</v>
      </c>
      <c r="H688" s="13">
        <v>20</v>
      </c>
      <c r="I688" s="13">
        <f>VENTAS[[#This Row],[Cantidad]]*VENTAS[[#This Row],[Precio Venta]]</f>
        <v>60</v>
      </c>
      <c r="J688" s="13">
        <f>IF(VENTAS[[#This Row],[Nombre del Gestor]]&gt;1,  VENTAS[[#This Row],[Total]]*10%, 0)</f>
        <v>0</v>
      </c>
      <c r="K688" s="13">
        <f>IFERROR(VLOOKUP(VENTAS[[#This Row],[Código del producto Vendido]],INVENTARIO[],20,FALSE),"-")*VENTAS[[#This Row],[Cantidad]]</f>
        <v>43.11</v>
      </c>
      <c r="L688" s="13">
        <f>VENTAS[[#This Row],[Total]]-VENTAS[[#This Row],[Comisión 10%]]-VENTAS[[#This Row],[Costo]]</f>
        <v>16.89</v>
      </c>
    </row>
    <row r="689" spans="1:12" ht="14" hidden="1" x14ac:dyDescent="0.15">
      <c r="A689" s="124" t="s">
        <v>2308</v>
      </c>
      <c r="B689">
        <f>IFERROR(VLOOKUP(VENTAS[[#This Row],[Código del producto Vendido]],INVENTARIO[],25,FALSE),"-")</f>
        <v>0</v>
      </c>
      <c r="E689" t="s">
        <v>2058</v>
      </c>
      <c r="F689" s="4" t="str">
        <f>IFERROR(VLOOKUP(VENTAS[[#This Row],[Código del producto Vendido]],INVENTARIO[],5,FALSE),"-")</f>
        <v>Vestido espalda escotada</v>
      </c>
      <c r="G689" s="4">
        <v>2</v>
      </c>
      <c r="H689" s="13">
        <v>28</v>
      </c>
      <c r="I689" s="13">
        <f>VENTAS[[#This Row],[Cantidad]]*VENTAS[[#This Row],[Precio Venta]]</f>
        <v>56</v>
      </c>
      <c r="J689" s="13">
        <f>IF(VENTAS[[#This Row],[Nombre del Gestor]]&gt;1,  VENTAS[[#This Row],[Total]]*10%, 0)</f>
        <v>0</v>
      </c>
      <c r="K689" s="13">
        <f>IFERROR(VLOOKUP(VENTAS[[#This Row],[Código del producto Vendido]],INVENTARIO[],20,FALSE),"-")*VENTAS[[#This Row],[Cantidad]]</f>
        <v>34</v>
      </c>
      <c r="L689" s="13">
        <f>VENTAS[[#This Row],[Total]]-VENTAS[[#This Row],[Comisión 10%]]-VENTAS[[#This Row],[Costo]]</f>
        <v>22</v>
      </c>
    </row>
    <row r="690" spans="1:12" ht="14" hidden="1" x14ac:dyDescent="0.15">
      <c r="A690" s="124" t="s">
        <v>2308</v>
      </c>
      <c r="B690" t="str">
        <f>IFERROR(VLOOKUP(VENTAS[[#This Row],[Código del producto Vendido]],INVENTARIO[],25,FALSE),"-")</f>
        <v>Viaje Agosto</v>
      </c>
      <c r="E690" t="s">
        <v>1882</v>
      </c>
      <c r="F690" s="4" t="str">
        <f>IFERROR(VLOOKUP(VENTAS[[#This Row],[Código del producto Vendido]],INVENTARIO[],5,FALSE),"-")</f>
        <v>Pantaloneta negra con abertura</v>
      </c>
      <c r="G690" s="4">
        <v>2</v>
      </c>
      <c r="H690" s="13">
        <v>23</v>
      </c>
      <c r="I690" s="13">
        <f>VENTAS[[#This Row],[Cantidad]]*VENTAS[[#This Row],[Precio Venta]]</f>
        <v>46</v>
      </c>
      <c r="J690" s="13">
        <f>IF(VENTAS[[#This Row],[Nombre del Gestor]]&gt;1,  VENTAS[[#This Row],[Total]]*10%, 0)</f>
        <v>0</v>
      </c>
      <c r="K690" s="13">
        <f>IFERROR(VLOOKUP(VENTAS[[#This Row],[Código del producto Vendido]],INVENTARIO[],20,FALSE),"-")*VENTAS[[#This Row],[Cantidad]]</f>
        <v>30.44</v>
      </c>
      <c r="L690" s="13">
        <f>VENTAS[[#This Row],[Total]]-VENTAS[[#This Row],[Comisión 10%]]-VENTAS[[#This Row],[Costo]]</f>
        <v>15.559999999999999</v>
      </c>
    </row>
    <row r="691" spans="1:12" ht="14" hidden="1" x14ac:dyDescent="0.15">
      <c r="A691" s="124"/>
      <c r="B691" t="str">
        <f>IFERROR(VLOOKUP(VENTAS[[#This Row],[Código del producto Vendido]],INVENTARIO[],25,FALSE),"-")</f>
        <v>Viaje Agosto</v>
      </c>
      <c r="E691" t="s">
        <v>1884</v>
      </c>
      <c r="F691" s="4" t="str">
        <f>IFERROR(VLOOKUP(VENTAS[[#This Row],[Código del producto Vendido]],INVENTARIO[],5,FALSE),"-")</f>
        <v>Pantaloneta negra con abertura</v>
      </c>
      <c r="G691" s="4">
        <v>1</v>
      </c>
      <c r="H691" s="13">
        <v>23</v>
      </c>
      <c r="I691" s="13">
        <f>VENTAS[[#This Row],[Cantidad]]*VENTAS[[#This Row],[Precio Venta]]</f>
        <v>23</v>
      </c>
      <c r="J691" s="13">
        <f>IF(VENTAS[[#This Row],[Nombre del Gestor]]&gt;1,  VENTAS[[#This Row],[Total]]*10%, 0)</f>
        <v>0</v>
      </c>
      <c r="K691" s="13">
        <f>IFERROR(VLOOKUP(VENTAS[[#This Row],[Código del producto Vendido]],INVENTARIO[],20,FALSE),"-")*VENTAS[[#This Row],[Cantidad]]</f>
        <v>15.22</v>
      </c>
      <c r="L691" s="13">
        <f>VENTAS[[#This Row],[Total]]-VENTAS[[#This Row],[Comisión 10%]]-VENTAS[[#This Row],[Costo]]</f>
        <v>7.7799999999999994</v>
      </c>
    </row>
    <row r="692" spans="1:12" ht="14" hidden="1" x14ac:dyDescent="0.15">
      <c r="A692" s="124" t="s">
        <v>2308</v>
      </c>
      <c r="B692" t="str">
        <f>IFERROR(VLOOKUP(VENTAS[[#This Row],[Código del producto Vendido]],INVENTARIO[],25,FALSE),"-")</f>
        <v>COMPRA F21</v>
      </c>
      <c r="E692" t="s">
        <v>2067</v>
      </c>
      <c r="F692" s="4" t="str">
        <f>IFERROR(VLOOKUP(VENTAS[[#This Row],[Código del producto Vendido]],INVENTARIO[],5,FALSE),"-")</f>
        <v>Sandalias negras acolchadas</v>
      </c>
      <c r="G692" s="4">
        <v>1</v>
      </c>
      <c r="H692" s="13">
        <v>27</v>
      </c>
      <c r="I692" s="13">
        <f>VENTAS[[#This Row],[Cantidad]]*VENTAS[[#This Row],[Precio Venta]]</f>
        <v>27</v>
      </c>
      <c r="J692" s="13">
        <f>IF(VENTAS[[#This Row],[Nombre del Gestor]]&gt;1,  VENTAS[[#This Row],[Total]]*10%, 0)</f>
        <v>0</v>
      </c>
      <c r="K692" s="13">
        <f>IFERROR(VLOOKUP(VENTAS[[#This Row],[Código del producto Vendido]],INVENTARIO[],20,FALSE),"-")*VENTAS[[#This Row],[Cantidad]]</f>
        <v>12.49</v>
      </c>
      <c r="L692" s="13">
        <f>VENTAS[[#This Row],[Total]]-VENTAS[[#This Row],[Comisión 10%]]-VENTAS[[#This Row],[Costo]]</f>
        <v>14.51</v>
      </c>
    </row>
    <row r="693" spans="1:12" ht="14" hidden="1" x14ac:dyDescent="0.15">
      <c r="A693" s="124" t="s">
        <v>2308</v>
      </c>
      <c r="B693">
        <f>IFERROR(VLOOKUP(VENTAS[[#This Row],[Código del producto Vendido]],INVENTARIO[],25,FALSE),"-")</f>
        <v>0</v>
      </c>
      <c r="E693" t="s">
        <v>2270</v>
      </c>
      <c r="F693" s="4" t="str">
        <f>IFERROR(VLOOKUP(VENTAS[[#This Row],[Código del producto Vendido]],INVENTARIO[],5,FALSE),"-")</f>
        <v>Vestido Frente Drapeado Negro y Blanco</v>
      </c>
      <c r="G693" s="4">
        <v>1</v>
      </c>
      <c r="H693" s="13">
        <v>25</v>
      </c>
      <c r="I693" s="13">
        <f>VENTAS[[#This Row],[Cantidad]]*VENTAS[[#This Row],[Precio Venta]]</f>
        <v>25</v>
      </c>
      <c r="J693" s="13">
        <f>IF(VENTAS[[#This Row],[Nombre del Gestor]]&gt;1,  VENTAS[[#This Row],[Total]]*10%, 0)</f>
        <v>0</v>
      </c>
      <c r="K693" s="13">
        <f>IFERROR(VLOOKUP(VENTAS[[#This Row],[Código del producto Vendido]],INVENTARIO[],20,FALSE),"-")*VENTAS[[#This Row],[Cantidad]]</f>
        <v>11.4</v>
      </c>
      <c r="L693" s="13">
        <f>VENTAS[[#This Row],[Total]]-VENTAS[[#This Row],[Comisión 10%]]-VENTAS[[#This Row],[Costo]]</f>
        <v>13.6</v>
      </c>
    </row>
    <row r="694" spans="1:12" ht="14" hidden="1" x14ac:dyDescent="0.15">
      <c r="A694" s="124"/>
      <c r="B694" t="str">
        <f>IFERROR(VLOOKUP(VENTAS[[#This Row],[Código del producto Vendido]],INVENTARIO[],25,FALSE),"-")</f>
        <v>Compra 7/12/2023</v>
      </c>
      <c r="E694" t="s">
        <v>2171</v>
      </c>
      <c r="F694" s="4" t="str">
        <f>IFERROR(VLOOKUP(VENTAS[[#This Row],[Código del producto Vendido]],INVENTARIO[],5,FALSE),"-")</f>
        <v>Limpia botellas</v>
      </c>
      <c r="G694" s="4">
        <v>1</v>
      </c>
      <c r="H694" s="13">
        <v>4</v>
      </c>
      <c r="I694" s="13">
        <f>VENTAS[[#This Row],[Cantidad]]*VENTAS[[#This Row],[Precio Venta]]</f>
        <v>4</v>
      </c>
      <c r="J694" s="13">
        <f>IF(VENTAS[[#This Row],[Nombre del Gestor]]&gt;1,  VENTAS[[#This Row],[Total]]*10%, 0)</f>
        <v>0</v>
      </c>
      <c r="K694" s="13">
        <f>IFERROR(VLOOKUP(VENTAS[[#This Row],[Código del producto Vendido]],INVENTARIO[],20,FALSE),"-")*VENTAS[[#This Row],[Cantidad]]</f>
        <v>3.25</v>
      </c>
      <c r="L694" s="13">
        <f>VENTAS[[#This Row],[Total]]-VENTAS[[#This Row],[Comisión 10%]]-VENTAS[[#This Row],[Costo]]</f>
        <v>0.75</v>
      </c>
    </row>
    <row r="695" spans="1:12" ht="14" hidden="1" x14ac:dyDescent="0.15">
      <c r="A695" s="124"/>
      <c r="B695" t="str">
        <f>IFERROR(VLOOKUP(VENTAS[[#This Row],[Código del producto Vendido]],INVENTARIO[],25,FALSE),"-")</f>
        <v>Compra 7/12/2023</v>
      </c>
      <c r="E695" t="s">
        <v>2173</v>
      </c>
      <c r="F695" s="4" t="str">
        <f>IFERROR(VLOOKUP(VENTAS[[#This Row],[Código del producto Vendido]],INVENTARIO[],5,FALSE),"-")</f>
        <v>Batidor</v>
      </c>
      <c r="G695" s="4">
        <v>1</v>
      </c>
      <c r="H695" s="13">
        <v>3</v>
      </c>
      <c r="I695" s="13">
        <f>VENTAS[[#This Row],[Cantidad]]*VENTAS[[#This Row],[Precio Venta]]</f>
        <v>3</v>
      </c>
      <c r="J695" s="13">
        <f>IF(VENTAS[[#This Row],[Nombre del Gestor]]&gt;1,  VENTAS[[#This Row],[Total]]*10%, 0)</f>
        <v>0</v>
      </c>
      <c r="K695" s="13">
        <f>IFERROR(VLOOKUP(VENTAS[[#This Row],[Código del producto Vendido]],INVENTARIO[],20,FALSE),"-")*VENTAS[[#This Row],[Cantidad]]</f>
        <v>3.5</v>
      </c>
      <c r="L695" s="13">
        <f>VENTAS[[#This Row],[Total]]-VENTAS[[#This Row],[Comisión 10%]]-VENTAS[[#This Row],[Costo]]</f>
        <v>-0.5</v>
      </c>
    </row>
    <row r="696" spans="1:12" ht="14" hidden="1" x14ac:dyDescent="0.15">
      <c r="A696" s="124"/>
      <c r="B696" t="str">
        <f>IFERROR(VLOOKUP(VENTAS[[#This Row],[Código del producto Vendido]],INVENTARIO[],25,FALSE),"-")</f>
        <v>Compra 7/12/2023</v>
      </c>
      <c r="E696" t="s">
        <v>2157</v>
      </c>
      <c r="F696" s="4" t="str">
        <f>IFERROR(VLOOKUP(VENTAS[[#This Row],[Código del producto Vendido]],INVENTARIO[],5,FALSE),"-")</f>
        <v>Top Bustier encaje</v>
      </c>
      <c r="G696" s="4">
        <v>1</v>
      </c>
      <c r="H696" s="13">
        <v>22</v>
      </c>
      <c r="I696" s="13">
        <f>VENTAS[[#This Row],[Cantidad]]*VENTAS[[#This Row],[Precio Venta]]</f>
        <v>22</v>
      </c>
      <c r="J696" s="13">
        <f>IF(VENTAS[[#This Row],[Nombre del Gestor]]&gt;1,  VENTAS[[#This Row],[Total]]*10%, 0)</f>
        <v>0</v>
      </c>
      <c r="K696" s="13">
        <f>IFERROR(VLOOKUP(VENTAS[[#This Row],[Código del producto Vendido]],INVENTARIO[],20,FALSE),"-")*VENTAS[[#This Row],[Cantidad]]</f>
        <v>14.7</v>
      </c>
      <c r="L696" s="13">
        <f>VENTAS[[#This Row],[Total]]-VENTAS[[#This Row],[Comisión 10%]]-VENTAS[[#This Row],[Costo]]</f>
        <v>7.3000000000000007</v>
      </c>
    </row>
    <row r="697" spans="1:12" ht="14" hidden="1" x14ac:dyDescent="0.15">
      <c r="A697" s="124"/>
      <c r="B697" t="str">
        <f>IFERROR(VLOOKUP(VENTAS[[#This Row],[Código del producto Vendido]],INVENTARIO[],25,FALSE),"-")</f>
        <v>Compra 7/12/2023</v>
      </c>
      <c r="E697" t="s">
        <v>2169</v>
      </c>
      <c r="F697" s="4" t="str">
        <f>IFERROR(VLOOKUP(VENTAS[[#This Row],[Código del producto Vendido]],INVENTARIO[],5,FALSE),"-")</f>
        <v>Lentes de Sol</v>
      </c>
      <c r="G697" s="4">
        <v>1</v>
      </c>
      <c r="H697" s="13">
        <v>5</v>
      </c>
      <c r="I697" s="13">
        <f>VENTAS[[#This Row],[Cantidad]]*VENTAS[[#This Row],[Precio Venta]]</f>
        <v>5</v>
      </c>
      <c r="J697" s="13">
        <f>IF(VENTAS[[#This Row],[Nombre del Gestor]]&gt;1,  VENTAS[[#This Row],[Total]]*10%, 0)</f>
        <v>0</v>
      </c>
      <c r="K697" s="13">
        <f>IFERROR(VLOOKUP(VENTAS[[#This Row],[Código del producto Vendido]],INVENTARIO[],20,FALSE),"-")*VENTAS[[#This Row],[Cantidad]]</f>
        <v>4.2200000000000006</v>
      </c>
      <c r="L697" s="13">
        <f>VENTAS[[#This Row],[Total]]-VENTAS[[#This Row],[Comisión 10%]]-VENTAS[[#This Row],[Costo]]</f>
        <v>0.77999999999999936</v>
      </c>
    </row>
    <row r="698" spans="1:12" ht="14" hidden="1" x14ac:dyDescent="0.15">
      <c r="A698" s="124"/>
      <c r="B698" t="str">
        <f>IFERROR(VLOOKUP(VENTAS[[#This Row],[Código del producto Vendido]],INVENTARIO[],25,FALSE),"-")</f>
        <v>Compra 7/12/2023</v>
      </c>
      <c r="E698" t="s">
        <v>2168</v>
      </c>
      <c r="F698" s="4" t="str">
        <f>IFERROR(VLOOKUP(VENTAS[[#This Row],[Código del producto Vendido]],INVENTARIO[],5,FALSE),"-")</f>
        <v xml:space="preserve">Gafas de Sol </v>
      </c>
      <c r="G698" s="4">
        <v>1</v>
      </c>
      <c r="H698" s="13">
        <v>5</v>
      </c>
      <c r="I698" s="13">
        <f>VENTAS[[#This Row],[Cantidad]]*VENTAS[[#This Row],[Precio Venta]]</f>
        <v>5</v>
      </c>
      <c r="J698" s="13">
        <f>IF(VENTAS[[#This Row],[Nombre del Gestor]]&gt;1,  VENTAS[[#This Row],[Total]]*10%, 0)</f>
        <v>0</v>
      </c>
      <c r="K698" s="13">
        <f>IFERROR(VLOOKUP(VENTAS[[#This Row],[Código del producto Vendido]],INVENTARIO[],20,FALSE),"-")*VENTAS[[#This Row],[Cantidad]]</f>
        <v>6.2</v>
      </c>
      <c r="L698" s="13">
        <f>VENTAS[[#This Row],[Total]]-VENTAS[[#This Row],[Comisión 10%]]-VENTAS[[#This Row],[Costo]]</f>
        <v>-1.2000000000000002</v>
      </c>
    </row>
    <row r="699" spans="1:12" ht="14" hidden="1" x14ac:dyDescent="0.15">
      <c r="A699" s="124"/>
      <c r="B699" t="str">
        <f>IFERROR(VLOOKUP(VENTAS[[#This Row],[Código del producto Vendido]],INVENTARIO[],25,FALSE),"-")</f>
        <v>COMPRA F21</v>
      </c>
      <c r="E699" t="s">
        <v>2069</v>
      </c>
      <c r="F699" s="4" t="str">
        <f>IFERROR(VLOOKUP(VENTAS[[#This Row],[Código del producto Vendido]],INVENTARIO[],5,FALSE),"-")</f>
        <v>Mocasín con herrajes</v>
      </c>
      <c r="G699" s="4">
        <v>1</v>
      </c>
      <c r="H699" s="13">
        <v>43</v>
      </c>
      <c r="I699" s="13">
        <f>VENTAS[[#This Row],[Cantidad]]*VENTAS[[#This Row],[Precio Venta]]</f>
        <v>43</v>
      </c>
      <c r="J699" s="13">
        <f>IF(VENTAS[[#This Row],[Nombre del Gestor]]&gt;1,  VENTAS[[#This Row],[Total]]*10%, 0)</f>
        <v>0</v>
      </c>
      <c r="K699" s="13">
        <f>IFERROR(VLOOKUP(VENTAS[[#This Row],[Código del producto Vendido]],INVENTARIO[],20,FALSE),"-")*VENTAS[[#This Row],[Cantidad]]</f>
        <v>27.49</v>
      </c>
      <c r="L699" s="13">
        <f>VENTAS[[#This Row],[Total]]-VENTAS[[#This Row],[Comisión 10%]]-VENTAS[[#This Row],[Costo]]</f>
        <v>15.510000000000002</v>
      </c>
    </row>
    <row r="700" spans="1:12" ht="14" hidden="1" x14ac:dyDescent="0.15">
      <c r="A700" s="124"/>
      <c r="B700">
        <f>IFERROR(VLOOKUP(VENTAS[[#This Row],[Código del producto Vendido]],INVENTARIO[],25,FALSE),"-")</f>
        <v>0</v>
      </c>
      <c r="E700" s="6" t="s">
        <v>1515</v>
      </c>
      <c r="F700" s="4" t="str">
        <f>IFERROR(VLOOKUP(VENTAS[[#This Row],[Código del producto Vendido]],INVENTARIO[],5,FALSE),"-")</f>
        <v>Rizador de pelo de color al azar 10 piezas</v>
      </c>
      <c r="G700" s="4">
        <v>1</v>
      </c>
      <c r="I700" s="13">
        <f>VENTAS[[#This Row],[Cantidad]]*VENTAS[[#This Row],[Precio Venta]]</f>
        <v>0</v>
      </c>
      <c r="J700" s="13">
        <f>IF(VENTAS[[#This Row],[Nombre del Gestor]]&gt;1,  VENTAS[[#This Row],[Total]]*10%, 0)</f>
        <v>0</v>
      </c>
      <c r="K700" s="13">
        <f>IFERROR(VLOOKUP(VENTAS[[#This Row],[Código del producto Vendido]],INVENTARIO[],20,FALSE),"-")*VENTAS[[#This Row],[Cantidad]]</f>
        <v>2.0477777777777777</v>
      </c>
      <c r="L700" s="13">
        <v>0</v>
      </c>
    </row>
    <row r="701" spans="1:12" ht="14" hidden="1" x14ac:dyDescent="0.15">
      <c r="A701" s="124"/>
      <c r="B701">
        <f>IFERROR(VLOOKUP(VENTAS[[#This Row],[Código del producto Vendido]],INVENTARIO[],25,FALSE),"-")</f>
        <v>0</v>
      </c>
      <c r="E701" s="6" t="s">
        <v>1511</v>
      </c>
      <c r="F701" s="4" t="str">
        <f>IFERROR(VLOOKUP(VENTAS[[#This Row],[Código del producto Vendido]],INVENTARIO[],5,FALSE),"-")</f>
        <v xml:space="preserve"> Mocasines con puntada</v>
      </c>
      <c r="G701" s="4">
        <v>1</v>
      </c>
      <c r="I701" s="13">
        <f>VENTAS[[#This Row],[Cantidad]]*VENTAS[[#This Row],[Precio Venta]]</f>
        <v>0</v>
      </c>
      <c r="J701" s="13">
        <f>IF(VENTAS[[#This Row],[Nombre del Gestor]]&gt;1,  VENTAS[[#This Row],[Total]]*10%, 0)</f>
        <v>0</v>
      </c>
      <c r="K701" s="13">
        <f>IFERROR(VLOOKUP(VENTAS[[#This Row],[Código del producto Vendido]],INVENTARIO[],20,FALSE),"-")*VENTAS[[#This Row],[Cantidad]]</f>
        <v>16.926111111111112</v>
      </c>
      <c r="L701" s="13">
        <v>0</v>
      </c>
    </row>
    <row r="702" spans="1:12" ht="14" hidden="1" x14ac:dyDescent="0.15">
      <c r="A702" s="124"/>
      <c r="B702">
        <f>IFERROR(VLOOKUP(VENTAS[[#This Row],[Código del producto Vendido]],INVENTARIO[],25,FALSE),"-")</f>
        <v>0</v>
      </c>
      <c r="E702" s="6" t="s">
        <v>1497</v>
      </c>
      <c r="F702" s="4" t="str">
        <f>IFERROR(VLOOKUP(VENTAS[[#This Row],[Código del producto Vendido]],INVENTARIO[],5,FALSE),"-")</f>
        <v xml:space="preserve">Bolsa cuadrada mini geométrico </v>
      </c>
      <c r="G702" s="4">
        <v>1</v>
      </c>
      <c r="I702" s="13">
        <f>VENTAS[[#This Row],[Cantidad]]*VENTAS[[#This Row],[Precio Venta]]</f>
        <v>0</v>
      </c>
      <c r="J702" s="13">
        <f>IF(VENTAS[[#This Row],[Nombre del Gestor]]&gt;1,  VENTAS[[#This Row],[Total]]*10%, 0)</f>
        <v>0</v>
      </c>
      <c r="K702" s="13">
        <f>IFERROR(VLOOKUP(VENTAS[[#This Row],[Código del producto Vendido]],INVENTARIO[],20,FALSE),"-")*VENTAS[[#This Row],[Cantidad]]</f>
        <v>6.3377777777777773</v>
      </c>
      <c r="L702" s="13">
        <v>0</v>
      </c>
    </row>
    <row r="703" spans="1:12" ht="14" x14ac:dyDescent="0.15">
      <c r="A703" s="124">
        <v>45328</v>
      </c>
      <c r="B703">
        <f>IFERROR(VLOOKUP(VENTAS[[#This Row],[Código del producto Vendido]],INVENTARIO[],25,FALSE),"-")</f>
        <v>0</v>
      </c>
      <c r="D703" s="6" t="s">
        <v>2302</v>
      </c>
      <c r="E703" s="6" t="s">
        <v>1540</v>
      </c>
      <c r="F703" s="4" t="str">
        <f>IFERROR(VLOOKUP(VENTAS[[#This Row],[Código del producto Vendido]],INVENTARIO[],5,FALSE),"-")</f>
        <v xml:space="preserve">Vestido pecho con fruncido </v>
      </c>
      <c r="G703" s="4">
        <v>1</v>
      </c>
      <c r="H703" s="13">
        <v>15</v>
      </c>
      <c r="I703" s="13">
        <f>VENTAS[[#This Row],[Cantidad]]*VENTAS[[#This Row],[Precio Venta]]</f>
        <v>15</v>
      </c>
      <c r="J703" s="13">
        <f>IF(VENTAS[[#This Row],[Nombre del Gestor]]&gt;1,  VENTAS[[#This Row],[Total]]*10%, 0)</f>
        <v>1.5</v>
      </c>
      <c r="K703" s="13">
        <f>IFERROR(VLOOKUP(VENTAS[[#This Row],[Código del producto Vendido]],INVENTARIO[],20,FALSE),"-")*VENTAS[[#This Row],[Cantidad]]</f>
        <v>10.722222222222221</v>
      </c>
      <c r="L703" s="13">
        <f>VENTAS[[#This Row],[Total]]*VENTAS[[#This Row],[Cantidad]]-VENTAS[[#This Row],[Comisión 10%]]-VENTAS[[#This Row],[Costo]]</f>
        <v>2.7777777777777786</v>
      </c>
    </row>
    <row r="704" spans="1:12" ht="14" x14ac:dyDescent="0.15">
      <c r="A704" s="124">
        <v>45328</v>
      </c>
      <c r="B704" t="str">
        <f>IFERROR(VLOOKUP(VENTAS[[#This Row],[Código del producto Vendido]],INVENTARIO[],25,FALSE),"-")</f>
        <v>Viaje Agosto</v>
      </c>
      <c r="D704" s="6" t="s">
        <v>2301</v>
      </c>
      <c r="E704" s="6" t="s">
        <v>1826</v>
      </c>
      <c r="F704" s="4" t="str">
        <f>IFERROR(VLOOKUP(VENTAS[[#This Row],[Código del producto Vendido]],INVENTARIO[],5,FALSE),"-")</f>
        <v>Sujetador adhesivo de silicona</v>
      </c>
      <c r="G704" s="4">
        <v>1</v>
      </c>
      <c r="H704" s="13">
        <v>12</v>
      </c>
      <c r="I704" s="13">
        <f>VENTAS[[#This Row],[Cantidad]]*VENTAS[[#This Row],[Precio Venta]]</f>
        <v>12</v>
      </c>
      <c r="J704" s="13">
        <f>IF(VENTAS[[#This Row],[Nombre del Gestor]]&gt;1,  VENTAS[[#This Row],[Total]]*10%, 0)</f>
        <v>1.2000000000000002</v>
      </c>
      <c r="K704" s="13">
        <f>IFERROR(VLOOKUP(VENTAS[[#This Row],[Código del producto Vendido]],INVENTARIO[],20,FALSE),"-")*VENTAS[[#This Row],[Cantidad]]</f>
        <v>5.87</v>
      </c>
      <c r="L704" s="13">
        <f>VENTAS[[#This Row],[Total]]*VENTAS[[#This Row],[Cantidad]]-VENTAS[[#This Row],[Comisión 10%]]-VENTAS[[#This Row],[Costo]]</f>
        <v>4.9300000000000006</v>
      </c>
    </row>
    <row r="705" spans="1:12" ht="14" x14ac:dyDescent="0.15">
      <c r="A705" s="124">
        <v>45328</v>
      </c>
      <c r="B705" t="str">
        <f>IFERROR(VLOOKUP(VENTAS[[#This Row],[Código del producto Vendido]],INVENTARIO[],25,FALSE),"-")</f>
        <v>COMPRA F21</v>
      </c>
      <c r="D705" s="6" t="s">
        <v>1986</v>
      </c>
      <c r="E705" s="6" t="s">
        <v>2064</v>
      </c>
      <c r="F705" s="4" t="str">
        <f>IFERROR(VLOOKUP(VENTAS[[#This Row],[Código del producto Vendido]],INVENTARIO[],5,FALSE),"-")</f>
        <v>Sandalias de velcro</v>
      </c>
      <c r="G705" s="4">
        <v>1</v>
      </c>
      <c r="H705" s="13">
        <v>30</v>
      </c>
      <c r="I705" s="13">
        <f>VENTAS[[#This Row],[Cantidad]]*VENTAS[[#This Row],[Precio Venta]]</f>
        <v>30</v>
      </c>
      <c r="J705" s="13">
        <f>IF(VENTAS[[#This Row],[Nombre del Gestor]]&gt;1,  VENTAS[[#This Row],[Total]]*10%, 0)</f>
        <v>3</v>
      </c>
      <c r="K705" s="13">
        <f>IFERROR(VLOOKUP(VENTAS[[#This Row],[Código del producto Vendido]],INVENTARIO[],20,FALSE),"-")*VENTAS[[#This Row],[Cantidad]]</f>
        <v>17</v>
      </c>
      <c r="L705" s="13">
        <f>VENTAS[[#This Row],[Total]]*VENTAS[[#This Row],[Cantidad]]-VENTAS[[#This Row],[Comisión 10%]]-VENTAS[[#This Row],[Costo]]</f>
        <v>10</v>
      </c>
    </row>
    <row r="706" spans="1:12" ht="14" hidden="1" x14ac:dyDescent="0.15">
      <c r="A706" s="124"/>
      <c r="B706" t="str">
        <f>IFERROR(VLOOKUP(VENTAS[[#This Row],[Código del producto Vendido]],INVENTARIO[],25,FALSE),"-")</f>
        <v>Compra 9/12/2023</v>
      </c>
      <c r="D706" s="6"/>
      <c r="E706" s="6" t="s">
        <v>2219</v>
      </c>
      <c r="F706" s="4" t="str">
        <f>IFERROR(VLOOKUP(VENTAS[[#This Row],[Código del producto Vendido]],INVENTARIO[],5,FALSE),"-")</f>
        <v>Vestido camisa modely</v>
      </c>
      <c r="G706" s="4">
        <v>1</v>
      </c>
      <c r="H706" s="13">
        <v>35</v>
      </c>
      <c r="I706" s="13">
        <f>VENTAS[[#This Row],[Cantidad]]*VENTAS[[#This Row],[Precio Venta]]</f>
        <v>35</v>
      </c>
      <c r="J706" s="13">
        <f>IF(VENTAS[[#This Row],[Nombre del Gestor]]&gt;1,  VENTAS[[#This Row],[Total]]*10%, 0)</f>
        <v>0</v>
      </c>
      <c r="K706" s="13">
        <f>IFERROR(VLOOKUP(VENTAS[[#This Row],[Código del producto Vendido]],INVENTARIO[],20,FALSE),"-")*VENTAS[[#This Row],[Cantidad]]</f>
        <v>14.84</v>
      </c>
      <c r="L706" s="13">
        <f>(VENTAS[[#This Row],[Precio Venta]]-VENTAS[[#This Row],[Costo]])*VENTAS[[#This Row],[Cantidad]]</f>
        <v>20.16</v>
      </c>
    </row>
    <row r="707" spans="1:12" ht="14" hidden="1" x14ac:dyDescent="0.15">
      <c r="A707" s="124"/>
      <c r="B707" t="str">
        <f>IFERROR(VLOOKUP(VENTAS[[#This Row],[Código del producto Vendido]],INVENTARIO[],25,FALSE),"-")</f>
        <v>Compra 9/12/2023</v>
      </c>
      <c r="D707" s="6"/>
      <c r="E707" s="6" t="s">
        <v>2218</v>
      </c>
      <c r="F707" s="4" t="str">
        <f>IFERROR(VLOOKUP(VENTAS[[#This Row],[Código del producto Vendido]],INVENTARIO[],5,FALSE),"-")</f>
        <v>Vestido camisa modely</v>
      </c>
      <c r="G707" s="4">
        <v>1</v>
      </c>
      <c r="H707" s="13">
        <v>30</v>
      </c>
      <c r="I707" s="13">
        <f>VENTAS[[#This Row],[Cantidad]]*VENTAS[[#This Row],[Precio Venta]]</f>
        <v>30</v>
      </c>
      <c r="J707" s="13">
        <f>IF(VENTAS[[#This Row],[Nombre del Gestor]]&gt;1,  VENTAS[[#This Row],[Total]]*10%, 0)</f>
        <v>0</v>
      </c>
      <c r="K707" s="13">
        <f>IFERROR(VLOOKUP(VENTAS[[#This Row],[Código del producto Vendido]],INVENTARIO[],20,FALSE),"-")*VENTAS[[#This Row],[Cantidad]]</f>
        <v>14.84</v>
      </c>
      <c r="L707" s="13">
        <f>(VENTAS[[#This Row],[Precio Venta]]-VENTAS[[#This Row],[Costo]])*VENTAS[[#This Row],[Cantidad]]</f>
        <v>15.16</v>
      </c>
    </row>
    <row r="708" spans="1:12" ht="14" hidden="1" x14ac:dyDescent="0.15">
      <c r="A708" s="124" t="s">
        <v>2308</v>
      </c>
      <c r="B708">
        <f>IFERROR(VLOOKUP(VENTAS[[#This Row],[Código del producto Vendido]],INVENTARIO[],25,FALSE),"-")</f>
        <v>0</v>
      </c>
      <c r="D708" s="6"/>
      <c r="E708" s="6" t="s">
        <v>1498</v>
      </c>
      <c r="F708" s="4" t="str">
        <f>IFERROR(VLOOKUP(VENTAS[[#This Row],[Código del producto Vendido]],INVENTARIO[],5,FALSE),"-")</f>
        <v>Bikini estampado cebra</v>
      </c>
      <c r="G708" s="4">
        <v>1</v>
      </c>
      <c r="H708" s="13">
        <v>15</v>
      </c>
      <c r="I708" s="13">
        <f>VENTAS[[#This Row],[Cantidad]]*VENTAS[[#This Row],[Precio Venta]]</f>
        <v>15</v>
      </c>
      <c r="J708" s="13">
        <f>IF(VENTAS[[#This Row],[Nombre del Gestor]]&gt;1,  VENTAS[[#This Row],[Total]]*10%, 0)</f>
        <v>0</v>
      </c>
      <c r="K708" s="13">
        <f>IFERROR(VLOOKUP(VENTAS[[#This Row],[Código del producto Vendido]],INVENTARIO[],20,FALSE),"-")*VENTAS[[#This Row],[Cantidad]]</f>
        <v>8.7872222222222227</v>
      </c>
      <c r="L708" s="13">
        <f>(VENTAS[[#This Row],[Precio Venta]]-VENTAS[[#This Row],[Costo]])*VENTAS[[#This Row],[Cantidad]]</f>
        <v>6.2127777777777773</v>
      </c>
    </row>
    <row r="709" spans="1:12" ht="14" hidden="1" x14ac:dyDescent="0.15">
      <c r="A709" s="124" t="s">
        <v>2308</v>
      </c>
      <c r="B709">
        <f>IFERROR(VLOOKUP(VENTAS[[#This Row],[Código del producto Vendido]],INVENTARIO[],25,FALSE),"-")</f>
        <v>0</v>
      </c>
      <c r="D709" s="6"/>
      <c r="E709" s="6" t="s">
        <v>1475</v>
      </c>
      <c r="F709" s="4" t="str">
        <f>IFERROR(VLOOKUP(VENTAS[[#This Row],[Código del producto Vendido]],INVENTARIO[],5,FALSE),"-")</f>
        <v>Bikini Floral</v>
      </c>
      <c r="G709" s="4">
        <v>1</v>
      </c>
      <c r="H709" s="13">
        <v>22</v>
      </c>
      <c r="I709" s="13">
        <f>VENTAS[[#This Row],[Cantidad]]*VENTAS[[#This Row],[Precio Venta]]</f>
        <v>22</v>
      </c>
      <c r="J709" s="13">
        <f>IF(VENTAS[[#This Row],[Nombre del Gestor]]&gt;1,  VENTAS[[#This Row],[Total]]*10%, 0)</f>
        <v>0</v>
      </c>
      <c r="K709" s="13">
        <f>IFERROR(VLOOKUP(VENTAS[[#This Row],[Código del producto Vendido]],INVENTARIO[],20,FALSE),"-")*VENTAS[[#This Row],[Cantidad]]</f>
        <v>13.944444444444445</v>
      </c>
      <c r="L709" s="13">
        <f>(VENTAS[[#This Row],[Precio Venta]]-VENTAS[[#This Row],[Costo]])*VENTAS[[#This Row],[Cantidad]]</f>
        <v>8.0555555555555554</v>
      </c>
    </row>
    <row r="710" spans="1:12" ht="14" hidden="1" x14ac:dyDescent="0.15">
      <c r="A710" s="124" t="s">
        <v>2308</v>
      </c>
      <c r="B710">
        <f>IFERROR(VLOOKUP(VENTAS[[#This Row],[Código del producto Vendido]],INVENTARIO[],25,FALSE),"-")</f>
        <v>0</v>
      </c>
      <c r="D710" s="6"/>
      <c r="E710" s="6" t="s">
        <v>1607</v>
      </c>
      <c r="F710" s="4" t="str">
        <f>IFERROR(VLOOKUP(VENTAS[[#This Row],[Código del producto Vendido]],INVENTARIO[],5,FALSE),"-")</f>
        <v>Bañador a rayas con lazo</v>
      </c>
      <c r="G710" s="4">
        <v>1</v>
      </c>
      <c r="H710" s="13">
        <v>18</v>
      </c>
      <c r="I710" s="13">
        <f>VENTAS[[#This Row],[Cantidad]]*VENTAS[[#This Row],[Precio Venta]]</f>
        <v>18</v>
      </c>
      <c r="J710" s="13">
        <f>IF(VENTAS[[#This Row],[Nombre del Gestor]]&gt;1,  VENTAS[[#This Row],[Total]]*10%, 0)</f>
        <v>0</v>
      </c>
      <c r="K710" s="13">
        <f>IFERROR(VLOOKUP(VENTAS[[#This Row],[Código del producto Vendido]],INVENTARIO[],20,FALSE),"-")*VENTAS[[#This Row],[Cantidad]]</f>
        <v>9.5</v>
      </c>
      <c r="L710" s="13">
        <f>(VENTAS[[#This Row],[Precio Venta]]-VENTAS[[#This Row],[Costo]])*VENTAS[[#This Row],[Cantidad]]</f>
        <v>8.5</v>
      </c>
    </row>
    <row r="711" spans="1:12" ht="14" hidden="1" x14ac:dyDescent="0.15">
      <c r="A711" s="124" t="s">
        <v>2308</v>
      </c>
      <c r="B711">
        <f>IFERROR(VLOOKUP(VENTAS[[#This Row],[Código del producto Vendido]],INVENTARIO[],25,FALSE),"-")</f>
        <v>0</v>
      </c>
      <c r="D711" s="6"/>
      <c r="E711" s="6" t="s">
        <v>1663</v>
      </c>
      <c r="F711" s="4" t="str">
        <f>IFERROR(VLOOKUP(VENTAS[[#This Row],[Código del producto Vendido]],INVENTARIO[],5,FALSE),"-")</f>
        <v>Bañador con zíper de pierna alta</v>
      </c>
      <c r="G711" s="4">
        <v>1</v>
      </c>
      <c r="H711" s="13">
        <v>25</v>
      </c>
      <c r="I711" s="13">
        <f>VENTAS[[#This Row],[Cantidad]]*VENTAS[[#This Row],[Precio Venta]]</f>
        <v>25</v>
      </c>
      <c r="J711" s="13">
        <f>IF(VENTAS[[#This Row],[Nombre del Gestor]]&gt;1,  VENTAS[[#This Row],[Total]]*10%, 0)</f>
        <v>0</v>
      </c>
      <c r="K711" s="13">
        <f>IFERROR(VLOOKUP(VENTAS[[#This Row],[Código del producto Vendido]],INVENTARIO[],20,FALSE),"-")*VENTAS[[#This Row],[Cantidad]]</f>
        <v>14.023181818181817</v>
      </c>
      <c r="L711" s="13">
        <f>(VENTAS[[#This Row],[Precio Venta]]-VENTAS[[#This Row],[Costo]])*VENTAS[[#This Row],[Cantidad]]</f>
        <v>10.976818181818183</v>
      </c>
    </row>
    <row r="712" spans="1:12" ht="14" hidden="1" x14ac:dyDescent="0.15">
      <c r="A712" s="124" t="s">
        <v>2308</v>
      </c>
      <c r="B712">
        <f>IFERROR(VLOOKUP(VENTAS[[#This Row],[Código del producto Vendido]],INVENTARIO[],25,FALSE),"-")</f>
        <v>0</v>
      </c>
      <c r="D712" s="6"/>
      <c r="E712" s="6" t="s">
        <v>1357</v>
      </c>
      <c r="F712" s="4" t="str">
        <f>IFERROR(VLOOKUP(VENTAS[[#This Row],[Código del producto Vendido]],INVENTARIO[],5,FALSE),"-")</f>
        <v xml:space="preserve">Bañador floral </v>
      </c>
      <c r="G712" s="4">
        <v>1</v>
      </c>
      <c r="H712" s="13">
        <v>25</v>
      </c>
      <c r="I712" s="13">
        <f>VENTAS[[#This Row],[Cantidad]]*VENTAS[[#This Row],[Precio Venta]]</f>
        <v>25</v>
      </c>
      <c r="J712" s="13">
        <f>IF(VENTAS[[#This Row],[Nombre del Gestor]]&gt;1,  VENTAS[[#This Row],[Total]]*10%, 0)</f>
        <v>0</v>
      </c>
      <c r="K712" s="13">
        <f>IFERROR(VLOOKUP(VENTAS[[#This Row],[Código del producto Vendido]],INVENTARIO[],20,FALSE),"-")*VENTAS[[#This Row],[Cantidad]]</f>
        <v>18.053888888888888</v>
      </c>
      <c r="L712" s="13">
        <f>(VENTAS[[#This Row],[Precio Venta]]-VENTAS[[#This Row],[Costo]])*VENTAS[[#This Row],[Cantidad]]</f>
        <v>6.9461111111111116</v>
      </c>
    </row>
    <row r="713" spans="1:12" ht="14" hidden="1" x14ac:dyDescent="0.15">
      <c r="A713" s="124" t="s">
        <v>2308</v>
      </c>
      <c r="B713">
        <f>IFERROR(VLOOKUP(VENTAS[[#This Row],[Código del producto Vendido]],INVENTARIO[],25,FALSE),"-")</f>
        <v>0</v>
      </c>
      <c r="D713" s="6"/>
      <c r="E713" s="6" t="s">
        <v>1608</v>
      </c>
      <c r="F713" s="4" t="str">
        <f>IFERROR(VLOOKUP(VENTAS[[#This Row],[Código del producto Vendido]],INVENTARIO[],5,FALSE),"-")</f>
        <v>Bañador estampado en contraste</v>
      </c>
      <c r="G713" s="4">
        <v>1</v>
      </c>
      <c r="H713" s="13">
        <v>18</v>
      </c>
      <c r="I713" s="13">
        <f>VENTAS[[#This Row],[Cantidad]]*VENTAS[[#This Row],[Precio Venta]]</f>
        <v>18</v>
      </c>
      <c r="J713" s="13">
        <f>IF(VENTAS[[#This Row],[Nombre del Gestor]]&gt;1,  VENTAS[[#This Row],[Total]]*10%, 0)</f>
        <v>0</v>
      </c>
      <c r="K713" s="13">
        <f>IFERROR(VLOOKUP(VENTAS[[#This Row],[Código del producto Vendido]],INVENTARIO[],20,FALSE),"-")*VENTAS[[#This Row],[Cantidad]]</f>
        <v>7.833333333333333</v>
      </c>
      <c r="L713" s="13">
        <f>(VENTAS[[#This Row],[Precio Venta]]-VENTAS[[#This Row],[Costo]])*VENTAS[[#This Row],[Cantidad]]</f>
        <v>10.166666666666668</v>
      </c>
    </row>
    <row r="714" spans="1:12" ht="14" hidden="1" x14ac:dyDescent="0.15">
      <c r="A714" s="124" t="s">
        <v>2308</v>
      </c>
      <c r="B714">
        <f>IFERROR(VLOOKUP(VENTAS[[#This Row],[Código del producto Vendido]],INVENTARIO[],25,FALSE),"-")</f>
        <v>0</v>
      </c>
      <c r="D714" s="6"/>
      <c r="E714" s="6" t="s">
        <v>1632</v>
      </c>
      <c r="F714" s="4" t="str">
        <f>IFERROR(VLOOKUP(VENTAS[[#This Row],[Código del producto Vendido]],INVENTARIO[],5,FALSE),"-")</f>
        <v>Bikini rosa canalé</v>
      </c>
      <c r="G714" s="4">
        <v>1</v>
      </c>
      <c r="H714" s="13">
        <v>20</v>
      </c>
      <c r="I714" s="13">
        <f>VENTAS[[#This Row],[Cantidad]]*VENTAS[[#This Row],[Precio Venta]]</f>
        <v>20</v>
      </c>
      <c r="J714" s="13">
        <f>IF(VENTAS[[#This Row],[Nombre del Gestor]]&gt;1,  VENTAS[[#This Row],[Total]]*10%, 0)</f>
        <v>0</v>
      </c>
      <c r="K714" s="13">
        <f>IFERROR(VLOOKUP(VENTAS[[#This Row],[Código del producto Vendido]],INVENTARIO[],20,FALSE),"-")*VENTAS[[#This Row],[Cantidad]]</f>
        <v>13.444444444444445</v>
      </c>
      <c r="L714" s="13">
        <f>(VENTAS[[#This Row],[Precio Venta]]-VENTAS[[#This Row],[Costo]])*VENTAS[[#This Row],[Cantidad]]</f>
        <v>6.5555555555555554</v>
      </c>
    </row>
    <row r="715" spans="1:12" ht="14" hidden="1" x14ac:dyDescent="0.15">
      <c r="A715" s="124" t="s">
        <v>2308</v>
      </c>
      <c r="B715">
        <f>IFERROR(VLOOKUP(VENTAS[[#This Row],[Código del producto Vendido]],INVENTARIO[],25,FALSE),"-")</f>
        <v>0</v>
      </c>
      <c r="D715" s="6"/>
      <c r="E715" s="6" t="s">
        <v>1383</v>
      </c>
      <c r="F715" s="4" t="str">
        <f>IFERROR(VLOOKUP(VENTAS[[#This Row],[Código del producto Vendido]],INVENTARIO[],5,FALSE),"-")</f>
        <v>Traje de baño niñitas malla protectora</v>
      </c>
      <c r="G715" s="4">
        <v>1</v>
      </c>
      <c r="H715" s="13">
        <v>20</v>
      </c>
      <c r="I715" s="13">
        <f>VENTAS[[#This Row],[Cantidad]]*VENTAS[[#This Row],[Precio Venta]]</f>
        <v>20</v>
      </c>
      <c r="J715" s="13">
        <f>IF(VENTAS[[#This Row],[Nombre del Gestor]]&gt;1,  VENTAS[[#This Row],[Total]]*10%, 0)</f>
        <v>0</v>
      </c>
      <c r="K715" s="13">
        <f>IFERROR(VLOOKUP(VENTAS[[#This Row],[Código del producto Vendido]],INVENTARIO[],20,FALSE),"-")*VENTAS[[#This Row],[Cantidad]]</f>
        <v>12.442222222222222</v>
      </c>
      <c r="L715" s="13">
        <f>(VENTAS[[#This Row],[Precio Venta]]-VENTAS[[#This Row],[Costo]])*VENTAS[[#This Row],[Cantidad]]</f>
        <v>7.5577777777777779</v>
      </c>
    </row>
    <row r="716" spans="1:12" ht="14" x14ac:dyDescent="0.15">
      <c r="A716" s="124">
        <v>45330</v>
      </c>
      <c r="B716">
        <f>IFERROR(VLOOKUP(VENTAS[[#This Row],[Código del producto Vendido]],INVENTARIO[],25,FALSE),"-")</f>
        <v>0</v>
      </c>
      <c r="D716" s="6" t="s">
        <v>2302</v>
      </c>
      <c r="E716" s="6" t="s">
        <v>1350</v>
      </c>
      <c r="F716" s="4" t="str">
        <f>IFERROR(VLOOKUP(VENTAS[[#This Row],[Código del producto Vendido]],INVENTARIO[],5,FALSE),"-")</f>
        <v>Vestido camisero elegante</v>
      </c>
      <c r="G716" s="4">
        <v>1</v>
      </c>
      <c r="H716" s="13">
        <v>30</v>
      </c>
      <c r="I716" s="13">
        <f>VENTAS[[#This Row],[Cantidad]]*VENTAS[[#This Row],[Precio Venta]]</f>
        <v>30</v>
      </c>
      <c r="J716" s="13">
        <f>IF(VENTAS[[#This Row],[Nombre del Gestor]]&gt;1,  VENTAS[[#This Row],[Total]]*10%, 0)</f>
        <v>3</v>
      </c>
      <c r="K716" s="13">
        <f>IFERROR(VLOOKUP(VENTAS[[#This Row],[Código del producto Vendido]],INVENTARIO[],20,FALSE),"-")*VENTAS[[#This Row],[Cantidad]]</f>
        <v>19.002222222222223</v>
      </c>
      <c r="L716" s="13">
        <f>VENTAS[[#This Row],[Total]]*VENTAS[[#This Row],[Cantidad]]-VENTAS[[#This Row],[Comisión 10%]]-VENTAS[[#This Row],[Costo]]</f>
        <v>7.9977777777777774</v>
      </c>
    </row>
    <row r="717" spans="1:12" ht="14" x14ac:dyDescent="0.15">
      <c r="A717" s="124">
        <v>45331</v>
      </c>
      <c r="B717">
        <f>IFERROR(VLOOKUP(VENTAS[[#This Row],[Código del producto Vendido]],INVENTARIO[],25,FALSE),"-")</f>
        <v>0</v>
      </c>
      <c r="C717" s="6" t="s">
        <v>2634</v>
      </c>
      <c r="D717" s="6"/>
      <c r="E717" s="6" t="s">
        <v>2055</v>
      </c>
      <c r="F717" s="4" t="str">
        <f>IFERROR(VLOOKUP(VENTAS[[#This Row],[Código del producto Vendido]],INVENTARIO[],5,FALSE),"-")</f>
        <v>Short de tela suave con cinturón</v>
      </c>
      <c r="G717" s="4">
        <v>1</v>
      </c>
      <c r="H717" s="13">
        <v>20</v>
      </c>
      <c r="I717" s="13">
        <f>VENTAS[[#This Row],[Cantidad]]*VENTAS[[#This Row],[Precio Venta]]</f>
        <v>20</v>
      </c>
      <c r="J717" s="13">
        <f>IF(VENTAS[[#This Row],[Nombre del Gestor]]&gt;1,  VENTAS[[#This Row],[Total]]*10%, 0)</f>
        <v>0</v>
      </c>
      <c r="K717" s="13">
        <f>IFERROR(VLOOKUP(VENTAS[[#This Row],[Código del producto Vendido]],INVENTARIO[],20,FALSE),"-")*VENTAS[[#This Row],[Cantidad]]</f>
        <v>12.99</v>
      </c>
      <c r="L717" s="13">
        <f>VENTAS[[#This Row],[Total]]*VENTAS[[#This Row],[Cantidad]]-VENTAS[[#This Row],[Comisión 10%]]-VENTAS[[#This Row],[Costo]]</f>
        <v>7.01</v>
      </c>
    </row>
    <row r="718" spans="1:12" ht="14" x14ac:dyDescent="0.15">
      <c r="A718" s="124">
        <v>45330</v>
      </c>
      <c r="B718" t="str">
        <f>IFERROR(VLOOKUP(VENTAS[[#This Row],[Código del producto Vendido]],INVENTARIO[],25,FALSE),"-")</f>
        <v>Compra 9/12/2023</v>
      </c>
      <c r="C718" s="6"/>
      <c r="D718" s="6" t="s">
        <v>2302</v>
      </c>
      <c r="E718" s="6" t="s">
        <v>2234</v>
      </c>
      <c r="F718" s="4" t="str">
        <f>IFERROR(VLOOKUP(VENTAS[[#This Row],[Código del producto Vendido]],INVENTARIO[],5,FALSE),"-")</f>
        <v>Vestidos Burdeos</v>
      </c>
      <c r="G718" s="4">
        <v>1</v>
      </c>
      <c r="H718" s="13">
        <v>25</v>
      </c>
      <c r="I718" s="13">
        <f>VENTAS[[#This Row],[Cantidad]]*VENTAS[[#This Row],[Precio Venta]]</f>
        <v>25</v>
      </c>
      <c r="J718" s="13">
        <f>IF(VENTAS[[#This Row],[Nombre del Gestor]]&gt;1,  VENTAS[[#This Row],[Total]]*10%, 0)</f>
        <v>2.5</v>
      </c>
      <c r="K718" s="13">
        <f>IFERROR(VLOOKUP(VENTAS[[#This Row],[Código del producto Vendido]],INVENTARIO[],20,FALSE),"-")*VENTAS[[#This Row],[Cantidad]]</f>
        <v>14.33</v>
      </c>
      <c r="L718" s="13">
        <f>VENTAS[[#This Row],[Total]]*VENTAS[[#This Row],[Cantidad]]-VENTAS[[#This Row],[Comisión 10%]]-VENTAS[[#This Row],[Costo]]</f>
        <v>8.17</v>
      </c>
    </row>
    <row r="719" spans="1:12" ht="14" x14ac:dyDescent="0.15">
      <c r="A719" s="124">
        <v>45324</v>
      </c>
      <c r="B719" t="str">
        <f>IFERROR(VLOOKUP(VENTAS[[#This Row],[Código del producto Vendido]],INVENTARIO[],25,FALSE),"-")</f>
        <v>Compra 9/12/2023</v>
      </c>
      <c r="C719" s="6"/>
      <c r="D719" s="6" t="s">
        <v>2301</v>
      </c>
      <c r="E719" s="6" t="s">
        <v>2244</v>
      </c>
      <c r="F719" s="4" t="str">
        <f>IFERROR(VLOOKUP(VENTAS[[#This Row],[Código del producto Vendido]],INVENTARIO[],5,FALSE),"-")</f>
        <v>Mono palazzo</v>
      </c>
      <c r="G719" s="4">
        <v>1</v>
      </c>
      <c r="H719" s="13">
        <v>30</v>
      </c>
      <c r="I719" s="13">
        <f>VENTAS[[#This Row],[Cantidad]]*VENTAS[[#This Row],[Precio Venta]]</f>
        <v>30</v>
      </c>
      <c r="J719" s="13">
        <f>IF(VENTAS[[#This Row],[Nombre del Gestor]]&gt;1,  VENTAS[[#This Row],[Total]]*10%, 0)</f>
        <v>3</v>
      </c>
      <c r="K719" s="13">
        <f>IFERROR(VLOOKUP(VENTAS[[#This Row],[Código del producto Vendido]],INVENTARIO[],20,FALSE),"-")*VENTAS[[#This Row],[Cantidad]]</f>
        <v>17.87</v>
      </c>
      <c r="L719" s="13">
        <f>VENTAS[[#This Row],[Total]]*VENTAS[[#This Row],[Cantidad]]-VENTAS[[#This Row],[Comisión 10%]]-VENTAS[[#This Row],[Costo]]</f>
        <v>9.129999999999999</v>
      </c>
    </row>
    <row r="720" spans="1:12" ht="13" customHeight="1" x14ac:dyDescent="0.15">
      <c r="A720" s="124">
        <v>45330</v>
      </c>
      <c r="B720">
        <f>IFERROR(VLOOKUP(VENTAS[[#This Row],[Código del producto Vendido]],INVENTARIO[],25,FALSE),"-")</f>
        <v>0</v>
      </c>
      <c r="C720" s="6"/>
      <c r="D720" s="6" t="s">
        <v>2302</v>
      </c>
      <c r="E720" s="6" t="s">
        <v>2263</v>
      </c>
      <c r="F720" s="4" t="str">
        <f>IFERROR(VLOOKUP(VENTAS[[#This Row],[Código del producto Vendido]],INVENTARIO[],5,FALSE),"-")</f>
        <v>Mono con cinturón</v>
      </c>
      <c r="G720" s="4">
        <v>1</v>
      </c>
      <c r="H720" s="13">
        <v>30</v>
      </c>
      <c r="I720" s="13">
        <f>VENTAS[[#This Row],[Cantidad]]*VENTAS[[#This Row],[Precio Venta]]</f>
        <v>30</v>
      </c>
      <c r="J720" s="13">
        <f>IF(VENTAS[[#This Row],[Nombre del Gestor]]&gt;1,  VENTAS[[#This Row],[Total]]*10%, 0)</f>
        <v>3</v>
      </c>
      <c r="K720" s="13">
        <f>IFERROR(VLOOKUP(VENTAS[[#This Row],[Código del producto Vendido]],INVENTARIO[],20,FALSE),"-")*VENTAS[[#This Row],[Cantidad]]</f>
        <v>17.8</v>
      </c>
      <c r="L720" s="13">
        <f>VENTAS[[#This Row],[Total]]*VENTAS[[#This Row],[Cantidad]]-VENTAS[[#This Row],[Comisión 10%]]-VENTAS[[#This Row],[Costo]]</f>
        <v>9.1999999999999993</v>
      </c>
    </row>
    <row r="721" spans="1:12" ht="14" x14ac:dyDescent="0.15">
      <c r="A721" s="124">
        <v>45324</v>
      </c>
      <c r="B721" t="str">
        <f>IFERROR(VLOOKUP(VENTAS[[#This Row],[Código del producto Vendido]],INVENTARIO[],25,FALSE),"-")</f>
        <v>Viaje Agosto</v>
      </c>
      <c r="C721" s="6"/>
      <c r="D721" s="6" t="s">
        <v>1986</v>
      </c>
      <c r="E721" s="6" t="s">
        <v>1886</v>
      </c>
      <c r="F721" s="4" t="str">
        <f>IFERROR(VLOOKUP(VENTAS[[#This Row],[Código del producto Vendido]],INVENTARIO[],5,FALSE),"-")</f>
        <v xml:space="preserve">Top corto asimétrico </v>
      </c>
      <c r="G721" s="4">
        <v>1</v>
      </c>
      <c r="H721" s="13">
        <v>10</v>
      </c>
      <c r="I721" s="13">
        <f>VENTAS[[#This Row],[Cantidad]]*VENTAS[[#This Row],[Precio Venta]]</f>
        <v>10</v>
      </c>
      <c r="J721" s="13">
        <f>IF(VENTAS[[#This Row],[Nombre del Gestor]]&gt;1,  VENTAS[[#This Row],[Total]]*10%, 0)</f>
        <v>1</v>
      </c>
      <c r="K721" s="13">
        <f>IFERROR(VLOOKUP(VENTAS[[#This Row],[Código del producto Vendido]],INVENTARIO[],20,FALSE),"-")*VENTAS[[#This Row],[Cantidad]]</f>
        <v>5.77</v>
      </c>
      <c r="L721" s="13">
        <f>VENTAS[[#This Row],[Total]]*VENTAS[[#This Row],[Cantidad]]-VENTAS[[#This Row],[Comisión 10%]]-VENTAS[[#This Row],[Costo]]</f>
        <v>3.2300000000000004</v>
      </c>
    </row>
    <row r="722" spans="1:12" ht="14" x14ac:dyDescent="0.15">
      <c r="A722" s="124">
        <v>45331</v>
      </c>
      <c r="B722" t="str">
        <f>IFERROR(VLOOKUP(VENTAS[[#This Row],[Código del producto Vendido]],INVENTARIO[],25,FALSE),"-")</f>
        <v>Compra 9/12/2023</v>
      </c>
      <c r="C722" s="6" t="s">
        <v>2634</v>
      </c>
      <c r="D722" s="6"/>
      <c r="E722" s="6" t="s">
        <v>2235</v>
      </c>
      <c r="F722" s="4" t="str">
        <f>IFERROR(VLOOKUP(VENTAS[[#This Row],[Código del producto Vendido]],INVENTARIO[],5,FALSE),"-")</f>
        <v xml:space="preserve">Vestido Privé </v>
      </c>
      <c r="G722" s="4">
        <v>1</v>
      </c>
      <c r="H722" s="13">
        <v>25</v>
      </c>
      <c r="I722" s="13">
        <f>VENTAS[[#This Row],[Cantidad]]*VENTAS[[#This Row],[Precio Venta]]</f>
        <v>25</v>
      </c>
      <c r="J722" s="13">
        <f>IF(VENTAS[[#This Row],[Nombre del Gestor]]&gt;1,  VENTAS[[#This Row],[Total]]*10%, 0)</f>
        <v>0</v>
      </c>
      <c r="K722" s="13">
        <f>IFERROR(VLOOKUP(VENTAS[[#This Row],[Código del producto Vendido]],INVENTARIO[],20,FALSE),"-")*VENTAS[[#This Row],[Cantidad]]</f>
        <v>11.1</v>
      </c>
      <c r="L722" s="13">
        <f>VENTAS[[#This Row],[Total]]*VENTAS[[#This Row],[Cantidad]]-VENTAS[[#This Row],[Comisión 10%]]-VENTAS[[#This Row],[Costo]]</f>
        <v>13.9</v>
      </c>
    </row>
    <row r="723" spans="1:12" ht="14" x14ac:dyDescent="0.15">
      <c r="A723" s="124">
        <v>45332</v>
      </c>
      <c r="B723" t="str">
        <f>IFERROR(VLOOKUP(VENTAS[[#This Row],[Código del producto Vendido]],INVENTARIO[],25,FALSE),"-")</f>
        <v>Compra 9/12/2023</v>
      </c>
      <c r="C723" s="6"/>
      <c r="D723" s="6"/>
      <c r="E723" s="6" t="s">
        <v>2262</v>
      </c>
      <c r="F723" s="4" t="str">
        <f>IFERROR(VLOOKUP(VENTAS[[#This Row],[Código del producto Vendido]],INVENTARIO[],5,FALSE),"-")</f>
        <v>Vestido de mangas en contraste</v>
      </c>
      <c r="G723" s="4">
        <v>1</v>
      </c>
      <c r="H723" s="13">
        <v>28</v>
      </c>
      <c r="I723" s="13">
        <f>VENTAS[[#This Row],[Cantidad]]*VENTAS[[#This Row],[Precio Venta]]</f>
        <v>28</v>
      </c>
      <c r="J723" s="13">
        <f>IF(VENTAS[[#This Row],[Nombre del Gestor]]&gt;1,  VENTAS[[#This Row],[Total]]*10%, 0)</f>
        <v>0</v>
      </c>
      <c r="K723" s="13">
        <f>IFERROR(VLOOKUP(VENTAS[[#This Row],[Código del producto Vendido]],INVENTARIO[],20,FALSE),"-")*VENTAS[[#This Row],[Cantidad]]</f>
        <v>17.25</v>
      </c>
      <c r="L723" s="13">
        <f>VENTAS[[#This Row],[Total]]*VENTAS[[#This Row],[Cantidad]]-VENTAS[[#This Row],[Comisión 10%]]-VENTAS[[#This Row],[Costo]]</f>
        <v>10.75</v>
      </c>
    </row>
    <row r="724" spans="1:12" ht="14" x14ac:dyDescent="0.15">
      <c r="A724" s="124">
        <v>45333</v>
      </c>
      <c r="B724" t="str">
        <f>IFERROR(VLOOKUP(VENTAS[[#This Row],[Código del producto Vendido]],INVENTARIO[],25,FALSE),"-")</f>
        <v>Compra 9/12/2023</v>
      </c>
      <c r="C724" s="6" t="s">
        <v>2645</v>
      </c>
      <c r="D724" s="6"/>
      <c r="E724" s="6" t="s">
        <v>2228</v>
      </c>
      <c r="F724" s="4" t="str">
        <f>IFERROR(VLOOKUP(VENTAS[[#This Row],[Código del producto Vendido]],INVENTARIO[],5,FALSE),"-")</f>
        <v>Vestido Becka</v>
      </c>
      <c r="G724" s="4">
        <v>1</v>
      </c>
      <c r="H724" s="13">
        <v>25</v>
      </c>
      <c r="I724" s="13">
        <f>VENTAS[[#This Row],[Cantidad]]*VENTAS[[#This Row],[Precio Venta]]</f>
        <v>25</v>
      </c>
      <c r="J724" s="13">
        <f>IF(VENTAS[[#This Row],[Nombre del Gestor]]&gt;1,  VENTAS[[#This Row],[Total]]*10%, 0)</f>
        <v>0</v>
      </c>
      <c r="K724" s="13">
        <f>IFERROR(VLOOKUP(VENTAS[[#This Row],[Código del producto Vendido]],INVENTARIO[],20,FALSE),"-")*VENTAS[[#This Row],[Cantidad]]</f>
        <v>12.4</v>
      </c>
      <c r="L724" s="13">
        <f>VENTAS[[#This Row],[Total]]*VENTAS[[#This Row],[Cantidad]]-VENTAS[[#This Row],[Comisión 10%]]-VENTAS[[#This Row],[Costo]]</f>
        <v>12.6</v>
      </c>
    </row>
    <row r="725" spans="1:12" ht="14" x14ac:dyDescent="0.15">
      <c r="A725" s="124">
        <v>45333</v>
      </c>
      <c r="B725" t="str">
        <f>IFERROR(VLOOKUP(VENTAS[[#This Row],[Código del producto Vendido]],INVENTARIO[],25,FALSE),"-")</f>
        <v>Compra 9/12/2023</v>
      </c>
      <c r="C725" s="6"/>
      <c r="D725" s="6"/>
      <c r="E725" s="6" t="s">
        <v>2230</v>
      </c>
      <c r="F725" s="4" t="str">
        <f>IFERROR(VLOOKUP(VENTAS[[#This Row],[Código del producto Vendido]],INVENTARIO[],5,FALSE),"-")</f>
        <v>Vestido Tarsha</v>
      </c>
      <c r="G725" s="4">
        <v>1</v>
      </c>
      <c r="H725" s="13">
        <v>27</v>
      </c>
      <c r="I725" s="13">
        <f>VENTAS[[#This Row],[Cantidad]]*VENTAS[[#This Row],[Precio Venta]]</f>
        <v>27</v>
      </c>
      <c r="J725" s="13">
        <f>IF(VENTAS[[#This Row],[Nombre del Gestor]]&gt;1,  VENTAS[[#This Row],[Total]]*10%, 0)</f>
        <v>0</v>
      </c>
      <c r="K725" s="13">
        <f>IFERROR(VLOOKUP(VENTAS[[#This Row],[Código del producto Vendido]],INVENTARIO[],20,FALSE),"-")*VENTAS[[#This Row],[Cantidad]]</f>
        <v>13.97</v>
      </c>
      <c r="L725" s="13">
        <f>VENTAS[[#This Row],[Total]]*VENTAS[[#This Row],[Cantidad]]-VENTAS[[#This Row],[Comisión 10%]]-VENTAS[[#This Row],[Costo]]</f>
        <v>13.03</v>
      </c>
    </row>
    <row r="726" spans="1:12" ht="14" x14ac:dyDescent="0.15">
      <c r="A726" s="124">
        <v>45324</v>
      </c>
      <c r="B726">
        <f>IFERROR(VLOOKUP(VENTAS[[#This Row],[Código del producto Vendido]],INVENTARIO[],25,FALSE),"-")</f>
        <v>0</v>
      </c>
      <c r="C726" s="6"/>
      <c r="D726" s="6" t="s">
        <v>2302</v>
      </c>
      <c r="E726" s="6" t="s">
        <v>1899</v>
      </c>
      <c r="F726" s="4" t="str">
        <f>IFERROR(VLOOKUP(VENTAS[[#This Row],[Código del producto Vendido]],INVENTARIO[],5,FALSE),"-")</f>
        <v xml:space="preserve">Jean ajustado oscuro </v>
      </c>
      <c r="G726" s="4">
        <v>1</v>
      </c>
      <c r="H726" s="13">
        <v>30</v>
      </c>
      <c r="I726" s="13">
        <f>VENTAS[[#This Row],[Cantidad]]*VENTAS[[#This Row],[Precio Venta]]</f>
        <v>30</v>
      </c>
      <c r="J726" s="13">
        <f>IF(VENTAS[[#This Row],[Nombre del Gestor]]&gt;1,  VENTAS[[#This Row],[Total]]*10%, 0)</f>
        <v>3</v>
      </c>
      <c r="K726" s="13">
        <f>IFERROR(VLOOKUP(VENTAS[[#This Row],[Código del producto Vendido]],INVENTARIO[],20,FALSE),"-")*VENTAS[[#This Row],[Cantidad]]</f>
        <v>23.79</v>
      </c>
      <c r="L726" s="13">
        <f>VENTAS[[#This Row],[Total]]*VENTAS[[#This Row],[Cantidad]]-VENTAS[[#This Row],[Comisión 10%]]-VENTAS[[#This Row],[Costo]]</f>
        <v>3.2100000000000009</v>
      </c>
    </row>
    <row r="727" spans="1:12" ht="14" x14ac:dyDescent="0.15">
      <c r="A727" s="124">
        <v>45324</v>
      </c>
      <c r="B727" t="str">
        <f>IFERROR(VLOOKUP(VENTAS[[#This Row],[Código del producto Vendido]],INVENTARIO[],25,FALSE),"-")</f>
        <v>Compra 9/12/2023</v>
      </c>
      <c r="C727" s="6"/>
      <c r="D727" s="6" t="s">
        <v>2300</v>
      </c>
      <c r="E727" s="6" t="s">
        <v>2221</v>
      </c>
      <c r="F727" s="4" t="str">
        <f>IFERROR(VLOOKUP(VENTAS[[#This Row],[Código del producto Vendido]],INVENTARIO[],5,FALSE),"-")</f>
        <v>Camisa Modely</v>
      </c>
      <c r="G727" s="4">
        <v>1</v>
      </c>
      <c r="H727" s="13">
        <v>22</v>
      </c>
      <c r="I727" s="13">
        <f>VENTAS[[#This Row],[Cantidad]]*VENTAS[[#This Row],[Precio Venta]]</f>
        <v>22</v>
      </c>
      <c r="J727" s="13">
        <f>IF(VENTAS[[#This Row],[Nombre del Gestor]]&gt;1,  VENTAS[[#This Row],[Total]]*10%, 0)</f>
        <v>2.2000000000000002</v>
      </c>
      <c r="K727" s="13">
        <f>IFERROR(VLOOKUP(VENTAS[[#This Row],[Código del producto Vendido]],INVENTARIO[],20,FALSE),"-")*VENTAS[[#This Row],[Cantidad]]</f>
        <v>9.74</v>
      </c>
      <c r="L727" s="13">
        <f>VENTAS[[#This Row],[Total]]*VENTAS[[#This Row],[Cantidad]]-VENTAS[[#This Row],[Comisión 10%]]-VENTAS[[#This Row],[Costo]]</f>
        <v>10.06</v>
      </c>
    </row>
    <row r="728" spans="1:12" ht="14" x14ac:dyDescent="0.15">
      <c r="A728" s="124">
        <v>45330</v>
      </c>
      <c r="B728" t="str">
        <f>IFERROR(VLOOKUP(VENTAS[[#This Row],[Código del producto Vendido]],INVENTARIO[],25,FALSE),"-")</f>
        <v>Compra 9/12/2023</v>
      </c>
      <c r="C728" s="6" t="s">
        <v>2646</v>
      </c>
      <c r="D728" s="6"/>
      <c r="E728" s="6" t="s">
        <v>2251</v>
      </c>
      <c r="F728" s="4" t="str">
        <f>IFERROR(VLOOKUP(VENTAS[[#This Row],[Código del producto Vendido]],INVENTARIO[],5,FALSE),"-")</f>
        <v>Suéter cuello de Cisne</v>
      </c>
      <c r="G728" s="4">
        <v>1</v>
      </c>
      <c r="H728" s="13">
        <v>15</v>
      </c>
      <c r="I728" s="13">
        <f>VENTAS[[#This Row],[Cantidad]]*VENTAS[[#This Row],[Precio Venta]]</f>
        <v>15</v>
      </c>
      <c r="J728" s="13">
        <f>IF(VENTAS[[#This Row],[Nombre del Gestor]]&gt;1,  VENTAS[[#This Row],[Total]]*10%, 0)</f>
        <v>0</v>
      </c>
      <c r="K728" s="13">
        <f>IFERROR(VLOOKUP(VENTAS[[#This Row],[Código del producto Vendido]],INVENTARIO[],20,FALSE),"-")*VENTAS[[#This Row],[Cantidad]]</f>
        <v>5.78</v>
      </c>
      <c r="L728" s="13">
        <f>VENTAS[[#This Row],[Total]]*VENTAS[[#This Row],[Cantidad]]-VENTAS[[#This Row],[Comisión 10%]]-VENTAS[[#This Row],[Costo]]</f>
        <v>9.2199999999999989</v>
      </c>
    </row>
    <row r="729" spans="1:12" ht="14" x14ac:dyDescent="0.15">
      <c r="A729" s="124">
        <v>45330</v>
      </c>
      <c r="B729" t="str">
        <f>IFERROR(VLOOKUP(VENTAS[[#This Row],[Código del producto Vendido]],INVENTARIO[],25,FALSE),"-")</f>
        <v>Compra 9/12/2023</v>
      </c>
      <c r="C729" s="6" t="s">
        <v>2646</v>
      </c>
      <c r="D729" s="6"/>
      <c r="E729" s="6" t="s">
        <v>2253</v>
      </c>
      <c r="F729" s="4" t="str">
        <f>IFERROR(VLOOKUP(VENTAS[[#This Row],[Código del producto Vendido]],INVENTARIO[],5,FALSE),"-")</f>
        <v>Top Healter negro</v>
      </c>
      <c r="G729" s="4">
        <v>1</v>
      </c>
      <c r="H729" s="13">
        <v>12</v>
      </c>
      <c r="I729" s="13">
        <f>VENTAS[[#This Row],[Cantidad]]*VENTAS[[#This Row],[Precio Venta]]</f>
        <v>12</v>
      </c>
      <c r="J729" s="13">
        <f>IF(VENTAS[[#This Row],[Nombre del Gestor]]&gt;1,  VENTAS[[#This Row],[Total]]*10%, 0)</f>
        <v>0</v>
      </c>
      <c r="K729" s="13">
        <f>IFERROR(VLOOKUP(VENTAS[[#This Row],[Código del producto Vendido]],INVENTARIO[],20,FALSE),"-")*VENTAS[[#This Row],[Cantidad]]</f>
        <v>6.37</v>
      </c>
      <c r="L729" s="13">
        <f>VENTAS[[#This Row],[Total]]*VENTAS[[#This Row],[Cantidad]]-VENTAS[[#This Row],[Comisión 10%]]-VENTAS[[#This Row],[Costo]]</f>
        <v>5.63</v>
      </c>
    </row>
    <row r="730" spans="1:12" ht="14" hidden="1" x14ac:dyDescent="0.15">
      <c r="A730" s="124"/>
      <c r="B730" t="str">
        <f>IFERROR(VLOOKUP(VENTAS[[#This Row],[Código del producto Vendido]],INVENTARIO[],25,FALSE),"-")</f>
        <v>Compra 9/12/2023</v>
      </c>
      <c r="C730" s="6" t="s">
        <v>2634</v>
      </c>
      <c r="D730" s="6"/>
      <c r="E730" s="6" t="s">
        <v>2252</v>
      </c>
      <c r="F730" s="4" t="str">
        <f>IFERROR(VLOOKUP(VENTAS[[#This Row],[Código del producto Vendido]],INVENTARIO[],5,FALSE),"-")</f>
        <v>Top healter negro</v>
      </c>
      <c r="G730" s="4">
        <v>1</v>
      </c>
      <c r="H730" s="13">
        <v>12</v>
      </c>
      <c r="I730" s="13">
        <f>VENTAS[[#This Row],[Cantidad]]*VENTAS[[#This Row],[Precio Venta]]</f>
        <v>12</v>
      </c>
      <c r="J730" s="13">
        <f>IF(VENTAS[[#This Row],[Nombre del Gestor]]&gt;1,  VENTAS[[#This Row],[Total]]*10%, 0)</f>
        <v>0</v>
      </c>
      <c r="K730" s="13">
        <f>IFERROR(VLOOKUP(VENTAS[[#This Row],[Código del producto Vendido]],INVENTARIO[],20,FALSE),"-")*VENTAS[[#This Row],[Cantidad]]</f>
        <v>6.37</v>
      </c>
      <c r="L730" s="13">
        <f>(VENTAS[[#This Row],[Precio Venta]]-VENTAS[[#This Row],[Costo]])*VENTAS[[#This Row],[Cantidad]]</f>
        <v>5.63</v>
      </c>
    </row>
    <row r="731" spans="1:12" ht="14" x14ac:dyDescent="0.15">
      <c r="A731" s="124">
        <v>45324</v>
      </c>
      <c r="B731" t="str">
        <f>IFERROR(VLOOKUP(VENTAS[[#This Row],[Código del producto Vendido]],INVENTARIO[],25,FALSE),"-")</f>
        <v>Compra 9/12/2023</v>
      </c>
      <c r="C731" s="6"/>
      <c r="D731" s="6"/>
      <c r="E731" s="6" t="s">
        <v>2262</v>
      </c>
      <c r="F731" s="4" t="str">
        <f>IFERROR(VLOOKUP(VENTAS[[#This Row],[Código del producto Vendido]],INVENTARIO[],5,FALSE),"-")</f>
        <v>Vestido de mangas en contraste</v>
      </c>
      <c r="G731" s="4">
        <v>1</v>
      </c>
      <c r="H731" s="13">
        <v>28</v>
      </c>
      <c r="I731" s="13">
        <f>VENTAS[[#This Row],[Cantidad]]*VENTAS[[#This Row],[Precio Venta]]</f>
        <v>28</v>
      </c>
      <c r="J731" s="13">
        <f>IF(VENTAS[[#This Row],[Nombre del Gestor]]&gt;1,  VENTAS[[#This Row],[Total]]*10%, 0)</f>
        <v>0</v>
      </c>
      <c r="K731" s="13">
        <f>IFERROR(VLOOKUP(VENTAS[[#This Row],[Código del producto Vendido]],INVENTARIO[],20,FALSE),"-")*VENTAS[[#This Row],[Cantidad]]</f>
        <v>17.25</v>
      </c>
      <c r="L731" s="13">
        <f>VENTAS[[#This Row],[Total]]*VENTAS[[#This Row],[Cantidad]]-VENTAS[[#This Row],[Comisión 10%]]-VENTAS[[#This Row],[Costo]]</f>
        <v>10.75</v>
      </c>
    </row>
    <row r="732" spans="1:12" ht="14" hidden="1" x14ac:dyDescent="0.15">
      <c r="A732" s="124" t="s">
        <v>2308</v>
      </c>
      <c r="B732">
        <f>IFERROR(VLOOKUP(VENTAS[[#This Row],[Código del producto Vendido]],INVENTARIO[],25,FALSE),"-")</f>
        <v>0</v>
      </c>
      <c r="C732" s="6"/>
      <c r="D732" s="6"/>
      <c r="E732" s="6" t="s">
        <v>2266</v>
      </c>
      <c r="F732" s="4" t="str">
        <f>IFERROR(VLOOKUP(VENTAS[[#This Row],[Código del producto Vendido]],INVENTARIO[],5,FALSE),"-")</f>
        <v>Chaleco corto de traje cuadros</v>
      </c>
      <c r="G732" s="4">
        <v>1</v>
      </c>
      <c r="H732" s="13">
        <v>36</v>
      </c>
      <c r="I732" s="13">
        <f>VENTAS[[#This Row],[Cantidad]]*VENTAS[[#This Row],[Precio Venta]]</f>
        <v>36</v>
      </c>
      <c r="J732" s="13">
        <f>IF(VENTAS[[#This Row],[Nombre del Gestor]]&gt;1,  VENTAS[[#This Row],[Total]]*10%, 0)</f>
        <v>0</v>
      </c>
      <c r="K732" s="13">
        <f>IFERROR(VLOOKUP(VENTAS[[#This Row],[Código del producto Vendido]],INVENTARIO[],20,FALSE),"-")*VENTAS[[#This Row],[Cantidad]]</f>
        <v>24</v>
      </c>
      <c r="L732" s="13">
        <f>(VENTAS[[#This Row],[Precio Venta]]-VENTAS[[#This Row],[Costo]])*VENTAS[[#This Row],[Cantidad]]</f>
        <v>12</v>
      </c>
    </row>
    <row r="733" spans="1:12" ht="14" hidden="1" x14ac:dyDescent="0.15">
      <c r="A733" s="124"/>
      <c r="B733" t="str">
        <f>IFERROR(VLOOKUP(VENTAS[[#This Row],[Código del producto Vendido]],INVENTARIO[],25,FALSE),"-")</f>
        <v>Compra Shein22012024</v>
      </c>
      <c r="C733" s="6" t="s">
        <v>2647</v>
      </c>
      <c r="D733" s="6"/>
      <c r="E733" s="6" t="s">
        <v>2628</v>
      </c>
      <c r="F733" s="4" t="str">
        <f>IFERROR(VLOOKUP(VENTAS[[#This Row],[Código del producto Vendido]],INVENTARIO[],5,FALSE),"-")</f>
        <v>Chaleco de traje Negro</v>
      </c>
      <c r="G733" s="4">
        <v>1</v>
      </c>
      <c r="H733" s="13">
        <v>25</v>
      </c>
      <c r="I733" s="13">
        <f>VENTAS[[#This Row],[Cantidad]]*VENTAS[[#This Row],[Precio Venta]]</f>
        <v>25</v>
      </c>
      <c r="J733" s="13">
        <f>IF(VENTAS[[#This Row],[Nombre del Gestor]]&gt;1,  VENTAS[[#This Row],[Total]]*10%, 0)</f>
        <v>0</v>
      </c>
      <c r="K733" s="13">
        <f>IFERROR(VLOOKUP(VENTAS[[#This Row],[Código del producto Vendido]],INVENTARIO[],20,FALSE),"-")*VENTAS[[#This Row],[Cantidad]]</f>
        <v>17.941176470588236</v>
      </c>
      <c r="L733" s="13">
        <f>(VENTAS[[#This Row],[Precio Venta]]-VENTAS[[#This Row],[Costo]])*VENTAS[[#This Row],[Cantidad]]</f>
        <v>7.0588235294117645</v>
      </c>
    </row>
    <row r="734" spans="1:12" ht="14" x14ac:dyDescent="0.15">
      <c r="A734" s="124">
        <v>45335</v>
      </c>
      <c r="C734" s="6" t="s">
        <v>690</v>
      </c>
      <c r="D734" s="6"/>
      <c r="E734" s="6" t="s">
        <v>2616</v>
      </c>
      <c r="F734" s="4" t="str">
        <f>IFERROR(VLOOKUP(VENTAS[[#This Row],[Código del producto Vendido]],INVENTARIO[],5,FALSE),"-")</f>
        <v>Zapatillas blanco casual</v>
      </c>
      <c r="G734" s="4">
        <v>1</v>
      </c>
      <c r="H734" s="13">
        <v>39</v>
      </c>
      <c r="I734" s="13">
        <f>VENTAS[[#This Row],[Cantidad]]*VENTAS[[#This Row],[Precio Venta]]</f>
        <v>39</v>
      </c>
      <c r="J734" s="13">
        <f>IF(VENTAS[[#This Row],[Nombre del Gestor]]&gt;1,  VENTAS[[#This Row],[Total]]*10%, 0)</f>
        <v>0</v>
      </c>
      <c r="K734" s="13">
        <f>IFERROR(VLOOKUP(VENTAS[[#This Row],[Código del producto Vendido]],INVENTARIO[],20,FALSE),"-")*VENTAS[[#This Row],[Cantidad]]</f>
        <v>25.470588235294116</v>
      </c>
      <c r="L734" s="13">
        <f>VENTAS[[#This Row],[Total]]*VENTAS[[#This Row],[Cantidad]]-VENTAS[[#This Row],[Comisión 10%]]-VENTAS[[#This Row],[Costo]]</f>
        <v>13.529411764705884</v>
      </c>
    </row>
    <row r="735" spans="1:12" ht="14" hidden="1" x14ac:dyDescent="0.15">
      <c r="A735" s="124"/>
      <c r="C735" s="6"/>
      <c r="D735" s="6"/>
      <c r="E735" s="6" t="s">
        <v>2600</v>
      </c>
      <c r="F735" s="4" t="str">
        <f>IFERROR(VLOOKUP(VENTAS[[#This Row],[Código del producto Vendido]],INVENTARIO[],5,FALSE),"-")</f>
        <v>Pasador de cabello en forma de lazo</v>
      </c>
      <c r="G735" s="4">
        <v>2</v>
      </c>
      <c r="H735" s="13">
        <v>2.5</v>
      </c>
      <c r="I735" s="13">
        <f>VENTAS[[#This Row],[Cantidad]]*VENTAS[[#This Row],[Precio Venta]]</f>
        <v>5</v>
      </c>
      <c r="J735" s="13">
        <f>IF(VENTAS[[#This Row],[Nombre del Gestor]]&gt;1,  VENTAS[[#This Row],[Total]]*10%, 0)</f>
        <v>0</v>
      </c>
      <c r="K735" s="13">
        <f>IFERROR(VLOOKUP(VENTAS[[#This Row],[Código del producto Vendido]],INVENTARIO[],20,FALSE),"-")*VENTAS[[#This Row],[Cantidad]]</f>
        <v>3.4705882352941178</v>
      </c>
      <c r="L735" s="13">
        <f>(VENTAS[[#This Row],[Precio Venta]]-VENTAS[[#This Row],[Costo]])*VENTAS[[#This Row],[Cantidad]]</f>
        <v>-1.9411764705882355</v>
      </c>
    </row>
    <row r="736" spans="1:12" ht="14" x14ac:dyDescent="0.15">
      <c r="A736" s="124">
        <v>45327</v>
      </c>
      <c r="C736" s="6" t="s">
        <v>2634</v>
      </c>
      <c r="D736" s="6"/>
      <c r="E736" s="6" t="s">
        <v>1458</v>
      </c>
      <c r="F736" s="4" t="str">
        <f>IFERROR(VLOOKUP(VENTAS[[#This Row],[Código del producto Vendido]],INVENTARIO[],5,FALSE),"-")</f>
        <v>Vestido de espalda cruzada</v>
      </c>
      <c r="G736" s="4">
        <v>1</v>
      </c>
      <c r="H736" s="13">
        <v>20</v>
      </c>
      <c r="I736" s="13">
        <f>VENTAS[[#This Row],[Cantidad]]*VENTAS[[#This Row],[Precio Venta]]</f>
        <v>20</v>
      </c>
      <c r="J736" s="13">
        <f>IF(VENTAS[[#This Row],[Nombre del Gestor]]&gt;1,  VENTAS[[#This Row],[Total]]*10%, 0)</f>
        <v>0</v>
      </c>
      <c r="K736" s="13">
        <f>IFERROR(VLOOKUP(VENTAS[[#This Row],[Código del producto Vendido]],INVENTARIO[],20,FALSE),"-")*VENTAS[[#This Row],[Cantidad]]</f>
        <v>14.66611111111111</v>
      </c>
      <c r="L736" s="13">
        <f>VENTAS[[#This Row],[Total]]*VENTAS[[#This Row],[Cantidad]]-VENTAS[[#This Row],[Comisión 10%]]-VENTAS[[#This Row],[Costo]]</f>
        <v>5.3338888888888896</v>
      </c>
    </row>
    <row r="737" spans="1:12" ht="14" x14ac:dyDescent="0.15">
      <c r="A737" s="124">
        <v>45327</v>
      </c>
      <c r="C737" s="6" t="s">
        <v>2634</v>
      </c>
      <c r="D737" s="6"/>
      <c r="E737" s="6" t="s">
        <v>2062</v>
      </c>
      <c r="F737" s="4" t="str">
        <f>IFERROR(VLOOKUP(VENTAS[[#This Row],[Código del producto Vendido]],INVENTARIO[],5,FALSE),"-")</f>
        <v>Sandalias de velcro</v>
      </c>
      <c r="G737" s="4">
        <v>1</v>
      </c>
      <c r="H737" s="13">
        <v>30</v>
      </c>
      <c r="I737" s="13">
        <f>VENTAS[[#This Row],[Cantidad]]*VENTAS[[#This Row],[Precio Venta]]</f>
        <v>30</v>
      </c>
      <c r="J737" s="13">
        <f>IF(VENTAS[[#This Row],[Nombre del Gestor]]&gt;1,  VENTAS[[#This Row],[Total]]*10%, 0)</f>
        <v>0</v>
      </c>
      <c r="K737" s="13">
        <f>IFERROR(VLOOKUP(VENTAS[[#This Row],[Código del producto Vendido]],INVENTARIO[],20,FALSE),"-")*VENTAS[[#This Row],[Cantidad]]</f>
        <v>17</v>
      </c>
      <c r="L737" s="13">
        <f>VENTAS[[#This Row],[Total]]*VENTAS[[#This Row],[Cantidad]]-VENTAS[[#This Row],[Comisión 10%]]-VENTAS[[#This Row],[Costo]]</f>
        <v>13</v>
      </c>
    </row>
    <row r="738" spans="1:12" ht="14" x14ac:dyDescent="0.15">
      <c r="A738" s="124">
        <v>45329</v>
      </c>
      <c r="C738" s="6"/>
      <c r="D738" s="6" t="s">
        <v>2301</v>
      </c>
      <c r="E738" s="6" t="s">
        <v>1904</v>
      </c>
      <c r="F738" s="4" t="str">
        <f>IFERROR(VLOOKUP(VENTAS[[#This Row],[Código del producto Vendido]],INVENTARIO[],5,FALSE),"-")</f>
        <v>Jean ajustado Claro</v>
      </c>
      <c r="G738" s="4">
        <v>1</v>
      </c>
      <c r="H738" s="13">
        <v>30</v>
      </c>
      <c r="I738" s="13">
        <f>VENTAS[[#This Row],[Cantidad]]*VENTAS[[#This Row],[Precio Venta]]</f>
        <v>30</v>
      </c>
      <c r="J738" s="13">
        <f>IF(VENTAS[[#This Row],[Nombre del Gestor]]&gt;1,  VENTAS[[#This Row],[Total]]*10%, 0)</f>
        <v>3</v>
      </c>
      <c r="K738" s="13">
        <f>IFERROR(VLOOKUP(VENTAS[[#This Row],[Código del producto Vendido]],INVENTARIO[],20,FALSE),"-")*VENTAS[[#This Row],[Cantidad]]</f>
        <v>23.79</v>
      </c>
      <c r="L738" s="13">
        <f>VENTAS[[#This Row],[Total]]*VENTAS[[#This Row],[Cantidad]]-VENTAS[[#This Row],[Comisión 10%]]-VENTAS[[#This Row],[Costo]]</f>
        <v>3.2100000000000009</v>
      </c>
    </row>
    <row r="739" spans="1:12" ht="14" hidden="1" x14ac:dyDescent="0.15">
      <c r="A739" s="124" t="s">
        <v>2308</v>
      </c>
      <c r="C739" s="6"/>
      <c r="D739" s="6"/>
      <c r="E739" s="6" t="s">
        <v>1512</v>
      </c>
      <c r="F739" s="4" t="str">
        <f>IFERROR(VLOOKUP(VENTAS[[#This Row],[Código del producto Vendido]],INVENTARIO[],5,FALSE),"-")</f>
        <v xml:space="preserve">Almohadilla de maquillaje </v>
      </c>
      <c r="G739" s="4">
        <v>1</v>
      </c>
      <c r="H739" s="13">
        <v>1</v>
      </c>
      <c r="I739" s="13">
        <f>VENTAS[[#This Row],[Cantidad]]*VENTAS[[#This Row],[Precio Venta]]</f>
        <v>1</v>
      </c>
      <c r="J739" s="13">
        <f>IF(VENTAS[[#This Row],[Nombre del Gestor]]&gt;1,  VENTAS[[#This Row],[Total]]*10%, 0)</f>
        <v>0</v>
      </c>
      <c r="K739" s="13">
        <f>IFERROR(VLOOKUP(VENTAS[[#This Row],[Código del producto Vendido]],INVENTARIO[],20,FALSE),"-")*VENTAS[[#This Row],[Cantidad]]</f>
        <v>0.24138888888888888</v>
      </c>
      <c r="L739" s="13">
        <f>(VENTAS[[#This Row],[Precio Venta]]-VENTAS[[#This Row],[Costo]])*VENTAS[[#This Row],[Cantidad]]</f>
        <v>0.75861111111111112</v>
      </c>
    </row>
    <row r="740" spans="1:12" ht="14" x14ac:dyDescent="0.15">
      <c r="A740" s="124">
        <v>45329</v>
      </c>
      <c r="C740" s="6"/>
      <c r="D740" s="6"/>
      <c r="E740" s="6" t="s">
        <v>2593</v>
      </c>
      <c r="F740" s="4" t="str">
        <f>IFERROR(VLOOKUP(VENTAS[[#This Row],[Código del producto Vendido]],INVENTARIO[],5,FALSE),"-")</f>
        <v>Horquillas en forma de lazo</v>
      </c>
      <c r="G740" s="4">
        <v>3</v>
      </c>
      <c r="H740" s="13">
        <v>2.5</v>
      </c>
      <c r="I740" s="13">
        <f>VENTAS[[#This Row],[Cantidad]]*VENTAS[[#This Row],[Precio Venta]]</f>
        <v>7.5</v>
      </c>
      <c r="J740" s="13">
        <f>IF(VENTAS[[#This Row],[Nombre del Gestor]]&gt;1,  VENTAS[[#This Row],[Total]]*10%, 0)</f>
        <v>0</v>
      </c>
      <c r="K740" s="13">
        <f>IFERROR(VLOOKUP(VENTAS[[#This Row],[Código del producto Vendido]],INVENTARIO[],20,FALSE),"-")*VENTAS[[#This Row],[Cantidad]]</f>
        <v>4.1735294117647062</v>
      </c>
      <c r="L740" s="13">
        <f>VENTAS[[#This Row],[Total]]*VENTAS[[#This Row],[Cantidad]]-VENTAS[[#This Row],[Comisión 10%]]-VENTAS[[#This Row],[Costo]]</f>
        <v>18.326470588235296</v>
      </c>
    </row>
    <row r="741" spans="1:12" ht="14" x14ac:dyDescent="0.15">
      <c r="A741" s="124">
        <v>45329</v>
      </c>
      <c r="C741" s="6"/>
      <c r="D741" s="6"/>
      <c r="E741" s="6" t="s">
        <v>2594</v>
      </c>
      <c r="F741" s="4" t="str">
        <f>IFERROR(VLOOKUP(VENTAS[[#This Row],[Código del producto Vendido]],INVENTARIO[],5,FALSE),"-")</f>
        <v>Horquillas en forma de lazo</v>
      </c>
      <c r="G741" s="4">
        <v>2</v>
      </c>
      <c r="H741" s="13">
        <v>2.5</v>
      </c>
      <c r="I741" s="13">
        <f>VENTAS[[#This Row],[Cantidad]]*VENTAS[[#This Row],[Precio Venta]]</f>
        <v>5</v>
      </c>
      <c r="J741" s="13">
        <f>IF(VENTAS[[#This Row],[Nombre del Gestor]]&gt;1,  VENTAS[[#This Row],[Total]]*10%, 0)</f>
        <v>0</v>
      </c>
      <c r="K741" s="13">
        <f>IFERROR(VLOOKUP(VENTAS[[#This Row],[Código del producto Vendido]],INVENTARIO[],20,FALSE),"-")*VENTAS[[#This Row],[Cantidad]]</f>
        <v>2.7823529411764705</v>
      </c>
      <c r="L741" s="13">
        <f>VENTAS[[#This Row],[Total]]*VENTAS[[#This Row],[Cantidad]]-VENTAS[[#This Row],[Comisión 10%]]-VENTAS[[#This Row],[Costo]]</f>
        <v>7.2176470588235295</v>
      </c>
    </row>
    <row r="742" spans="1:12" ht="14" x14ac:dyDescent="0.15">
      <c r="A742" s="124">
        <v>45329</v>
      </c>
      <c r="C742" s="6"/>
      <c r="D742" s="6"/>
      <c r="E742" s="6" t="s">
        <v>2595</v>
      </c>
      <c r="F742" s="4" t="str">
        <f>IFERROR(VLOOKUP(VENTAS[[#This Row],[Código del producto Vendido]],INVENTARIO[],5,FALSE),"-")</f>
        <v>Horquillas en forma de lazo</v>
      </c>
      <c r="G742" s="4">
        <v>2</v>
      </c>
      <c r="H742" s="13">
        <v>2.5</v>
      </c>
      <c r="I742" s="13">
        <f>VENTAS[[#This Row],[Cantidad]]*VENTAS[[#This Row],[Precio Venta]]</f>
        <v>5</v>
      </c>
      <c r="J742" s="13">
        <f>IF(VENTAS[[#This Row],[Nombre del Gestor]]&gt;1,  VENTAS[[#This Row],[Total]]*10%, 0)</f>
        <v>0</v>
      </c>
      <c r="K742" s="13">
        <f>IFERROR(VLOOKUP(VENTAS[[#This Row],[Código del producto Vendido]],INVENTARIO[],20,FALSE),"-")*VENTAS[[#This Row],[Cantidad]]</f>
        <v>2.7823529411764705</v>
      </c>
      <c r="L742" s="13">
        <f>VENTAS[[#This Row],[Total]]*VENTAS[[#This Row],[Cantidad]]-VENTAS[[#This Row],[Comisión 10%]]-VENTAS[[#This Row],[Costo]]</f>
        <v>7.2176470588235295</v>
      </c>
    </row>
    <row r="743" spans="1:12" ht="14" hidden="1" x14ac:dyDescent="0.15">
      <c r="A743" s="124"/>
      <c r="C743" s="6"/>
      <c r="D743" s="6"/>
      <c r="E743" s="6" t="s">
        <v>2600</v>
      </c>
      <c r="F743" s="4" t="str">
        <f>IFERROR(VLOOKUP(VENTAS[[#This Row],[Código del producto Vendido]],INVENTARIO[],5,FALSE),"-")</f>
        <v>Pasador de cabello en forma de lazo</v>
      </c>
      <c r="G743" s="4">
        <v>2</v>
      </c>
      <c r="H743" s="13">
        <v>2.5</v>
      </c>
      <c r="I743" s="13">
        <f>VENTAS[[#This Row],[Cantidad]]*VENTAS[[#This Row],[Precio Venta]]</f>
        <v>5</v>
      </c>
      <c r="J743" s="13">
        <f>IF(VENTAS[[#This Row],[Nombre del Gestor]]&gt;1,  VENTAS[[#This Row],[Total]]*10%, 0)</f>
        <v>0</v>
      </c>
      <c r="K743" s="13">
        <f>IFERROR(VLOOKUP(VENTAS[[#This Row],[Código del producto Vendido]],INVENTARIO[],20,FALSE),"-")*VENTAS[[#This Row],[Cantidad]]</f>
        <v>3.4705882352941178</v>
      </c>
      <c r="L743" s="13">
        <f>(VENTAS[[#This Row],[Precio Venta]]-VENTAS[[#This Row],[Costo]])*VENTAS[[#This Row],[Cantidad]]</f>
        <v>-1.9411764705882355</v>
      </c>
    </row>
    <row r="744" spans="1:12" ht="14" x14ac:dyDescent="0.15">
      <c r="A744" s="124">
        <v>45337</v>
      </c>
      <c r="C744" s="6"/>
      <c r="D744" s="6" t="s">
        <v>1786</v>
      </c>
      <c r="E744" s="6" t="s">
        <v>2595</v>
      </c>
      <c r="F744" s="4" t="str">
        <f>IFERROR(VLOOKUP(VENTAS[[#This Row],[Código del producto Vendido]],INVENTARIO[],5,FALSE),"-")</f>
        <v>Horquillas en forma de lazo</v>
      </c>
      <c r="G744" s="4">
        <v>1</v>
      </c>
      <c r="H744" s="13">
        <v>2.5</v>
      </c>
      <c r="I744" s="13">
        <f>VENTAS[[#This Row],[Cantidad]]*VENTAS[[#This Row],[Precio Venta]]</f>
        <v>2.5</v>
      </c>
      <c r="J744" s="13">
        <f>IF(VENTAS[[#This Row],[Nombre del Gestor]]&gt;1,  VENTAS[[#This Row],[Total]]*10%, 0)</f>
        <v>0.25</v>
      </c>
      <c r="K744" s="13">
        <f>IFERROR(VLOOKUP(VENTAS[[#This Row],[Código del producto Vendido]],INVENTARIO[],20,FALSE),"-")*VENTAS[[#This Row],[Cantidad]]</f>
        <v>1.3911764705882352</v>
      </c>
      <c r="L744" s="13">
        <f>VENTAS[[#This Row],[Total]]*VENTAS[[#This Row],[Cantidad]]-VENTAS[[#This Row],[Comisión 10%]]-VENTAS[[#This Row],[Costo]]</f>
        <v>0.85882352941176476</v>
      </c>
    </row>
    <row r="745" spans="1:12" ht="14" x14ac:dyDescent="0.15">
      <c r="A745" s="124">
        <v>45337</v>
      </c>
      <c r="C745" s="6"/>
      <c r="D745" s="6" t="s">
        <v>1786</v>
      </c>
      <c r="E745" s="6" t="s">
        <v>2601</v>
      </c>
      <c r="F745" s="4" t="str">
        <f>IFERROR(VLOOKUP(VENTAS[[#This Row],[Código del producto Vendido]],INVENTARIO[],5,FALSE),"-")</f>
        <v>Lazo para coletas</v>
      </c>
      <c r="G745" s="4">
        <v>1</v>
      </c>
      <c r="H745" s="13">
        <v>2</v>
      </c>
      <c r="I745" s="13">
        <f>VENTAS[[#This Row],[Cantidad]]*VENTAS[[#This Row],[Precio Venta]]</f>
        <v>2</v>
      </c>
      <c r="J745" s="13">
        <f>IF(VENTAS[[#This Row],[Nombre del Gestor]]&gt;1,  VENTAS[[#This Row],[Total]]*10%, 0)</f>
        <v>0.2</v>
      </c>
      <c r="K745" s="13">
        <f>IFERROR(VLOOKUP(VENTAS[[#This Row],[Código del producto Vendido]],INVENTARIO[],20,FALSE),"-")*VENTAS[[#This Row],[Cantidad]]</f>
        <v>1.911764705882353</v>
      </c>
      <c r="L745" s="13">
        <f>VENTAS[[#This Row],[Total]]*VENTAS[[#This Row],[Cantidad]]-VENTAS[[#This Row],[Comisión 10%]]-VENTAS[[#This Row],[Costo]]</f>
        <v>-0.11176470588235299</v>
      </c>
    </row>
    <row r="746" spans="1:12" ht="14" x14ac:dyDescent="0.15">
      <c r="A746" s="124">
        <v>45337</v>
      </c>
      <c r="C746" s="6" t="s">
        <v>1256</v>
      </c>
      <c r="D746" s="6"/>
      <c r="E746" s="6" t="s">
        <v>1377</v>
      </c>
      <c r="F746" s="4" t="str">
        <f>IFERROR(VLOOKUP(VENTAS[[#This Row],[Código del producto Vendido]],INVENTARIO[],5,FALSE),"-")</f>
        <v>Jean Boyfriend con rotos</v>
      </c>
      <c r="G746" s="4">
        <v>1</v>
      </c>
      <c r="H746" s="13">
        <v>30</v>
      </c>
      <c r="I746" s="13">
        <f>VENTAS[[#This Row],[Cantidad]]*VENTAS[[#This Row],[Precio Venta]]</f>
        <v>30</v>
      </c>
      <c r="J746" s="13">
        <f>IF(VENTAS[[#This Row],[Nombre del Gestor]]&gt;1,  VENTAS[[#This Row],[Total]]*10%, 0)</f>
        <v>0</v>
      </c>
      <c r="K746" s="13">
        <f>IFERROR(VLOOKUP(VENTAS[[#This Row],[Código del producto Vendido]],INVENTARIO[],20,FALSE),"-")*VENTAS[[#This Row],[Cantidad]]</f>
        <v>18.686666666666667</v>
      </c>
      <c r="L746" s="13">
        <f>VENTAS[[#This Row],[Total]]*VENTAS[[#This Row],[Cantidad]]-VENTAS[[#This Row],[Comisión 10%]]-VENTAS[[#This Row],[Costo]]</f>
        <v>11.313333333333333</v>
      </c>
    </row>
    <row r="747" spans="1:12" ht="14" hidden="1" x14ac:dyDescent="0.15">
      <c r="A747" s="124" t="s">
        <v>2308</v>
      </c>
      <c r="C747" s="6"/>
      <c r="D747" s="6"/>
      <c r="E747" s="6" t="s">
        <v>1744</v>
      </c>
      <c r="F747" s="4" t="str">
        <f>IFERROR(VLOOKUP(VENTAS[[#This Row],[Código del producto Vendido]],INVENTARIO[],5,FALSE),"-")</f>
        <v>Set de lencería de encaje</v>
      </c>
      <c r="G747" s="4">
        <v>1</v>
      </c>
      <c r="H747" s="13">
        <v>15</v>
      </c>
      <c r="I747" s="13">
        <f>VENTAS[[#This Row],[Cantidad]]*VENTAS[[#This Row],[Precio Venta]]</f>
        <v>15</v>
      </c>
      <c r="J747" s="13">
        <f>IF(VENTAS[[#This Row],[Nombre del Gestor]]&gt;1,  VENTAS[[#This Row],[Total]]*10%, 0)</f>
        <v>0</v>
      </c>
      <c r="K747" s="13">
        <f>IFERROR(VLOOKUP(VENTAS[[#This Row],[Código del producto Vendido]],INVENTARIO[],20,FALSE),"-")*VENTAS[[#This Row],[Cantidad]]</f>
        <v>7.1088235294117643</v>
      </c>
      <c r="L747" s="13">
        <f>(VENTAS[[#This Row],[Precio Venta]]-VENTAS[[#This Row],[Costo]])*VENTAS[[#This Row],[Cantidad]]</f>
        <v>7.8911764705882357</v>
      </c>
    </row>
    <row r="748" spans="1:12" ht="13" customHeight="1" x14ac:dyDescent="0.15">
      <c r="A748" s="124">
        <v>45329</v>
      </c>
      <c r="C748" s="6" t="s">
        <v>2673</v>
      </c>
      <c r="D748" s="6"/>
      <c r="E748" s="6" t="s">
        <v>1466</v>
      </c>
      <c r="F748" s="4" t="str">
        <f>IFERROR(VLOOKUP(VENTAS[[#This Row],[Código del producto Vendido]],INVENTARIO[],5,FALSE),"-")</f>
        <v>Cinturones Casual</v>
      </c>
      <c r="G748" s="4">
        <v>1</v>
      </c>
      <c r="H748" s="13">
        <v>10</v>
      </c>
      <c r="I748" s="13">
        <f>VENTAS[[#This Row],[Cantidad]]*VENTAS[[#This Row],[Precio Venta]]</f>
        <v>10</v>
      </c>
      <c r="J748" s="13">
        <f>IF(VENTAS[[#This Row],[Nombre del Gestor]]&gt;1,  VENTAS[[#This Row],[Total]]*10%, 0)</f>
        <v>0</v>
      </c>
      <c r="K748" s="13">
        <f>IFERROR(VLOOKUP(VENTAS[[#This Row],[Código del producto Vendido]],INVENTARIO[],20,FALSE),"-")*VENTAS[[#This Row],[Cantidad]]</f>
        <v>4.3816666666666668</v>
      </c>
      <c r="L748" s="13">
        <f>VENTAS[[#This Row],[Total]]*VENTAS[[#This Row],[Cantidad]]-VENTAS[[#This Row],[Comisión 10%]]-VENTAS[[#This Row],[Costo]]</f>
        <v>5.6183333333333332</v>
      </c>
    </row>
    <row r="749" spans="1:12" ht="14" x14ac:dyDescent="0.15">
      <c r="A749" s="124">
        <v>45337</v>
      </c>
      <c r="C749" s="6" t="s">
        <v>2658</v>
      </c>
      <c r="D749" s="6"/>
      <c r="E749" s="6" t="s">
        <v>2216</v>
      </c>
      <c r="F749" s="4" t="str">
        <f>IFERROR(VLOOKUP(VENTAS[[#This Row],[Código del producto Vendido]],INVENTARIO[],5,FALSE),"-")</f>
        <v>Cardigan classy</v>
      </c>
      <c r="G749" s="4">
        <v>1</v>
      </c>
      <c r="H749" s="13">
        <v>22</v>
      </c>
      <c r="I749" s="13">
        <f>VENTAS[[#This Row],[Cantidad]]*VENTAS[[#This Row],[Precio Venta]]</f>
        <v>22</v>
      </c>
      <c r="J749" s="13">
        <f>IF(VENTAS[[#This Row],[Nombre del Gestor]]&gt;1,  VENTAS[[#This Row],[Total]]*10%, 0)</f>
        <v>0</v>
      </c>
      <c r="K749" s="13">
        <f>IFERROR(VLOOKUP(VENTAS[[#This Row],[Código del producto Vendido]],INVENTARIO[],20,FALSE),"-")*VENTAS[[#This Row],[Cantidad]]</f>
        <v>11.8</v>
      </c>
      <c r="L749" s="13">
        <f>VENTAS[[#This Row],[Total]]*VENTAS[[#This Row],[Cantidad]]-VENTAS[[#This Row],[Comisión 10%]]-VENTAS[[#This Row],[Costo]]</f>
        <v>10.199999999999999</v>
      </c>
    </row>
    <row r="750" spans="1:12" ht="14" x14ac:dyDescent="0.15">
      <c r="A750" s="124">
        <v>45337</v>
      </c>
      <c r="C750" s="6" t="s">
        <v>2658</v>
      </c>
      <c r="D750" s="6"/>
      <c r="E750" s="6" t="s">
        <v>2218</v>
      </c>
      <c r="F750" s="4" t="str">
        <f>IFERROR(VLOOKUP(VENTAS[[#This Row],[Código del producto Vendido]],INVENTARIO[],5,FALSE),"-")</f>
        <v>Vestido camisa modely</v>
      </c>
      <c r="G750" s="4">
        <v>1</v>
      </c>
      <c r="H750" s="13">
        <v>35</v>
      </c>
      <c r="I750" s="13">
        <f>VENTAS[[#This Row],[Cantidad]]*VENTAS[[#This Row],[Precio Venta]]</f>
        <v>35</v>
      </c>
      <c r="J750" s="13">
        <f>IF(VENTAS[[#This Row],[Nombre del Gestor]]&gt;1,  VENTAS[[#This Row],[Total]]*10%, 0)</f>
        <v>0</v>
      </c>
      <c r="K750" s="13">
        <f>IFERROR(VLOOKUP(VENTAS[[#This Row],[Código del producto Vendido]],INVENTARIO[],20,FALSE),"-")*VENTAS[[#This Row],[Cantidad]]</f>
        <v>14.84</v>
      </c>
      <c r="L750" s="13">
        <f>VENTAS[[#This Row],[Total]]*VENTAS[[#This Row],[Cantidad]]-VENTAS[[#This Row],[Comisión 10%]]-VENTAS[[#This Row],[Costo]]</f>
        <v>20.16</v>
      </c>
    </row>
    <row r="751" spans="1:12" ht="14" x14ac:dyDescent="0.15">
      <c r="A751" s="124">
        <v>45337</v>
      </c>
      <c r="C751" s="6" t="s">
        <v>2658</v>
      </c>
      <c r="D751" s="6"/>
      <c r="E751" s="6" t="s">
        <v>2642</v>
      </c>
      <c r="F751" s="4" t="str">
        <f>IFERROR(VLOOKUP(VENTAS[[#This Row],[Código del producto Vendido]],INVENTARIO[],5,FALSE),"-")</f>
        <v>Cinturón básico grueso Negro</v>
      </c>
      <c r="G751" s="4">
        <v>1</v>
      </c>
      <c r="H751" s="13">
        <v>8</v>
      </c>
      <c r="I751" s="13">
        <f>VENTAS[[#This Row],[Cantidad]]*VENTAS[[#This Row],[Precio Venta]]</f>
        <v>8</v>
      </c>
      <c r="J751" s="13">
        <f>IF(VENTAS[[#This Row],[Nombre del Gestor]]&gt;1,  VENTAS[[#This Row],[Total]]*10%, 0)</f>
        <v>0</v>
      </c>
      <c r="K751" s="13">
        <f>IFERROR(VLOOKUP(VENTAS[[#This Row],[Código del producto Vendido]],INVENTARIO[],20,FALSE),"-")*VENTAS[[#This Row],[Cantidad]]</f>
        <v>4.2352941176470589</v>
      </c>
      <c r="L751" s="13">
        <f>VENTAS[[#This Row],[Total]]*VENTAS[[#This Row],[Cantidad]]-VENTAS[[#This Row],[Comisión 10%]]-VENTAS[[#This Row],[Costo]]</f>
        <v>3.7647058823529411</v>
      </c>
    </row>
    <row r="752" spans="1:12" ht="14" x14ac:dyDescent="0.15">
      <c r="A752" s="124">
        <v>45337</v>
      </c>
      <c r="C752" s="6" t="s">
        <v>2634</v>
      </c>
      <c r="D752" s="6"/>
      <c r="E752" s="6" t="s">
        <v>1460</v>
      </c>
      <c r="F752" s="4" t="str">
        <f>IFERROR(VLOOKUP(VENTAS[[#This Row],[Código del producto Vendido]],INVENTARIO[],5,FALSE),"-")</f>
        <v xml:space="preserve">Pantalón tejido de rayas </v>
      </c>
      <c r="G752" s="4">
        <v>1</v>
      </c>
      <c r="H752" s="13">
        <v>20</v>
      </c>
      <c r="I752" s="13">
        <f>VENTAS[[#This Row],[Cantidad]]*VENTAS[[#This Row],[Precio Venta]]</f>
        <v>20</v>
      </c>
      <c r="J752" s="13">
        <f>IF(VENTAS[[#This Row],[Nombre del Gestor]]&gt;1,  VENTAS[[#This Row],[Total]]*10%, 0)</f>
        <v>0</v>
      </c>
      <c r="K752" s="13">
        <f>IFERROR(VLOOKUP(VENTAS[[#This Row],[Código del producto Vendido]],INVENTARIO[],20,FALSE),"-")*VENTAS[[#This Row],[Cantidad]]</f>
        <v>12.883333333333333</v>
      </c>
      <c r="L752" s="13">
        <f>VENTAS[[#This Row],[Total]]*VENTAS[[#This Row],[Cantidad]]-VENTAS[[#This Row],[Comisión 10%]]-VENTAS[[#This Row],[Costo]]</f>
        <v>7.1166666666666671</v>
      </c>
    </row>
    <row r="753" spans="1:12" ht="14" x14ac:dyDescent="0.15">
      <c r="A753" s="124">
        <v>45337</v>
      </c>
      <c r="C753" s="6" t="s">
        <v>2299</v>
      </c>
      <c r="D753" s="6"/>
      <c r="E753" s="6" t="s">
        <v>2119</v>
      </c>
      <c r="F753" s="4" t="str">
        <f>IFERROR(VLOOKUP(VENTAS[[#This Row],[Código del producto Vendido]],INVENTARIO[],5,FALSE),"-")</f>
        <v>Sandalias de tacón fino</v>
      </c>
      <c r="G753" s="4">
        <v>1</v>
      </c>
      <c r="H753" s="13">
        <v>35</v>
      </c>
      <c r="I753" s="13">
        <f>VENTAS[[#This Row],[Cantidad]]*VENTAS[[#This Row],[Precio Venta]]</f>
        <v>35</v>
      </c>
      <c r="J753" s="13">
        <f>IF(VENTAS[[#This Row],[Nombre del Gestor]]&gt;1,  VENTAS[[#This Row],[Total]]*10%, 0)</f>
        <v>0</v>
      </c>
      <c r="K753" s="13">
        <f>IFERROR(VLOOKUP(VENTAS[[#This Row],[Código del producto Vendido]],INVENTARIO[],20,FALSE),"-")*VENTAS[[#This Row],[Cantidad]]</f>
        <v>23.5</v>
      </c>
      <c r="L753" s="13">
        <f>VENTAS[[#This Row],[Total]]*VENTAS[[#This Row],[Cantidad]]-VENTAS[[#This Row],[Comisión 10%]]-VENTAS[[#This Row],[Costo]]</f>
        <v>11.5</v>
      </c>
    </row>
    <row r="754" spans="1:12" ht="14" x14ac:dyDescent="0.15">
      <c r="A754" s="124">
        <v>45337</v>
      </c>
      <c r="C754" s="6"/>
      <c r="D754" s="6"/>
      <c r="E754" s="6" t="s">
        <v>2594</v>
      </c>
      <c r="F754" s="4" t="str">
        <f>IFERROR(VLOOKUP(VENTAS[[#This Row],[Código del producto Vendido]],INVENTARIO[],5,FALSE),"-")</f>
        <v>Horquillas en forma de lazo</v>
      </c>
      <c r="G754" s="4">
        <v>1</v>
      </c>
      <c r="H754" s="13">
        <v>2.5</v>
      </c>
      <c r="I754" s="13">
        <f>VENTAS[[#This Row],[Cantidad]]*VENTAS[[#This Row],[Precio Venta]]</f>
        <v>2.5</v>
      </c>
      <c r="J754" s="13">
        <f>IF(VENTAS[[#This Row],[Nombre del Gestor]]&gt;1,  VENTAS[[#This Row],[Total]]*10%, 0)</f>
        <v>0</v>
      </c>
      <c r="K754" s="13">
        <f>IFERROR(VLOOKUP(VENTAS[[#This Row],[Código del producto Vendido]],INVENTARIO[],20,FALSE),"-")*VENTAS[[#This Row],[Cantidad]]</f>
        <v>1.3911764705882352</v>
      </c>
      <c r="L754" s="13">
        <f>VENTAS[[#This Row],[Total]]*VENTAS[[#This Row],[Cantidad]]-VENTAS[[#This Row],[Comisión 10%]]-VENTAS[[#This Row],[Costo]]</f>
        <v>1.1088235294117648</v>
      </c>
    </row>
    <row r="755" spans="1:12" ht="14" x14ac:dyDescent="0.15">
      <c r="A755" s="124">
        <v>45343</v>
      </c>
      <c r="C755" s="6" t="s">
        <v>2670</v>
      </c>
      <c r="D755" s="6"/>
      <c r="E755" s="6" t="s">
        <v>2352</v>
      </c>
      <c r="F755" s="4" t="str">
        <f>IFERROR(VLOOKUP(VENTAS[[#This Row],[Código del producto Vendido]],INVENTARIO[],5,FALSE),"-")</f>
        <v>Vestido negro corte A</v>
      </c>
      <c r="G755" s="4">
        <v>1</v>
      </c>
      <c r="H755" s="13">
        <v>20</v>
      </c>
      <c r="I755" s="13">
        <f>VENTAS[[#This Row],[Cantidad]]*VENTAS[[#This Row],[Precio Venta]]</f>
        <v>20</v>
      </c>
      <c r="J755" s="13">
        <f>IF(VENTAS[[#This Row],[Nombre del Gestor]]&gt;1,  VENTAS[[#This Row],[Total]]*10%, 0)</f>
        <v>0</v>
      </c>
      <c r="K755" s="13">
        <f>IFERROR(VLOOKUP(VENTAS[[#This Row],[Código del producto Vendido]],INVENTARIO[],20,FALSE),"-")*VENTAS[[#This Row],[Cantidad]]</f>
        <v>11</v>
      </c>
      <c r="L755" s="13">
        <f>VENTAS[[#This Row],[Total]]*VENTAS[[#This Row],[Cantidad]]-VENTAS[[#This Row],[Comisión 10%]]-VENTAS[[#This Row],[Costo]]</f>
        <v>9</v>
      </c>
    </row>
    <row r="756" spans="1:12" ht="14" x14ac:dyDescent="0.15">
      <c r="A756" s="124">
        <v>45324</v>
      </c>
      <c r="E756" t="s">
        <v>2262</v>
      </c>
      <c r="F756" s="4" t="str">
        <f>IFERROR(VLOOKUP(VENTAS[[#This Row],[Código del producto Vendido]],INVENTARIO[],5,FALSE),"-")</f>
        <v>Vestido de mangas en contraste</v>
      </c>
      <c r="G756" s="4">
        <v>1</v>
      </c>
      <c r="H756" s="13">
        <v>28</v>
      </c>
      <c r="I756" s="13">
        <f>VENTAS[[#This Row],[Cantidad]]*VENTAS[[#This Row],[Precio Venta]]</f>
        <v>28</v>
      </c>
      <c r="J756" s="13">
        <f>IF(VENTAS[[#This Row],[Nombre del Gestor]]&gt;1,  VENTAS[[#This Row],[Total]]*10%, 0)</f>
        <v>0</v>
      </c>
      <c r="K756" s="13">
        <f>IFERROR(VLOOKUP(VENTAS[[#This Row],[Código del producto Vendido]],INVENTARIO[],20,FALSE),"-")*VENTAS[[#This Row],[Cantidad]]</f>
        <v>17.25</v>
      </c>
      <c r="L756" s="13">
        <f>VENTAS[[#This Row],[Total]]*VENTAS[[#This Row],[Cantidad]]-VENTAS[[#This Row],[Comisión 10%]]-VENTAS[[#This Row],[Costo]]</f>
        <v>10.75</v>
      </c>
    </row>
    <row r="757" spans="1:12" ht="14" x14ac:dyDescent="0.15">
      <c r="A757" s="124">
        <v>45324</v>
      </c>
      <c r="E757" t="s">
        <v>2257</v>
      </c>
      <c r="F757" s="4" t="str">
        <f>IFERROR(VLOOKUP(VENTAS[[#This Row],[Código del producto Vendido]],INVENTARIO[],5,FALSE),"-")</f>
        <v>Conjunto Albaricoque</v>
      </c>
      <c r="G757" s="4">
        <v>1</v>
      </c>
      <c r="H757" s="13">
        <v>28</v>
      </c>
      <c r="I757" s="13">
        <f>VENTAS[[#This Row],[Cantidad]]*VENTAS[[#This Row],[Precio Venta]]</f>
        <v>28</v>
      </c>
      <c r="J757" s="13">
        <f>IF(VENTAS[[#This Row],[Nombre del Gestor]]&gt;1,  VENTAS[[#This Row],[Total]]*10%, 0)</f>
        <v>0</v>
      </c>
      <c r="K757" s="13">
        <f>IFERROR(VLOOKUP(VENTAS[[#This Row],[Código del producto Vendido]],INVENTARIO[],20,FALSE),"-")*VENTAS[[#This Row],[Cantidad]]</f>
        <v>13.97</v>
      </c>
      <c r="L757" s="13">
        <f>VENTAS[[#This Row],[Total]]*VENTAS[[#This Row],[Cantidad]]-VENTAS[[#This Row],[Comisión 10%]]-VENTAS[[#This Row],[Costo]]</f>
        <v>14.03</v>
      </c>
    </row>
    <row r="758" spans="1:12" ht="14" x14ac:dyDescent="0.15">
      <c r="A758" s="124">
        <v>45324</v>
      </c>
      <c r="E758" t="s">
        <v>2221</v>
      </c>
      <c r="F758" s="4" t="str">
        <f>IFERROR(VLOOKUP(VENTAS[[#This Row],[Código del producto Vendido]],INVENTARIO[],5,FALSE),"-")</f>
        <v>Camisa Modely</v>
      </c>
      <c r="G758" s="4">
        <v>1</v>
      </c>
      <c r="H758" s="13">
        <v>22</v>
      </c>
      <c r="I758" s="13">
        <f>VENTAS[[#This Row],[Cantidad]]*VENTAS[[#This Row],[Precio Venta]]</f>
        <v>22</v>
      </c>
      <c r="J758" s="13">
        <f>IF(VENTAS[[#This Row],[Nombre del Gestor]]&gt;1,  VENTAS[[#This Row],[Total]]*10%, 0)</f>
        <v>0</v>
      </c>
      <c r="K758" s="13">
        <f>IFERROR(VLOOKUP(VENTAS[[#This Row],[Código del producto Vendido]],INVENTARIO[],20,FALSE),"-")*VENTAS[[#This Row],[Cantidad]]</f>
        <v>9.74</v>
      </c>
      <c r="L758" s="13">
        <f>VENTAS[[#This Row],[Total]]*VENTAS[[#This Row],[Cantidad]]-VENTAS[[#This Row],[Comisión 10%]]-VENTAS[[#This Row],[Costo]]</f>
        <v>12.26</v>
      </c>
    </row>
    <row r="759" spans="1:12" ht="14" x14ac:dyDescent="0.15">
      <c r="A759" s="124">
        <v>45347</v>
      </c>
      <c r="E759" t="s">
        <v>2216</v>
      </c>
      <c r="F759" s="4" t="str">
        <f>IFERROR(VLOOKUP(VENTAS[[#This Row],[Código del producto Vendido]],INVENTARIO[],5,FALSE),"-")</f>
        <v>Cardigan classy</v>
      </c>
      <c r="G759" s="4">
        <v>1</v>
      </c>
      <c r="H759" s="13">
        <v>22</v>
      </c>
      <c r="I759" s="13">
        <f>VENTAS[[#This Row],[Cantidad]]*VENTAS[[#This Row],[Precio Venta]]</f>
        <v>22</v>
      </c>
      <c r="J759" s="13">
        <f>IF(VENTAS[[#This Row],[Nombre del Gestor]]&gt;1,  VENTAS[[#This Row],[Total]]*10%, 0)</f>
        <v>0</v>
      </c>
      <c r="K759" s="13">
        <f>IFERROR(VLOOKUP(VENTAS[[#This Row],[Código del producto Vendido]],INVENTARIO[],20,FALSE),"-")*VENTAS[[#This Row],[Cantidad]]</f>
        <v>11.8</v>
      </c>
      <c r="L759" s="13">
        <f>VENTAS[[#This Row],[Total]]*VENTAS[[#This Row],[Cantidad]]-VENTAS[[#This Row],[Comisión 10%]]-VENTAS[[#This Row],[Costo]]</f>
        <v>10.199999999999999</v>
      </c>
    </row>
    <row r="760" spans="1:12" ht="14" x14ac:dyDescent="0.15">
      <c r="A760" s="124">
        <v>45339</v>
      </c>
      <c r="E760" t="s">
        <v>2624</v>
      </c>
      <c r="F760" s="4" t="str">
        <f>IFERROR(VLOOKUP(VENTAS[[#This Row],[Código del producto Vendido]],INVENTARIO[],5,FALSE),"-")</f>
        <v>Kimono Dazy Elegante</v>
      </c>
      <c r="G760" s="4">
        <v>1</v>
      </c>
      <c r="H760" s="13">
        <v>22</v>
      </c>
      <c r="I760" s="13">
        <f>VENTAS[[#This Row],[Cantidad]]*VENTAS[[#This Row],[Precio Venta]]</f>
        <v>22</v>
      </c>
      <c r="J760" s="13">
        <f>IF(VENTAS[[#This Row],[Nombre del Gestor]]&gt;1,  VENTAS[[#This Row],[Total]]*10%, 0)</f>
        <v>0</v>
      </c>
      <c r="K760" s="13">
        <f>IFERROR(VLOOKUP(VENTAS[[#This Row],[Código del producto Vendido]],INVENTARIO[],20,FALSE),"-")*VENTAS[[#This Row],[Cantidad]]</f>
        <v>13.352941176470589</v>
      </c>
      <c r="L760" s="13">
        <f>VENTAS[[#This Row],[Total]]*VENTAS[[#This Row],[Cantidad]]-VENTAS[[#This Row],[Comisión 10%]]-VENTAS[[#This Row],[Costo]]</f>
        <v>8.6470588235294112</v>
      </c>
    </row>
    <row r="761" spans="1:12" ht="14" x14ac:dyDescent="0.15">
      <c r="A761" s="124">
        <v>45326</v>
      </c>
      <c r="C761" t="s">
        <v>930</v>
      </c>
      <c r="D761" t="s">
        <v>1986</v>
      </c>
      <c r="E761" t="s">
        <v>1591</v>
      </c>
      <c r="F761" s="4" t="str">
        <f>IFERROR(VLOOKUP(VENTAS[[#This Row],[Código del producto Vendido]],INVENTARIO[],5,FALSE),"-")</f>
        <v xml:space="preserve">Sandalias atadas </v>
      </c>
      <c r="G761" s="4">
        <v>1</v>
      </c>
      <c r="H761" s="13">
        <v>39</v>
      </c>
      <c r="I761" s="13">
        <f>VENTAS[[#This Row],[Cantidad]]*VENTAS[[#This Row],[Precio Venta]]</f>
        <v>39</v>
      </c>
      <c r="J761" s="13">
        <f>IF(VENTAS[[#This Row],[Nombre del Gestor]]&gt;1,  VENTAS[[#This Row],[Total]]*10%, 0)</f>
        <v>3.9000000000000004</v>
      </c>
      <c r="K761" s="13">
        <f>IFERROR(VLOOKUP(VENTAS[[#This Row],[Código del producto Vendido]],INVENTARIO[],20,FALSE),"-")*VENTAS[[#This Row],[Cantidad]]</f>
        <v>29.5</v>
      </c>
      <c r="L761" s="13">
        <f>VENTAS[[#This Row],[Total]]*VENTAS[[#This Row],[Cantidad]]-VENTAS[[#This Row],[Comisión 10%]]-VENTAS[[#This Row],[Costo]]</f>
        <v>5.6000000000000014</v>
      </c>
    </row>
    <row r="762" spans="1:12" ht="14" x14ac:dyDescent="0.15">
      <c r="A762" s="124">
        <v>45350</v>
      </c>
      <c r="C762" t="s">
        <v>1990</v>
      </c>
      <c r="D762" t="s">
        <v>1986</v>
      </c>
      <c r="E762" t="s">
        <v>2158</v>
      </c>
      <c r="F762" s="4" t="str">
        <f>IFERROR(VLOOKUP(VENTAS[[#This Row],[Código del producto Vendido]],INVENTARIO[],5,FALSE),"-")</f>
        <v>Sandalias de tacón fino</v>
      </c>
      <c r="G762" s="4">
        <v>1</v>
      </c>
      <c r="H762" s="13">
        <v>35</v>
      </c>
      <c r="I762" s="13">
        <f>VENTAS[[#This Row],[Cantidad]]*VENTAS[[#This Row],[Precio Venta]]</f>
        <v>35</v>
      </c>
      <c r="J762" s="13">
        <f>IF(VENTAS[[#This Row],[Nombre del Gestor]]&gt;1,  VENTAS[[#This Row],[Total]]*10%, 0)</f>
        <v>3.5</v>
      </c>
      <c r="K762" s="13">
        <f>IFERROR(VLOOKUP(VENTAS[[#This Row],[Código del producto Vendido]],INVENTARIO[],20,FALSE),"-")*VENTAS[[#This Row],[Cantidad]]</f>
        <v>20</v>
      </c>
      <c r="L762" s="13">
        <f>VENTAS[[#This Row],[Total]]*VENTAS[[#This Row],[Cantidad]]-VENTAS[[#This Row],[Comisión 10%]]-VENTAS[[#This Row],[Costo]]</f>
        <v>11.5</v>
      </c>
    </row>
    <row r="763" spans="1:12" ht="14" x14ac:dyDescent="0.15">
      <c r="A763" s="124">
        <v>45346</v>
      </c>
      <c r="C763" t="s">
        <v>2647</v>
      </c>
      <c r="E763" t="s">
        <v>1377</v>
      </c>
      <c r="F763" s="4" t="str">
        <f>IFERROR(VLOOKUP(VENTAS[[#This Row],[Código del producto Vendido]],INVENTARIO[],5,FALSE),"-")</f>
        <v>Jean Boyfriend con rotos</v>
      </c>
      <c r="G763" s="4">
        <v>1</v>
      </c>
      <c r="H763" s="13">
        <v>30</v>
      </c>
      <c r="I763" s="13">
        <f>VENTAS[[#This Row],[Cantidad]]*VENTAS[[#This Row],[Precio Venta]]</f>
        <v>30</v>
      </c>
      <c r="J763" s="13">
        <f>IF(VENTAS[[#This Row],[Nombre del Gestor]]&gt;1,  VENTAS[[#This Row],[Total]]*10%, 0)</f>
        <v>0</v>
      </c>
      <c r="K763" s="13">
        <f>IFERROR(VLOOKUP(VENTAS[[#This Row],[Código del producto Vendido]],INVENTARIO[],20,FALSE),"-")*VENTAS[[#This Row],[Cantidad]]</f>
        <v>18.686666666666667</v>
      </c>
      <c r="L763" s="13">
        <f>VENTAS[[#This Row],[Total]]*VENTAS[[#This Row],[Cantidad]]-VENTAS[[#This Row],[Comisión 10%]]-VENTAS[[#This Row],[Costo]]</f>
        <v>11.313333333333333</v>
      </c>
    </row>
    <row r="764" spans="1:12" ht="14" x14ac:dyDescent="0.15">
      <c r="A764" s="124">
        <v>45346</v>
      </c>
      <c r="C764" t="s">
        <v>2647</v>
      </c>
      <c r="E764" t="s">
        <v>2222</v>
      </c>
      <c r="F764" s="4" t="str">
        <f>IFERROR(VLOOKUP(VENTAS[[#This Row],[Código del producto Vendido]],INVENTARIO[],5,FALSE),"-")</f>
        <v>Camisa Modely</v>
      </c>
      <c r="G764" s="4">
        <v>1</v>
      </c>
      <c r="H764" s="13">
        <v>22</v>
      </c>
      <c r="I764" s="13">
        <f>VENTAS[[#This Row],[Cantidad]]*VENTAS[[#This Row],[Precio Venta]]</f>
        <v>22</v>
      </c>
      <c r="J764" s="13">
        <f>IF(VENTAS[[#This Row],[Nombre del Gestor]]&gt;1,  VENTAS[[#This Row],[Total]]*10%, 0)</f>
        <v>0</v>
      </c>
      <c r="K764" s="13">
        <f>IFERROR(VLOOKUP(VENTAS[[#This Row],[Código del producto Vendido]],INVENTARIO[],20,FALSE),"-")*VENTAS[[#This Row],[Cantidad]]</f>
        <v>9.74</v>
      </c>
      <c r="L764" s="13">
        <f>VENTAS[[#This Row],[Total]]*VENTAS[[#This Row],[Cantidad]]-VENTAS[[#This Row],[Comisión 10%]]-VENTAS[[#This Row],[Costo]]</f>
        <v>12.26</v>
      </c>
    </row>
    <row r="765" spans="1:12" ht="14" x14ac:dyDescent="0.15">
      <c r="A765" s="124">
        <v>45346</v>
      </c>
      <c r="E765" t="s">
        <v>1904</v>
      </c>
      <c r="F765" s="4" t="str">
        <f>IFERROR(VLOOKUP(VENTAS[[#This Row],[Código del producto Vendido]],INVENTARIO[],5,FALSE),"-")</f>
        <v>Jean ajustado Claro</v>
      </c>
      <c r="G765" s="4">
        <v>1</v>
      </c>
      <c r="H765" s="13">
        <v>32</v>
      </c>
      <c r="I765" s="13">
        <f>VENTAS[[#This Row],[Cantidad]]*VENTAS[[#This Row],[Precio Venta]]</f>
        <v>32</v>
      </c>
      <c r="J765" s="13">
        <f>IF(VENTAS[[#This Row],[Nombre del Gestor]]&gt;1,  VENTAS[[#This Row],[Total]]*10%, 0)</f>
        <v>0</v>
      </c>
      <c r="K765" s="13">
        <f>IFERROR(VLOOKUP(VENTAS[[#This Row],[Código del producto Vendido]],INVENTARIO[],20,FALSE),"-")*VENTAS[[#This Row],[Cantidad]]</f>
        <v>23.79</v>
      </c>
      <c r="L765" s="13">
        <f>VENTAS[[#This Row],[Total]]*VENTAS[[#This Row],[Cantidad]]-VENTAS[[#This Row],[Comisión 10%]]-VENTAS[[#This Row],[Costo]]</f>
        <v>8.2100000000000009</v>
      </c>
    </row>
    <row r="766" spans="1:12" ht="14" hidden="1" x14ac:dyDescent="0.15">
      <c r="A766" s="124">
        <v>45354</v>
      </c>
      <c r="F766" s="4" t="str">
        <f>IFERROR(VLOOKUP(VENTAS[[#This Row],[Código del producto Vendido]],INVENTARIO[],5,FALSE),"-")</f>
        <v>-</v>
      </c>
      <c r="I766" s="13">
        <f>VENTAS[[#This Row],[Cantidad]]*VENTAS[[#This Row],[Precio Venta]]</f>
        <v>0</v>
      </c>
      <c r="J766" s="13">
        <f>IF(VENTAS[[#This Row],[Nombre del Gestor]]&gt;1,  VENTAS[[#This Row],[Total]]*10%, 0)</f>
        <v>0</v>
      </c>
      <c r="K766" s="13" t="e">
        <f>IFERROR(VLOOKUP(VENTAS[[#This Row],[Código del producto Vendido]],INVENTARIO[],20,FALSE),"-")*VENTAS[[#This Row],[Cantidad]]</f>
        <v>#VALUE!</v>
      </c>
      <c r="L766" s="13" t="e">
        <f>(VENTAS[[#This Row],[Precio Venta]]-VENTAS[[#This Row],[Costo]])*VENTAS[[#This Row],[Cantidad]]</f>
        <v>#VALUE!</v>
      </c>
    </row>
    <row r="767" spans="1:12" ht="14" hidden="1" x14ac:dyDescent="0.15">
      <c r="A767" s="124">
        <v>45355</v>
      </c>
      <c r="F767" s="4" t="str">
        <f>IFERROR(VLOOKUP(VENTAS[[#This Row],[Código del producto Vendido]],INVENTARIO[],5,FALSE),"-")</f>
        <v>-</v>
      </c>
      <c r="I767" s="13">
        <f>VENTAS[[#This Row],[Cantidad]]*VENTAS[[#This Row],[Precio Venta]]</f>
        <v>0</v>
      </c>
      <c r="J767" s="13">
        <f>IF(VENTAS[[#This Row],[Nombre del Gestor]]&gt;1,  VENTAS[[#This Row],[Total]]*10%, 0)</f>
        <v>0</v>
      </c>
      <c r="K767" s="13" t="e">
        <f>IFERROR(VLOOKUP(VENTAS[[#This Row],[Código del producto Vendido]],INVENTARIO[],20,FALSE),"-")*VENTAS[[#This Row],[Cantidad]]</f>
        <v>#VALUE!</v>
      </c>
      <c r="L767" s="13" t="e">
        <f>(VENTAS[[#This Row],[Precio Venta]]-VENTAS[[#This Row],[Costo]])*VENTAS[[#This Row],[Cantidad]]</f>
        <v>#VALUE!</v>
      </c>
    </row>
    <row r="768" spans="1:12" ht="14" hidden="1" x14ac:dyDescent="0.15">
      <c r="A768" s="124">
        <v>45356</v>
      </c>
      <c r="F768" s="4" t="str">
        <f>IFERROR(VLOOKUP(VENTAS[[#This Row],[Código del producto Vendido]],INVENTARIO[],5,FALSE),"-")</f>
        <v>-</v>
      </c>
      <c r="I768" s="13">
        <f>VENTAS[[#This Row],[Cantidad]]*VENTAS[[#This Row],[Precio Venta]]</f>
        <v>0</v>
      </c>
      <c r="J768" s="13">
        <f>IF(VENTAS[[#This Row],[Nombre del Gestor]]&gt;1,  VENTAS[[#This Row],[Total]]*10%, 0)</f>
        <v>0</v>
      </c>
      <c r="K768" s="13" t="e">
        <f>IFERROR(VLOOKUP(VENTAS[[#This Row],[Código del producto Vendido]],INVENTARIO[],20,FALSE),"-")*VENTAS[[#This Row],[Cantidad]]</f>
        <v>#VALUE!</v>
      </c>
      <c r="L768" s="13" t="e">
        <f>(VENTAS[[#This Row],[Precio Venta]]-VENTAS[[#This Row],[Costo]])*VENTAS[[#This Row],[Cantidad]]</f>
        <v>#VALUE!</v>
      </c>
    </row>
    <row r="769" spans="1:12" ht="14" hidden="1" x14ac:dyDescent="0.15">
      <c r="A769" s="124">
        <v>45357</v>
      </c>
      <c r="F769" s="4" t="str">
        <f>IFERROR(VLOOKUP(VENTAS[[#This Row],[Código del producto Vendido]],INVENTARIO[],5,FALSE),"-")</f>
        <v>-</v>
      </c>
      <c r="I769" s="13">
        <f>VENTAS[[#This Row],[Cantidad]]*VENTAS[[#This Row],[Precio Venta]]</f>
        <v>0</v>
      </c>
      <c r="J769" s="13">
        <f>IF(VENTAS[[#This Row],[Nombre del Gestor]]&gt;1,  VENTAS[[#This Row],[Total]]*10%, 0)</f>
        <v>0</v>
      </c>
      <c r="K769" s="13" t="e">
        <f>IFERROR(VLOOKUP(VENTAS[[#This Row],[Código del producto Vendido]],INVENTARIO[],20,FALSE),"-")*VENTAS[[#This Row],[Cantidad]]</f>
        <v>#VALUE!</v>
      </c>
      <c r="L769" s="13" t="e">
        <f>(VENTAS[[#This Row],[Precio Venta]]-VENTAS[[#This Row],[Costo]])*VENTAS[[#This Row],[Cantidad]]</f>
        <v>#VALUE!</v>
      </c>
    </row>
    <row r="770" spans="1:12" ht="14" hidden="1" x14ac:dyDescent="0.15">
      <c r="A770" s="124">
        <v>45358</v>
      </c>
      <c r="F770" s="4" t="str">
        <f>IFERROR(VLOOKUP(VENTAS[[#This Row],[Código del producto Vendido]],INVENTARIO[],5,FALSE),"-")</f>
        <v>-</v>
      </c>
      <c r="I770" s="13">
        <f>VENTAS[[#This Row],[Cantidad]]*VENTAS[[#This Row],[Precio Venta]]</f>
        <v>0</v>
      </c>
      <c r="J770" s="13">
        <f>IF(VENTAS[[#This Row],[Nombre del Gestor]]&gt;1,  VENTAS[[#This Row],[Total]]*10%, 0)</f>
        <v>0</v>
      </c>
      <c r="K770" s="13" t="e">
        <f>IFERROR(VLOOKUP(VENTAS[[#This Row],[Código del producto Vendido]],INVENTARIO[],20,FALSE),"-")*VENTAS[[#This Row],[Cantidad]]</f>
        <v>#VALUE!</v>
      </c>
      <c r="L770" s="13" t="e">
        <f>(VENTAS[[#This Row],[Precio Venta]]-VENTAS[[#This Row],[Costo]])*VENTAS[[#This Row],[Cantidad]]</f>
        <v>#VALUE!</v>
      </c>
    </row>
    <row r="771" spans="1:12" ht="14" x14ac:dyDescent="0.15">
      <c r="A771" s="124">
        <v>45346</v>
      </c>
      <c r="D771" t="s">
        <v>1786</v>
      </c>
      <c r="E771" t="s">
        <v>1664</v>
      </c>
      <c r="F771" s="4" t="str">
        <f>IFERROR(VLOOKUP(VENTAS[[#This Row],[Código del producto Vendido]],INVENTARIO[],5,FALSE),"-")</f>
        <v>Vestido tropical</v>
      </c>
      <c r="G771" s="4">
        <v>1</v>
      </c>
      <c r="H771" s="13">
        <v>30</v>
      </c>
      <c r="I771" s="13">
        <f>VENTAS[[#This Row],[Cantidad]]*VENTAS[[#This Row],[Precio Venta]]</f>
        <v>30</v>
      </c>
      <c r="J771" s="13">
        <f>IF(VENTAS[[#This Row],[Nombre del Gestor]]&gt;1,  VENTAS[[#This Row],[Total]]*10%, 0)</f>
        <v>3</v>
      </c>
      <c r="K771" s="13">
        <f>IFERROR(VLOOKUP(VENTAS[[#This Row],[Código del producto Vendido]],INVENTARIO[],20,FALSE),"-")*VENTAS[[#This Row],[Cantidad]]</f>
        <v>19.018636363636364</v>
      </c>
      <c r="L771" s="13">
        <f>(VENTAS[[#This Row],[Precio Venta]]-VENTAS[[#This Row],[Costo]])*VENTAS[[#This Row],[Cantidad]]</f>
        <v>10.981363636363636</v>
      </c>
    </row>
    <row r="772" spans="1:12" ht="14" x14ac:dyDescent="0.15">
      <c r="A772" s="124">
        <v>45346</v>
      </c>
      <c r="C772" t="s">
        <v>2674</v>
      </c>
      <c r="E772" t="s">
        <v>1823</v>
      </c>
      <c r="F772" s="4" t="str">
        <f>IFERROR(VLOOKUP(VENTAS[[#This Row],[Código del producto Vendido]],INVENTARIO[],5,FALSE),"-")</f>
        <v>Conjunto de top y falda cruzada</v>
      </c>
      <c r="G772" s="4">
        <v>1</v>
      </c>
      <c r="H772" s="13">
        <v>0</v>
      </c>
      <c r="I772" s="13">
        <f>VENTAS[[#This Row],[Cantidad]]*VENTAS[[#This Row],[Precio Venta]]</f>
        <v>0</v>
      </c>
      <c r="J772" s="13">
        <f>IF(VENTAS[[#This Row],[Nombre del Gestor]]&gt;1,  VENTAS[[#This Row],[Total]]*10%, 0)</f>
        <v>0</v>
      </c>
      <c r="K772" s="13">
        <f>IFERROR(VLOOKUP(VENTAS[[#This Row],[Código del producto Vendido]],INVENTARIO[],20,FALSE),"-")*VENTAS[[#This Row],[Cantidad]]</f>
        <v>27.82</v>
      </c>
      <c r="L772" s="13">
        <f>(VENTAS[[#This Row],[Precio Venta]]-VENTAS[[#This Row],[Costo]])*VENTAS[[#This Row],[Cantidad]]</f>
        <v>-27.82</v>
      </c>
    </row>
    <row r="773" spans="1:12" ht="42" x14ac:dyDescent="0.15">
      <c r="A773" s="124">
        <v>45346</v>
      </c>
      <c r="C773" t="s">
        <v>2675</v>
      </c>
      <c r="F773" s="4" t="str">
        <f>IFERROR(VLOOKUP(VENTAS[[#This Row],[Código del producto Vendido]],INVENTARIO[],5,FALSE),"-")</f>
        <v>-</v>
      </c>
      <c r="G773" s="4">
        <v>10</v>
      </c>
      <c r="H773" s="13">
        <v>1.8</v>
      </c>
      <c r="I773" s="13">
        <f>VENTAS[[#This Row],[Cantidad]]*VENTAS[[#This Row],[Precio Venta]]</f>
        <v>18</v>
      </c>
      <c r="J773" s="13">
        <f>IF(VENTAS[[#This Row],[Nombre del Gestor]]&gt;1,  VENTAS[[#This Row],[Total]]*10%, 0)</f>
        <v>0</v>
      </c>
      <c r="K773" s="13" t="e">
        <f>IFERROR(VLOOKUP(VENTAS[[#This Row],[Código del producto Vendido]],INVENTARIO[],20,FALSE),"-")*VENTAS[[#This Row],[Cantidad]]</f>
        <v>#VALUE!</v>
      </c>
      <c r="L773" s="13">
        <v>-18</v>
      </c>
    </row>
    <row r="774" spans="1:12" ht="14" x14ac:dyDescent="0.15">
      <c r="A774" s="124">
        <v>45346</v>
      </c>
      <c r="C774" t="s">
        <v>2634</v>
      </c>
      <c r="E774" t="s">
        <v>1406</v>
      </c>
      <c r="F774" s="4" t="str">
        <f>IFERROR(VLOOKUP(VENTAS[[#This Row],[Código del producto Vendido]],INVENTARIO[],5,FALSE),"-")</f>
        <v xml:space="preserve"> Pantalón ancho con cinturón</v>
      </c>
      <c r="G774" s="4">
        <v>1</v>
      </c>
      <c r="H774" s="13">
        <v>23</v>
      </c>
      <c r="I774" s="13">
        <f>VENTAS[[#This Row],[Cantidad]]*VENTAS[[#This Row],[Precio Venta]]</f>
        <v>23</v>
      </c>
      <c r="J774" s="13">
        <f>IF(VENTAS[[#This Row],[Nombre del Gestor]]&gt;1,  VENTAS[[#This Row],[Total]]*10%, 0)</f>
        <v>0</v>
      </c>
      <c r="K774" s="13">
        <f>IFERROR(VLOOKUP(VENTAS[[#This Row],[Código del producto Vendido]],INVENTARIO[],20,FALSE),"-")*VENTAS[[#This Row],[Cantidad]]</f>
        <v>13.944444444444445</v>
      </c>
      <c r="L774" s="13">
        <f>(VENTAS[[#This Row],[Precio Venta]]-VENTAS[[#This Row],[Costo]])*VENTAS[[#This Row],[Cantidad]]</f>
        <v>9.0555555555555554</v>
      </c>
    </row>
    <row r="775" spans="1:12" ht="14" x14ac:dyDescent="0.15">
      <c r="A775" s="124">
        <v>45346</v>
      </c>
      <c r="C775" t="s">
        <v>2697</v>
      </c>
      <c r="E775" t="s">
        <v>1432</v>
      </c>
      <c r="F775" s="4" t="str">
        <f>IFERROR(VLOOKUP(VENTAS[[#This Row],[Código del producto Vendido]],INVENTARIO[],5,FALSE),"-")</f>
        <v xml:space="preserve"> Conjunto elegante acanalado </v>
      </c>
      <c r="G775" s="4">
        <v>1</v>
      </c>
      <c r="H775" s="13">
        <v>30</v>
      </c>
      <c r="I775" s="13">
        <f>VENTAS[[#This Row],[Cantidad]]*VENTAS[[#This Row],[Precio Venta]]</f>
        <v>30</v>
      </c>
      <c r="J775" s="13">
        <f>IF(VENTAS[[#This Row],[Nombre del Gestor]]&gt;1,  VENTAS[[#This Row],[Total]]*10%, 0)</f>
        <v>0</v>
      </c>
      <c r="K775" s="13">
        <f>IFERROR(VLOOKUP(VENTAS[[#This Row],[Código del producto Vendido]],INVENTARIO[],20,FALSE),"-")*VENTAS[[#This Row],[Cantidad]]</f>
        <v>14.793333333333333</v>
      </c>
      <c r="L775" s="13">
        <f>(VENTAS[[#This Row],[Precio Venta]]-VENTAS[[#This Row],[Costo]])*VENTAS[[#This Row],[Cantidad]]</f>
        <v>15.206666666666667</v>
      </c>
    </row>
    <row r="776" spans="1:12" ht="14" x14ac:dyDescent="0.15">
      <c r="A776" s="124">
        <v>45346</v>
      </c>
      <c r="C776" t="s">
        <v>2699</v>
      </c>
      <c r="E776" t="s">
        <v>1547</v>
      </c>
      <c r="F776" s="4" t="str">
        <f>IFERROR(VLOOKUP(VENTAS[[#This Row],[Código del producto Vendido]],INVENTARIO[],5,FALSE),"-")</f>
        <v>Vestido con estampado floral</v>
      </c>
      <c r="G776" s="4">
        <v>1</v>
      </c>
      <c r="H776" s="13">
        <v>0</v>
      </c>
      <c r="I776" s="13">
        <f>VENTAS[[#This Row],[Cantidad]]*VENTAS[[#This Row],[Precio Venta]]</f>
        <v>0</v>
      </c>
      <c r="J776" s="13">
        <f>IF(VENTAS[[#This Row],[Nombre del Gestor]]&gt;1,  VENTAS[[#This Row],[Total]]*10%, 0)</f>
        <v>0</v>
      </c>
      <c r="K776" s="13">
        <f>IFERROR(VLOOKUP(VENTAS[[#This Row],[Código del producto Vendido]],INVENTARIO[],20,FALSE),"-")*VENTAS[[#This Row],[Cantidad]]</f>
        <v>10.722222222222221</v>
      </c>
      <c r="L776" s="13">
        <f>(VENTAS[[#This Row],[Precio Venta]]-VENTAS[[#This Row],[Costo]])*VENTAS[[#This Row],[Cantidad]]</f>
        <v>-10.722222222222221</v>
      </c>
    </row>
    <row r="777" spans="1:12" ht="14" x14ac:dyDescent="0.15">
      <c r="A777" s="124">
        <v>45346</v>
      </c>
      <c r="C777" t="s">
        <v>2697</v>
      </c>
      <c r="E777" t="s">
        <v>1599</v>
      </c>
      <c r="F777" s="4" t="str">
        <f>IFERROR(VLOOKUP(VENTAS[[#This Row],[Código del producto Vendido]],INVENTARIO[],5,FALSE),"-")</f>
        <v>Visera rosa</v>
      </c>
      <c r="G777" s="4">
        <v>1</v>
      </c>
      <c r="H777" s="13">
        <v>15</v>
      </c>
      <c r="I777" s="13">
        <f>VENTAS[[#This Row],[Cantidad]]*VENTAS[[#This Row],[Precio Venta]]</f>
        <v>15</v>
      </c>
      <c r="J777" s="13">
        <f>IF(VENTAS[[#This Row],[Nombre del Gestor]]&gt;1,  VENTAS[[#This Row],[Total]]*10%, 0)</f>
        <v>0</v>
      </c>
      <c r="K777" s="13">
        <f>IFERROR(VLOOKUP(VENTAS[[#This Row],[Código del producto Vendido]],INVENTARIO[],20,FALSE),"-")*VENTAS[[#This Row],[Cantidad]]</f>
        <v>11.555555555555555</v>
      </c>
      <c r="L777" s="13">
        <f>(VENTAS[[#This Row],[Precio Venta]]-VENTAS[[#This Row],[Costo]])*VENTAS[[#This Row],[Cantidad]]</f>
        <v>3.4444444444444446</v>
      </c>
    </row>
    <row r="778" spans="1:12" ht="14" x14ac:dyDescent="0.15">
      <c r="A778" s="124">
        <v>45346</v>
      </c>
      <c r="C778" t="s">
        <v>2697</v>
      </c>
      <c r="E778" t="s">
        <v>2613</v>
      </c>
      <c r="F778" s="4" t="str">
        <f>IFERROR(VLOOKUP(VENTAS[[#This Row],[Código del producto Vendido]],INVENTARIO[],5,FALSE),"-")</f>
        <v>Calcetines bajos</v>
      </c>
      <c r="G778" s="4">
        <v>2</v>
      </c>
      <c r="H778" s="13">
        <v>1</v>
      </c>
      <c r="I778" s="13">
        <f>VENTAS[[#This Row],[Cantidad]]*VENTAS[[#This Row],[Precio Venta]]</f>
        <v>2</v>
      </c>
      <c r="J778" s="13">
        <f>IF(VENTAS[[#This Row],[Nombre del Gestor]]&gt;1,  VENTAS[[#This Row],[Total]]*10%, 0)</f>
        <v>0</v>
      </c>
      <c r="K778" s="13">
        <f>IFERROR(VLOOKUP(VENTAS[[#This Row],[Código del producto Vendido]],INVENTARIO[],20,FALSE),"-")*VENTAS[[#This Row],[Cantidad]]</f>
        <v>0.85882352941176465</v>
      </c>
      <c r="L778" s="13">
        <f>(VENTAS[[#This Row],[Precio Venta]]-VENTAS[[#This Row],[Costo]])*VENTAS[[#This Row],[Cantidad]]</f>
        <v>0.2823529411764707</v>
      </c>
    </row>
    <row r="779" spans="1:12" ht="14" x14ac:dyDescent="0.15">
      <c r="A779" s="124">
        <v>45359</v>
      </c>
      <c r="C779" t="s">
        <v>1786</v>
      </c>
      <c r="E779" t="s">
        <v>2602</v>
      </c>
      <c r="F779" s="4" t="str">
        <f>IFERROR(VLOOKUP(VENTAS[[#This Row],[Código del producto Vendido]],INVENTARIO[],5,FALSE),"-")</f>
        <v xml:space="preserve">Traje de baño blanco sexy </v>
      </c>
      <c r="G779" s="4">
        <v>1</v>
      </c>
      <c r="H779" s="13">
        <v>20</v>
      </c>
      <c r="I779" s="13">
        <f>VENTAS[[#This Row],[Cantidad]]*VENTAS[[#This Row],[Precio Venta]]</f>
        <v>20</v>
      </c>
      <c r="J779" s="13">
        <f>IF(VENTAS[[#This Row],[Nombre del Gestor]]&gt;1,  VENTAS[[#This Row],[Total]]*10%, 0)</f>
        <v>0</v>
      </c>
      <c r="K779" s="13">
        <f>IFERROR(VLOOKUP(VENTAS[[#This Row],[Código del producto Vendido]],INVENTARIO[],20,FALSE),"-")*VENTAS[[#This Row],[Cantidad]]</f>
        <v>9.5882352941176467</v>
      </c>
      <c r="L779" s="13">
        <f>(VENTAS[[#This Row],[Precio Venta]]-VENTAS[[#This Row],[Costo]])*VENTAS[[#This Row],[Cantidad]]</f>
        <v>10.411764705882353</v>
      </c>
    </row>
    <row r="780" spans="1:12" ht="14" x14ac:dyDescent="0.15">
      <c r="A780" s="124">
        <v>45359</v>
      </c>
      <c r="C780" t="s">
        <v>1786</v>
      </c>
      <c r="E780" t="s">
        <v>1668</v>
      </c>
      <c r="F780" s="4" t="str">
        <f>IFERROR(VLOOKUP(VENTAS[[#This Row],[Código del producto Vendido]],INVENTARIO[],5,FALSE),"-")</f>
        <v xml:space="preserve"> Top Básico Business </v>
      </c>
      <c r="G780" s="4">
        <v>1</v>
      </c>
      <c r="H780" s="13">
        <v>12</v>
      </c>
      <c r="I780" s="13">
        <f>VENTAS[[#This Row],[Cantidad]]*VENTAS[[#This Row],[Precio Venta]]</f>
        <v>12</v>
      </c>
      <c r="J780" s="13">
        <f>IF(VENTAS[[#This Row],[Nombre del Gestor]]&gt;1,  VENTAS[[#This Row],[Total]]*10%, 0)</f>
        <v>0</v>
      </c>
      <c r="K780" s="13">
        <f>IFERROR(VLOOKUP(VENTAS[[#This Row],[Código del producto Vendido]],INVENTARIO[],20,FALSE),"-")*VENTAS[[#This Row],[Cantidad]]</f>
        <v>7.2090909090909081</v>
      </c>
      <c r="L780" s="13">
        <f>(VENTAS[[#This Row],[Precio Venta]]-VENTAS[[#This Row],[Costo]])*VENTAS[[#This Row],[Cantidad]]</f>
        <v>4.7909090909090919</v>
      </c>
    </row>
  </sheetData>
  <mergeCells count="2">
    <mergeCell ref="A1:E1"/>
    <mergeCell ref="G1:H1"/>
  </mergeCells>
  <phoneticPr fontId="8" type="noConversion"/>
  <conditionalFormatting sqref="E445">
    <cfRule type="duplicateValues" dxfId="12" priority="4"/>
  </conditionalFormatting>
  <conditionalFormatting sqref="E520:E531">
    <cfRule type="duplicateValues" dxfId="11" priority="2"/>
  </conditionalFormatting>
  <conditionalFormatting sqref="E359">
    <cfRule type="expression" dxfId="10" priority="2433">
      <formula>#REF!=0</formula>
    </cfRule>
    <cfRule type="duplicateValues" dxfId="9" priority="2434"/>
  </conditionalFormatting>
  <conditionalFormatting sqref="E368">
    <cfRule type="expression" dxfId="8" priority="2435">
      <formula>#REF!=0</formula>
    </cfRule>
    <cfRule type="duplicateValues" dxfId="7" priority="2436"/>
  </conditionalFormatting>
  <conditionalFormatting sqref="E445 E520:E531">
    <cfRule type="expression" dxfId="6" priority="2437">
      <formula>#REF!=0</formula>
    </cfRule>
  </conditionalFormatting>
  <pageMargins left="0.7" right="0.7" top="0.75" bottom="0.75" header="0.3" footer="0.3"/>
  <legacyDrawing r:id="rId1"/>
  <tableParts count="1">
    <tablePart r:id="rId2"/>
  </tableParts>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29640F7-0B79-7049-AB46-225D39590AAF}">
          <x14:formula1>
            <xm:f>STOCK!$A$2:$A$1000386</xm:f>
          </x14:formula1>
          <xm:sqref>E3:E165 E167:E228 E230:E239</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D0EF2-7C97-064C-BC36-0B5CCE17BE2D}">
  <dimension ref="A1"/>
  <sheetViews>
    <sheetView workbookViewId="0">
      <selection activeCell="I53" sqref="I53"/>
    </sheetView>
  </sheetViews>
  <sheetFormatPr baseColWidth="10" defaultRowHeight="13" x14ac:dyDescent="0.1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490227-24A2-5C4C-BA21-66443E2F0F62}">
  <dimension ref="A1:AB623"/>
  <sheetViews>
    <sheetView topLeftCell="A530" zoomScale="118" workbookViewId="0">
      <selection activeCell="A488" sqref="A488"/>
    </sheetView>
  </sheetViews>
  <sheetFormatPr baseColWidth="10" defaultRowHeight="13" x14ac:dyDescent="0.15"/>
  <cols>
    <col min="1" max="1" width="8.33203125" style="1" customWidth="1"/>
    <col min="2" max="2" width="12.6640625" style="1" customWidth="1"/>
    <col min="3" max="3" width="13.83203125" style="1" customWidth="1"/>
    <col min="4" max="4" width="17" style="100" customWidth="1"/>
    <col min="5" max="5" width="49.5" style="4" customWidth="1"/>
    <col min="6" max="6" width="12.33203125" style="4" customWidth="1"/>
    <col min="7" max="7" width="8.83203125" style="1" bestFit="1" customWidth="1"/>
    <col min="8" max="8" width="4.33203125" style="1" customWidth="1"/>
    <col min="9" max="9" width="7" style="1" bestFit="1" customWidth="1"/>
    <col min="10" max="10" width="10.5" style="1" bestFit="1" customWidth="1"/>
    <col min="11" max="11" width="8.6640625" style="1" customWidth="1"/>
    <col min="12" max="12" width="8.6640625" style="5" bestFit="1" customWidth="1"/>
    <col min="13" max="13" width="14" style="5" customWidth="1"/>
    <col min="14" max="14" width="12.6640625" style="1" bestFit="1" customWidth="1"/>
    <col min="15" max="15" width="11.6640625" style="1" customWidth="1"/>
    <col min="16" max="16" width="14" style="1" customWidth="1"/>
    <col min="17" max="17" width="14.6640625" style="5" customWidth="1"/>
    <col min="18" max="18" width="21.6640625" style="5" customWidth="1"/>
    <col min="19" max="19" width="14.33203125" style="5" customWidth="1"/>
    <col min="20" max="20" width="13" style="1" customWidth="1"/>
    <col min="21" max="21" width="14.33203125" style="5" customWidth="1"/>
    <col min="22" max="22" width="15.6640625" style="5" customWidth="1"/>
    <col min="23" max="23" width="14.83203125" style="5" customWidth="1"/>
    <col min="24" max="25" width="18" style="5" customWidth="1"/>
    <col min="26" max="26" width="12.83203125" style="5" bestFit="1" customWidth="1"/>
    <col min="27" max="27" width="11" style="1" customWidth="1"/>
    <col min="28" max="28" width="25.33203125" style="1" bestFit="1" customWidth="1"/>
  </cols>
  <sheetData>
    <row r="1" spans="1:28" x14ac:dyDescent="0.15">
      <c r="A1" s="2"/>
      <c r="C1" s="3"/>
      <c r="D1" s="98"/>
      <c r="E1" s="14"/>
      <c r="F1" s="14"/>
      <c r="G1" s="3"/>
      <c r="H1" s="3"/>
      <c r="I1" s="3"/>
      <c r="J1" s="3"/>
      <c r="K1" s="3"/>
      <c r="L1" s="7"/>
      <c r="M1" s="7"/>
      <c r="N1" s="7"/>
    </row>
    <row r="2" spans="1:28" ht="42" x14ac:dyDescent="0.15">
      <c r="A2" s="11" t="s">
        <v>15</v>
      </c>
      <c r="B2" s="8" t="s">
        <v>424</v>
      </c>
      <c r="C2" s="9" t="s">
        <v>0</v>
      </c>
      <c r="D2" s="99" t="s">
        <v>1</v>
      </c>
      <c r="E2" s="9" t="s">
        <v>2</v>
      </c>
      <c r="F2" s="9" t="s">
        <v>3</v>
      </c>
      <c r="G2" s="9" t="s">
        <v>4</v>
      </c>
      <c r="H2" s="9" t="s">
        <v>5</v>
      </c>
      <c r="I2" s="9" t="s">
        <v>6</v>
      </c>
      <c r="J2" s="9" t="s">
        <v>7</v>
      </c>
      <c r="K2" s="9" t="s">
        <v>8</v>
      </c>
      <c r="L2" s="9" t="s">
        <v>9</v>
      </c>
      <c r="M2" s="10" t="s">
        <v>10</v>
      </c>
      <c r="N2" s="10" t="s">
        <v>11</v>
      </c>
      <c r="O2" s="9" t="s">
        <v>16</v>
      </c>
      <c r="P2" s="9" t="s">
        <v>17</v>
      </c>
      <c r="Q2" s="9" t="s">
        <v>18</v>
      </c>
      <c r="R2" s="10" t="s">
        <v>19</v>
      </c>
      <c r="S2" s="10" t="s">
        <v>25</v>
      </c>
      <c r="T2" s="10" t="s">
        <v>20</v>
      </c>
      <c r="U2" s="9" t="s">
        <v>24</v>
      </c>
      <c r="V2" s="10" t="s">
        <v>26</v>
      </c>
      <c r="W2" s="10" t="s">
        <v>29</v>
      </c>
      <c r="X2" s="10" t="s">
        <v>30</v>
      </c>
      <c r="Y2" s="10" t="s">
        <v>21</v>
      </c>
      <c r="Z2" s="10" t="s">
        <v>22</v>
      </c>
      <c r="AA2" s="10" t="s">
        <v>23</v>
      </c>
      <c r="AB2" s="11" t="s">
        <v>927</v>
      </c>
    </row>
    <row r="3" spans="1:28" ht="12" customHeight="1" x14ac:dyDescent="0.15">
      <c r="A3" s="15" t="s">
        <v>396</v>
      </c>
      <c r="B3" s="87"/>
      <c r="C3" s="16" t="s">
        <v>12</v>
      </c>
      <c r="D3" s="101" t="s">
        <v>921</v>
      </c>
      <c r="E3" s="76" t="s">
        <v>1266</v>
      </c>
      <c r="F3" s="63" t="s">
        <v>691</v>
      </c>
      <c r="G3" s="21" t="s">
        <v>164</v>
      </c>
      <c r="H3" s="18" t="s">
        <v>13</v>
      </c>
      <c r="I3" s="18">
        <v>1</v>
      </c>
      <c r="J3" s="18" t="s">
        <v>14</v>
      </c>
      <c r="K3" s="21" t="str">
        <f>IFERROR(VLOOKUP(INVENTARIO4[[#This Row],[Code]],FOTOS[],2,FALSE),"-")</f>
        <v>-</v>
      </c>
      <c r="L3" s="17"/>
      <c r="M3" s="19">
        <f>Z3</f>
        <v>8</v>
      </c>
      <c r="N3" s="19">
        <v>10</v>
      </c>
      <c r="O3" s="111">
        <v>14</v>
      </c>
      <c r="P3" s="17">
        <f>SUMIFS(VENTAS[Cantidad],VENTAS[Código del producto Vendido],INVENTARIO4[[#This Row],[Code]])</f>
        <v>0</v>
      </c>
      <c r="Q3" s="17">
        <f>INVENTARIO4[[#This Row],[Entradas]]-INVENTARIO4[[#This Row],[Salidas]]</f>
        <v>14</v>
      </c>
      <c r="R3" s="20">
        <v>49</v>
      </c>
      <c r="S3" s="20">
        <v>18</v>
      </c>
      <c r="T3" s="20">
        <f>R3/S3</f>
        <v>2.7222222222222223</v>
      </c>
      <c r="U3" s="21">
        <v>95</v>
      </c>
      <c r="V3" s="20">
        <v>17</v>
      </c>
      <c r="W3" s="20">
        <f>U3*V3/1000</f>
        <v>1.615</v>
      </c>
      <c r="X3" s="20">
        <f>T3+W3</f>
        <v>4.3372222222222225</v>
      </c>
      <c r="Y3" s="20">
        <f>T3*1.5+W3</f>
        <v>5.6983333333333341</v>
      </c>
      <c r="Z3" s="20">
        <v>8</v>
      </c>
      <c r="AA3" s="20">
        <f>Z3-X3</f>
        <v>3.6627777777777775</v>
      </c>
      <c r="AB3" s="50"/>
    </row>
    <row r="4" spans="1:28" ht="14" x14ac:dyDescent="0.15">
      <c r="A4" s="15" t="s">
        <v>395</v>
      </c>
      <c r="B4" s="88"/>
      <c r="C4" s="22" t="s">
        <v>12</v>
      </c>
      <c r="D4" s="101" t="s">
        <v>415</v>
      </c>
      <c r="E4" s="65" t="s">
        <v>1073</v>
      </c>
      <c r="F4" s="64" t="s">
        <v>692</v>
      </c>
      <c r="G4" s="21" t="s">
        <v>164</v>
      </c>
      <c r="H4" s="21" t="s">
        <v>13</v>
      </c>
      <c r="I4" s="18">
        <v>1</v>
      </c>
      <c r="J4" s="18" t="s">
        <v>14</v>
      </c>
      <c r="K4" s="21" t="str">
        <f>IFERROR(VLOOKUP(INVENTARIO4[[#This Row],[Code]],FOTOS[],2,FALSE),"-")</f>
        <v>-</v>
      </c>
      <c r="L4" s="21"/>
      <c r="M4" s="19">
        <f t="shared" ref="M4:M67" si="0">Z4</f>
        <v>25</v>
      </c>
      <c r="N4" s="20"/>
      <c r="O4" s="108">
        <v>1</v>
      </c>
      <c r="P4" s="21">
        <f>SUMIFS(VENTAS[Cantidad],VENTAS[Código del producto Vendido],INVENTARIO4[[#This Row],[Code]])</f>
        <v>0</v>
      </c>
      <c r="Q4" s="21">
        <f>INVENTARIO4[[#This Row],[Entradas]]-INVENTARIO4[[#This Row],[Salidas]]</f>
        <v>1</v>
      </c>
      <c r="R4" s="20">
        <v>245</v>
      </c>
      <c r="S4" s="20">
        <v>18</v>
      </c>
      <c r="T4" s="20">
        <f t="shared" ref="T4:T67" si="1">R4/S4</f>
        <v>13.611111111111111</v>
      </c>
      <c r="U4" s="21">
        <v>280</v>
      </c>
      <c r="V4" s="20">
        <v>17</v>
      </c>
      <c r="W4" s="20">
        <f t="shared" ref="W4:W67" si="2">U4*V4/1000</f>
        <v>4.76</v>
      </c>
      <c r="X4" s="20">
        <f t="shared" ref="X4:X67" si="3">T4+W4</f>
        <v>18.371111111111112</v>
      </c>
      <c r="Y4" s="20">
        <f t="shared" ref="Y4:Y67" si="4">T4*1.5+W4</f>
        <v>25.176666666666662</v>
      </c>
      <c r="Z4" s="20">
        <v>25</v>
      </c>
      <c r="AA4" s="20">
        <f t="shared" ref="AA4:AA67" si="5">Z4-T4-W4</f>
        <v>6.6288888888888895</v>
      </c>
      <c r="AB4" s="20"/>
    </row>
    <row r="5" spans="1:28" ht="14" x14ac:dyDescent="0.15">
      <c r="A5" s="15" t="s">
        <v>394</v>
      </c>
      <c r="B5" s="88"/>
      <c r="C5" s="22" t="s">
        <v>12</v>
      </c>
      <c r="D5" s="101" t="s">
        <v>415</v>
      </c>
      <c r="E5" s="65" t="s">
        <v>1073</v>
      </c>
      <c r="F5" s="64" t="s">
        <v>693</v>
      </c>
      <c r="G5" s="21" t="s">
        <v>164</v>
      </c>
      <c r="H5" s="21" t="s">
        <v>13</v>
      </c>
      <c r="I5" s="18">
        <v>1</v>
      </c>
      <c r="J5" s="18" t="s">
        <v>14</v>
      </c>
      <c r="K5" s="21" t="str">
        <f>IFERROR(VLOOKUP(INVENTARIO4[[#This Row],[Code]],FOTOS[],2,FALSE),"-")</f>
        <v>-</v>
      </c>
      <c r="L5" s="21"/>
      <c r="M5" s="19">
        <f t="shared" si="0"/>
        <v>25</v>
      </c>
      <c r="N5" s="20"/>
      <c r="O5" s="111">
        <v>3</v>
      </c>
      <c r="P5" s="21">
        <f>SUMIFS(VENTAS[Cantidad],VENTAS[Código del producto Vendido],INVENTARIO4[[#This Row],[Code]])</f>
        <v>0</v>
      </c>
      <c r="Q5" s="21">
        <f>INVENTARIO4[[#This Row],[Entradas]]-INVENTARIO4[[#This Row],[Salidas]]</f>
        <v>3</v>
      </c>
      <c r="R5" s="20">
        <v>245</v>
      </c>
      <c r="S5" s="20">
        <v>18</v>
      </c>
      <c r="T5" s="20">
        <f t="shared" si="1"/>
        <v>13.611111111111111</v>
      </c>
      <c r="U5" s="21">
        <v>350</v>
      </c>
      <c r="V5" s="20">
        <v>17</v>
      </c>
      <c r="W5" s="20">
        <f t="shared" si="2"/>
        <v>5.95</v>
      </c>
      <c r="X5" s="20">
        <f t="shared" si="3"/>
        <v>19.56111111111111</v>
      </c>
      <c r="Y5" s="20">
        <f t="shared" si="4"/>
        <v>26.366666666666664</v>
      </c>
      <c r="Z5" s="20">
        <v>25</v>
      </c>
      <c r="AA5" s="20">
        <f t="shared" si="5"/>
        <v>5.4388888888888891</v>
      </c>
      <c r="AB5" s="20"/>
    </row>
    <row r="6" spans="1:28" ht="14" x14ac:dyDescent="0.15">
      <c r="A6" s="15" t="s">
        <v>86</v>
      </c>
      <c r="B6" s="88"/>
      <c r="C6" s="22" t="s">
        <v>12</v>
      </c>
      <c r="D6" s="102" t="s">
        <v>50</v>
      </c>
      <c r="E6" s="65" t="s">
        <v>1267</v>
      </c>
      <c r="F6" s="64" t="s">
        <v>698</v>
      </c>
      <c r="G6" s="21" t="s">
        <v>164</v>
      </c>
      <c r="H6" s="21" t="s">
        <v>473</v>
      </c>
      <c r="I6" s="18">
        <v>1</v>
      </c>
      <c r="J6" s="18" t="s">
        <v>14</v>
      </c>
      <c r="K6" s="21" t="str">
        <f>IFERROR(VLOOKUP(INVENTARIO4[[#This Row],[Code]],FOTOS[],2,FALSE),"-")</f>
        <v>-</v>
      </c>
      <c r="L6" s="21"/>
      <c r="M6" s="19">
        <f t="shared" si="0"/>
        <v>30</v>
      </c>
      <c r="N6" s="20"/>
      <c r="O6" s="108">
        <v>1</v>
      </c>
      <c r="P6" s="21">
        <f>SUMIFS(VENTAS[Cantidad],VENTAS[Código del producto Vendido],INVENTARIO4[[#This Row],[Code]])</f>
        <v>0</v>
      </c>
      <c r="Q6" s="21">
        <f>INVENTARIO4[[#This Row],[Entradas]]-INVENTARIO4[[#This Row],[Salidas]]</f>
        <v>1</v>
      </c>
      <c r="R6" s="20">
        <v>238</v>
      </c>
      <c r="S6" s="20">
        <v>18</v>
      </c>
      <c r="T6" s="20">
        <f t="shared" si="1"/>
        <v>13.222222222222221</v>
      </c>
      <c r="U6" s="21">
        <v>340</v>
      </c>
      <c r="V6" s="20">
        <v>17</v>
      </c>
      <c r="W6" s="20">
        <f t="shared" si="2"/>
        <v>5.78</v>
      </c>
      <c r="X6" s="20">
        <f t="shared" si="3"/>
        <v>19.002222222222223</v>
      </c>
      <c r="Y6" s="20">
        <f t="shared" si="4"/>
        <v>25.613333333333333</v>
      </c>
      <c r="Z6" s="20">
        <v>30</v>
      </c>
      <c r="AA6" s="20">
        <f t="shared" si="5"/>
        <v>10.997777777777777</v>
      </c>
      <c r="AB6" s="20"/>
    </row>
    <row r="7" spans="1:28" ht="14" x14ac:dyDescent="0.15">
      <c r="A7" s="15" t="s">
        <v>87</v>
      </c>
      <c r="B7" s="88"/>
      <c r="C7" s="22" t="s">
        <v>12</v>
      </c>
      <c r="D7" s="102" t="s">
        <v>50</v>
      </c>
      <c r="E7" s="65" t="s">
        <v>1267</v>
      </c>
      <c r="F7" s="64" t="s">
        <v>697</v>
      </c>
      <c r="G7" s="21" t="s">
        <v>164</v>
      </c>
      <c r="H7" s="21" t="s">
        <v>473</v>
      </c>
      <c r="I7" s="18">
        <v>1</v>
      </c>
      <c r="J7" s="18" t="s">
        <v>14</v>
      </c>
      <c r="K7" s="21" t="str">
        <f>IFERROR(VLOOKUP(INVENTARIO4[[#This Row],[Code]],FOTOS[],2,FALSE),"-")</f>
        <v>-</v>
      </c>
      <c r="L7" s="21"/>
      <c r="M7" s="19">
        <f t="shared" si="0"/>
        <v>30</v>
      </c>
      <c r="N7" s="20"/>
      <c r="O7" s="111">
        <v>1</v>
      </c>
      <c r="P7" s="21">
        <f>SUMIFS(VENTAS[Cantidad],VENTAS[Código del producto Vendido],INVENTARIO4[[#This Row],[Code]])</f>
        <v>0</v>
      </c>
      <c r="Q7" s="21">
        <f>INVENTARIO4[[#This Row],[Entradas]]-INVENTARIO4[[#This Row],[Salidas]]</f>
        <v>1</v>
      </c>
      <c r="R7" s="20">
        <v>238</v>
      </c>
      <c r="S7" s="20">
        <v>18</v>
      </c>
      <c r="T7" s="20">
        <f t="shared" si="1"/>
        <v>13.222222222222221</v>
      </c>
      <c r="U7" s="21">
        <v>340</v>
      </c>
      <c r="V7" s="20">
        <v>17</v>
      </c>
      <c r="W7" s="20">
        <f t="shared" si="2"/>
        <v>5.78</v>
      </c>
      <c r="X7" s="20">
        <f t="shared" si="3"/>
        <v>19.002222222222223</v>
      </c>
      <c r="Y7" s="20">
        <f t="shared" si="4"/>
        <v>25.613333333333333</v>
      </c>
      <c r="Z7" s="20">
        <v>30</v>
      </c>
      <c r="AA7" s="20">
        <f t="shared" si="5"/>
        <v>10.997777777777777</v>
      </c>
      <c r="AB7" s="20"/>
    </row>
    <row r="8" spans="1:28" ht="14" x14ac:dyDescent="0.15">
      <c r="A8" s="15" t="s">
        <v>88</v>
      </c>
      <c r="B8" s="88"/>
      <c r="C8" s="22" t="s">
        <v>12</v>
      </c>
      <c r="D8" s="102" t="s">
        <v>50</v>
      </c>
      <c r="E8" s="65" t="s">
        <v>1267</v>
      </c>
      <c r="F8" s="64" t="s">
        <v>692</v>
      </c>
      <c r="G8" s="21" t="s">
        <v>164</v>
      </c>
      <c r="H8" s="21" t="s">
        <v>473</v>
      </c>
      <c r="I8" s="18">
        <v>1</v>
      </c>
      <c r="J8" s="18" t="s">
        <v>14</v>
      </c>
      <c r="K8" s="21" t="str">
        <f>IFERROR(VLOOKUP(INVENTARIO4[[#This Row],[Code]],FOTOS[],2,FALSE),"-")</f>
        <v>https://github.com/uberboutique/whataform-repo/raw/main/pictures/V0003.jpg</v>
      </c>
      <c r="L8" s="21"/>
      <c r="M8" s="19">
        <f t="shared" si="0"/>
        <v>30</v>
      </c>
      <c r="N8" s="20"/>
      <c r="O8" s="108">
        <v>1</v>
      </c>
      <c r="P8" s="21">
        <f>SUMIFS(VENTAS[Cantidad],VENTAS[Código del producto Vendido],INVENTARIO4[[#This Row],[Code]])</f>
        <v>1</v>
      </c>
      <c r="Q8" s="21">
        <f>INVENTARIO4[[#This Row],[Entradas]]-INVENTARIO4[[#This Row],[Salidas]]</f>
        <v>0</v>
      </c>
      <c r="R8" s="20">
        <v>238</v>
      </c>
      <c r="S8" s="20">
        <v>18</v>
      </c>
      <c r="T8" s="20">
        <f t="shared" si="1"/>
        <v>13.222222222222221</v>
      </c>
      <c r="U8" s="21">
        <v>315</v>
      </c>
      <c r="V8" s="20">
        <v>17</v>
      </c>
      <c r="W8" s="20">
        <f t="shared" si="2"/>
        <v>5.3550000000000004</v>
      </c>
      <c r="X8" s="20">
        <f t="shared" si="3"/>
        <v>18.577222222222222</v>
      </c>
      <c r="Y8" s="20">
        <f t="shared" si="4"/>
        <v>25.188333333333333</v>
      </c>
      <c r="Z8" s="20">
        <v>30</v>
      </c>
      <c r="AA8" s="20">
        <f t="shared" si="5"/>
        <v>11.422777777777778</v>
      </c>
      <c r="AB8" s="20"/>
    </row>
    <row r="9" spans="1:28" ht="14" x14ac:dyDescent="0.15">
      <c r="A9" s="40" t="s">
        <v>391</v>
      </c>
      <c r="B9" s="88"/>
      <c r="C9" s="22" t="s">
        <v>12</v>
      </c>
      <c r="D9" s="102" t="s">
        <v>921</v>
      </c>
      <c r="E9" s="65" t="s">
        <v>1220</v>
      </c>
      <c r="F9" s="64" t="s">
        <v>692</v>
      </c>
      <c r="G9" s="21" t="s">
        <v>164</v>
      </c>
      <c r="H9" s="21" t="s">
        <v>474</v>
      </c>
      <c r="I9" s="18">
        <v>1</v>
      </c>
      <c r="J9" s="18" t="s">
        <v>14</v>
      </c>
      <c r="K9" s="21" t="str">
        <f>IFERROR(VLOOKUP(INVENTARIO4[[#This Row],[Code]],FOTOS[],2,FALSE),"-")</f>
        <v>https://github.com/uberboutique/whataform-repo/raw/main/pictures/PA0001.jpg</v>
      </c>
      <c r="L9" s="21"/>
      <c r="M9" s="19">
        <f t="shared" si="0"/>
        <v>15</v>
      </c>
      <c r="N9" s="20"/>
      <c r="O9" s="108">
        <v>2</v>
      </c>
      <c r="P9" s="21">
        <f>SUMIFS(VENTAS[Cantidad],VENTAS[Código del producto Vendido],INVENTARIO4[[#This Row],[Code]])</f>
        <v>2</v>
      </c>
      <c r="Q9" s="21">
        <f>INVENTARIO4[[#This Row],[Entradas]]-INVENTARIO4[[#This Row],[Salidas]]</f>
        <v>0</v>
      </c>
      <c r="R9" s="20">
        <v>123</v>
      </c>
      <c r="S9" s="20">
        <v>18</v>
      </c>
      <c r="T9" s="20">
        <f t="shared" si="1"/>
        <v>6.833333333333333</v>
      </c>
      <c r="U9" s="21">
        <v>190</v>
      </c>
      <c r="V9" s="20">
        <v>17</v>
      </c>
      <c r="W9" s="20">
        <f t="shared" si="2"/>
        <v>3.23</v>
      </c>
      <c r="X9" s="20">
        <f t="shared" si="3"/>
        <v>10.063333333333333</v>
      </c>
      <c r="Y9" s="20">
        <f t="shared" si="4"/>
        <v>13.48</v>
      </c>
      <c r="Z9" s="20">
        <v>15</v>
      </c>
      <c r="AA9" s="20">
        <f t="shared" si="5"/>
        <v>4.9366666666666674</v>
      </c>
      <c r="AB9" s="20"/>
    </row>
    <row r="10" spans="1:28" ht="14" x14ac:dyDescent="0.15">
      <c r="A10" s="15" t="s">
        <v>392</v>
      </c>
      <c r="B10" s="88"/>
      <c r="C10" s="22" t="s">
        <v>12</v>
      </c>
      <c r="D10" s="102" t="s">
        <v>921</v>
      </c>
      <c r="E10" s="65" t="s">
        <v>1219</v>
      </c>
      <c r="F10" s="64" t="s">
        <v>697</v>
      </c>
      <c r="G10" s="21" t="s">
        <v>164</v>
      </c>
      <c r="H10" s="21" t="s">
        <v>474</v>
      </c>
      <c r="I10" s="18">
        <v>1</v>
      </c>
      <c r="J10" s="18" t="s">
        <v>14</v>
      </c>
      <c r="K10" s="21" t="str">
        <f>IFERROR(VLOOKUP(INVENTARIO4[[#This Row],[Code]],FOTOS[],2,FALSE),"-")</f>
        <v>https://github.com/uberboutique/whataform-repo/raw/main/pictures/PA0002.jpg</v>
      </c>
      <c r="L10" s="21"/>
      <c r="M10" s="19">
        <f t="shared" si="0"/>
        <v>15</v>
      </c>
      <c r="N10" s="20"/>
      <c r="O10" s="108">
        <v>2</v>
      </c>
      <c r="P10" s="21">
        <f>SUMIFS(VENTAS[Cantidad],VENTAS[Código del producto Vendido],INVENTARIO4[[#This Row],[Code]])</f>
        <v>2</v>
      </c>
      <c r="Q10" s="21">
        <f>INVENTARIO4[[#This Row],[Entradas]]-INVENTARIO4[[#This Row],[Salidas]]</f>
        <v>0</v>
      </c>
      <c r="R10" s="20">
        <v>123</v>
      </c>
      <c r="S10" s="20">
        <v>18</v>
      </c>
      <c r="T10" s="20">
        <f t="shared" si="1"/>
        <v>6.833333333333333</v>
      </c>
      <c r="U10" s="21">
        <v>190</v>
      </c>
      <c r="V10" s="20">
        <v>17</v>
      </c>
      <c r="W10" s="20">
        <f t="shared" si="2"/>
        <v>3.23</v>
      </c>
      <c r="X10" s="20">
        <f t="shared" si="3"/>
        <v>10.063333333333333</v>
      </c>
      <c r="Y10" s="20">
        <f t="shared" si="4"/>
        <v>13.48</v>
      </c>
      <c r="Z10" s="20">
        <v>15</v>
      </c>
      <c r="AA10" s="20">
        <f t="shared" si="5"/>
        <v>4.9366666666666674</v>
      </c>
      <c r="AB10" s="20"/>
    </row>
    <row r="11" spans="1:28" ht="14" x14ac:dyDescent="0.15">
      <c r="A11" s="15" t="s">
        <v>393</v>
      </c>
      <c r="B11" s="88"/>
      <c r="C11" s="22" t="s">
        <v>12</v>
      </c>
      <c r="D11" s="102" t="s">
        <v>921</v>
      </c>
      <c r="E11" s="65" t="s">
        <v>696</v>
      </c>
      <c r="F11" s="64" t="s">
        <v>698</v>
      </c>
      <c r="G11" s="21" t="s">
        <v>164</v>
      </c>
      <c r="H11" s="21" t="s">
        <v>474</v>
      </c>
      <c r="I11" s="18">
        <v>1</v>
      </c>
      <c r="J11" s="18" t="s">
        <v>14</v>
      </c>
      <c r="K11" s="21" t="str">
        <f>IFERROR(VLOOKUP(INVENTARIO4[[#This Row],[Code]],FOTOS[],2,FALSE),"-")</f>
        <v>https://github.com/uberboutique/whataform-repo/raw/main/pictures/PA0003.jpg</v>
      </c>
      <c r="L11" s="21"/>
      <c r="M11" s="19">
        <f t="shared" si="0"/>
        <v>15</v>
      </c>
      <c r="N11" s="20"/>
      <c r="O11" s="108">
        <v>2</v>
      </c>
      <c r="P11" s="21">
        <f>SUMIFS(VENTAS[Cantidad],VENTAS[Código del producto Vendido],INVENTARIO4[[#This Row],[Code]])</f>
        <v>2</v>
      </c>
      <c r="Q11" s="21">
        <f>INVENTARIO4[[#This Row],[Entradas]]-INVENTARIO4[[#This Row],[Salidas]]</f>
        <v>0</v>
      </c>
      <c r="R11" s="20">
        <v>123</v>
      </c>
      <c r="S11" s="20">
        <v>18</v>
      </c>
      <c r="T11" s="20">
        <f t="shared" si="1"/>
        <v>6.833333333333333</v>
      </c>
      <c r="U11" s="21">
        <v>190</v>
      </c>
      <c r="V11" s="20">
        <v>17</v>
      </c>
      <c r="W11" s="20">
        <f t="shared" si="2"/>
        <v>3.23</v>
      </c>
      <c r="X11" s="20">
        <f t="shared" si="3"/>
        <v>10.063333333333333</v>
      </c>
      <c r="Y11" s="20">
        <f t="shared" si="4"/>
        <v>13.48</v>
      </c>
      <c r="Z11" s="20">
        <v>15</v>
      </c>
      <c r="AA11" s="20">
        <f t="shared" si="5"/>
        <v>4.9366666666666674</v>
      </c>
      <c r="AB11" s="20"/>
    </row>
    <row r="12" spans="1:28" ht="14" x14ac:dyDescent="0.15">
      <c r="A12" s="15" t="s">
        <v>47</v>
      </c>
      <c r="B12" s="88"/>
      <c r="C12" s="22" t="s">
        <v>12</v>
      </c>
      <c r="D12" s="102" t="s">
        <v>415</v>
      </c>
      <c r="E12" s="65" t="s">
        <v>774</v>
      </c>
      <c r="F12" s="64" t="s">
        <v>698</v>
      </c>
      <c r="G12" s="21" t="s">
        <v>164</v>
      </c>
      <c r="H12" s="21" t="s">
        <v>13</v>
      </c>
      <c r="I12" s="18">
        <v>1</v>
      </c>
      <c r="J12" s="18" t="s">
        <v>14</v>
      </c>
      <c r="K12" s="21" t="str">
        <f>IFERROR(VLOOKUP(INVENTARIO4[[#This Row],[Code]],FOTOS[],2,FALSE),"-")</f>
        <v>https://github.com/uberboutique/whataform-repo/raw/main/pictures/T0001.jpg</v>
      </c>
      <c r="L12" s="21"/>
      <c r="M12" s="19">
        <f t="shared" si="0"/>
        <v>25</v>
      </c>
      <c r="N12" s="20"/>
      <c r="O12" s="108">
        <v>1</v>
      </c>
      <c r="P12" s="21">
        <f>SUMIFS(VENTAS[Cantidad],VENTAS[Código del producto Vendido],INVENTARIO4[[#This Row],[Code]])</f>
        <v>1</v>
      </c>
      <c r="Q12" s="21">
        <f>INVENTARIO4[[#This Row],[Entradas]]-INVENTARIO4[[#This Row],[Salidas]]</f>
        <v>0</v>
      </c>
      <c r="R12" s="20">
        <v>210</v>
      </c>
      <c r="S12" s="20">
        <v>18</v>
      </c>
      <c r="T12" s="20">
        <f t="shared" si="1"/>
        <v>11.666666666666666</v>
      </c>
      <c r="U12" s="21">
        <v>250</v>
      </c>
      <c r="V12" s="20">
        <v>17</v>
      </c>
      <c r="W12" s="20">
        <f t="shared" si="2"/>
        <v>4.25</v>
      </c>
      <c r="X12" s="20">
        <f t="shared" si="3"/>
        <v>15.916666666666666</v>
      </c>
      <c r="Y12" s="20">
        <f t="shared" si="4"/>
        <v>21.75</v>
      </c>
      <c r="Z12" s="20">
        <v>25</v>
      </c>
      <c r="AA12" s="20">
        <f t="shared" si="5"/>
        <v>9.0833333333333339</v>
      </c>
      <c r="AB12" s="20"/>
    </row>
    <row r="13" spans="1:28" ht="14" x14ac:dyDescent="0.15">
      <c r="A13" s="24" t="s">
        <v>354</v>
      </c>
      <c r="B13" s="88"/>
      <c r="C13" s="22" t="s">
        <v>12</v>
      </c>
      <c r="D13" s="102" t="s">
        <v>415</v>
      </c>
      <c r="E13" s="65" t="s">
        <v>1275</v>
      </c>
      <c r="F13" s="64" t="s">
        <v>695</v>
      </c>
      <c r="G13" s="21" t="s">
        <v>164</v>
      </c>
      <c r="H13" s="21" t="s">
        <v>13</v>
      </c>
      <c r="I13" s="18">
        <v>1</v>
      </c>
      <c r="J13" s="18" t="s">
        <v>14</v>
      </c>
      <c r="K13" s="21" t="str">
        <f>IFERROR(VLOOKUP(INVENTARIO4[[#This Row],[Code]],FOTOS[],2,FALSE),"-")</f>
        <v>-</v>
      </c>
      <c r="L13" s="21"/>
      <c r="M13" s="19">
        <f t="shared" si="0"/>
        <v>22</v>
      </c>
      <c r="N13" s="20"/>
      <c r="O13" s="111">
        <v>2</v>
      </c>
      <c r="P13" s="21">
        <f>SUMIFS(VENTAS[Cantidad],VENTAS[Código del producto Vendido],INVENTARIO4[[#This Row],[Code]])</f>
        <v>0</v>
      </c>
      <c r="Q13" s="21">
        <f>INVENTARIO4[[#This Row],[Entradas]]-INVENTARIO4[[#This Row],[Salidas]]</f>
        <v>2</v>
      </c>
      <c r="R13" s="20">
        <v>189</v>
      </c>
      <c r="S13" s="20">
        <v>18</v>
      </c>
      <c r="T13" s="20">
        <f t="shared" si="1"/>
        <v>10.5</v>
      </c>
      <c r="U13" s="21">
        <v>235</v>
      </c>
      <c r="V13" s="20">
        <v>17</v>
      </c>
      <c r="W13" s="20">
        <f t="shared" si="2"/>
        <v>3.9950000000000001</v>
      </c>
      <c r="X13" s="20">
        <f t="shared" si="3"/>
        <v>14.495000000000001</v>
      </c>
      <c r="Y13" s="20">
        <f t="shared" si="4"/>
        <v>19.745000000000001</v>
      </c>
      <c r="Z13" s="20">
        <v>22</v>
      </c>
      <c r="AA13" s="20">
        <f t="shared" si="5"/>
        <v>7.5049999999999999</v>
      </c>
      <c r="AB13" s="20"/>
    </row>
    <row r="14" spans="1:28" ht="14" x14ac:dyDescent="0.15">
      <c r="A14" s="25" t="s">
        <v>355</v>
      </c>
      <c r="B14" s="89"/>
      <c r="C14" s="22" t="s">
        <v>12</v>
      </c>
      <c r="D14" s="102" t="s">
        <v>415</v>
      </c>
      <c r="E14" s="65" t="s">
        <v>1275</v>
      </c>
      <c r="F14" s="64" t="s">
        <v>697</v>
      </c>
      <c r="G14" s="21" t="s">
        <v>164</v>
      </c>
      <c r="H14" s="21" t="s">
        <v>13</v>
      </c>
      <c r="I14" s="18">
        <v>1</v>
      </c>
      <c r="J14" s="18" t="s">
        <v>14</v>
      </c>
      <c r="K14" s="21" t="str">
        <f>IFERROR(VLOOKUP(INVENTARIO4[[#This Row],[Code]],FOTOS[],2,FALSE),"-")</f>
        <v>-</v>
      </c>
      <c r="L14" s="21"/>
      <c r="M14" s="19">
        <f t="shared" si="0"/>
        <v>22</v>
      </c>
      <c r="N14" s="20"/>
      <c r="O14" s="108">
        <v>2</v>
      </c>
      <c r="P14" s="21">
        <f>SUMIFS(VENTAS[Cantidad],VENTAS[Código del producto Vendido],INVENTARIO4[[#This Row],[Code]])</f>
        <v>0</v>
      </c>
      <c r="Q14" s="21">
        <f>INVENTARIO4[[#This Row],[Entradas]]-INVENTARIO4[[#This Row],[Salidas]]</f>
        <v>2</v>
      </c>
      <c r="R14" s="20">
        <v>189</v>
      </c>
      <c r="S14" s="20">
        <v>18</v>
      </c>
      <c r="T14" s="20">
        <f t="shared" si="1"/>
        <v>10.5</v>
      </c>
      <c r="U14" s="21">
        <v>235</v>
      </c>
      <c r="V14" s="20">
        <v>17</v>
      </c>
      <c r="W14" s="20">
        <f t="shared" si="2"/>
        <v>3.9950000000000001</v>
      </c>
      <c r="X14" s="20">
        <f t="shared" si="3"/>
        <v>14.495000000000001</v>
      </c>
      <c r="Y14" s="20">
        <f t="shared" si="4"/>
        <v>19.745000000000001</v>
      </c>
      <c r="Z14" s="20">
        <v>22</v>
      </c>
      <c r="AA14" s="20">
        <f t="shared" si="5"/>
        <v>7.5049999999999999</v>
      </c>
      <c r="AB14" s="20"/>
    </row>
    <row r="15" spans="1:28" ht="14" x14ac:dyDescent="0.15">
      <c r="A15" s="24" t="s">
        <v>401</v>
      </c>
      <c r="B15" s="89"/>
      <c r="C15" s="22" t="s">
        <v>12</v>
      </c>
      <c r="D15" s="102" t="s">
        <v>415</v>
      </c>
      <c r="E15" s="65" t="s">
        <v>1268</v>
      </c>
      <c r="F15" s="64" t="s">
        <v>695</v>
      </c>
      <c r="G15" s="21" t="s">
        <v>164</v>
      </c>
      <c r="H15" s="21" t="s">
        <v>13</v>
      </c>
      <c r="I15" s="18">
        <v>1</v>
      </c>
      <c r="J15" s="18" t="s">
        <v>14</v>
      </c>
      <c r="K15" s="21" t="str">
        <f>IFERROR(VLOOKUP(INVENTARIO4[[#This Row],[Code]],FOTOS[],2,FALSE),"-")</f>
        <v>-</v>
      </c>
      <c r="L15" s="21"/>
      <c r="M15" s="19">
        <f t="shared" si="0"/>
        <v>17</v>
      </c>
      <c r="N15" s="20"/>
      <c r="O15" s="111">
        <v>1</v>
      </c>
      <c r="P15" s="21">
        <f>SUMIFS(VENTAS[Cantidad],VENTAS[Código del producto Vendido],INVENTARIO4[[#This Row],[Code]])</f>
        <v>0</v>
      </c>
      <c r="Q15" s="21">
        <f>INVENTARIO4[[#This Row],[Entradas]]-INVENTARIO4[[#This Row],[Salidas]]</f>
        <v>1</v>
      </c>
      <c r="R15" s="20">
        <v>165</v>
      </c>
      <c r="S15" s="20">
        <v>18</v>
      </c>
      <c r="T15" s="20">
        <f t="shared" si="1"/>
        <v>9.1666666666666661</v>
      </c>
      <c r="U15" s="21">
        <v>190</v>
      </c>
      <c r="V15" s="20">
        <v>17</v>
      </c>
      <c r="W15" s="20">
        <f t="shared" si="2"/>
        <v>3.23</v>
      </c>
      <c r="X15" s="20">
        <f t="shared" si="3"/>
        <v>12.396666666666667</v>
      </c>
      <c r="Y15" s="20">
        <f t="shared" si="4"/>
        <v>16.98</v>
      </c>
      <c r="Z15" s="20">
        <f>ROUNDUP(Y15,0)</f>
        <v>17</v>
      </c>
      <c r="AA15" s="20">
        <f t="shared" si="5"/>
        <v>4.6033333333333335</v>
      </c>
      <c r="AB15" s="20"/>
    </row>
    <row r="16" spans="1:28" ht="14" x14ac:dyDescent="0.15">
      <c r="A16" s="25" t="s">
        <v>48</v>
      </c>
      <c r="B16" s="89"/>
      <c r="C16" s="22" t="s">
        <v>12</v>
      </c>
      <c r="D16" s="102" t="s">
        <v>415</v>
      </c>
      <c r="E16" s="65" t="s">
        <v>1269</v>
      </c>
      <c r="F16" s="64" t="s">
        <v>695</v>
      </c>
      <c r="G16" s="21" t="s">
        <v>164</v>
      </c>
      <c r="H16" s="21" t="s">
        <v>13</v>
      </c>
      <c r="I16" s="18">
        <v>1</v>
      </c>
      <c r="J16" s="18" t="s">
        <v>14</v>
      </c>
      <c r="K16" s="21" t="str">
        <f>IFERROR(VLOOKUP(INVENTARIO4[[#This Row],[Code]],FOTOS[],2,FALSE),"-")</f>
        <v>-</v>
      </c>
      <c r="L16" s="21"/>
      <c r="M16" s="19">
        <f t="shared" si="0"/>
        <v>22</v>
      </c>
      <c r="N16" s="20"/>
      <c r="O16" s="108">
        <v>1</v>
      </c>
      <c r="P16" s="21">
        <f>SUMIFS(VENTAS[Cantidad],VENTAS[Código del producto Vendido],INVENTARIO4[[#This Row],[Code]])</f>
        <v>0</v>
      </c>
      <c r="Q16" s="21">
        <f>INVENTARIO4[[#This Row],[Entradas]]-INVENTARIO4[[#This Row],[Salidas]]</f>
        <v>1</v>
      </c>
      <c r="R16" s="20">
        <v>165</v>
      </c>
      <c r="S16" s="20">
        <v>18</v>
      </c>
      <c r="T16" s="20">
        <f t="shared" si="1"/>
        <v>9.1666666666666661</v>
      </c>
      <c r="U16" s="21">
        <v>165</v>
      </c>
      <c r="V16" s="20">
        <v>17</v>
      </c>
      <c r="W16" s="20">
        <f t="shared" si="2"/>
        <v>2.8050000000000002</v>
      </c>
      <c r="X16" s="20">
        <f t="shared" si="3"/>
        <v>11.971666666666666</v>
      </c>
      <c r="Y16" s="20">
        <f t="shared" si="4"/>
        <v>16.555</v>
      </c>
      <c r="Z16" s="20">
        <v>22</v>
      </c>
      <c r="AA16" s="20">
        <f t="shared" si="5"/>
        <v>10.028333333333334</v>
      </c>
      <c r="AB16" s="20"/>
    </row>
    <row r="17" spans="1:28" ht="14" x14ac:dyDescent="0.15">
      <c r="A17" s="24" t="s">
        <v>356</v>
      </c>
      <c r="B17" s="89"/>
      <c r="C17" s="22" t="s">
        <v>12</v>
      </c>
      <c r="D17" s="102" t="s">
        <v>415</v>
      </c>
      <c r="E17" s="65" t="s">
        <v>1270</v>
      </c>
      <c r="F17" s="64" t="s">
        <v>697</v>
      </c>
      <c r="G17" s="21" t="s">
        <v>164</v>
      </c>
      <c r="H17" s="21" t="s">
        <v>13</v>
      </c>
      <c r="I17" s="18">
        <v>1</v>
      </c>
      <c r="J17" s="18" t="s">
        <v>14</v>
      </c>
      <c r="K17" s="21" t="str">
        <f>IFERROR(VLOOKUP(INVENTARIO4[[#This Row],[Code]],FOTOS[],2,FALSE),"-")</f>
        <v>-</v>
      </c>
      <c r="L17" s="21"/>
      <c r="M17" s="19">
        <f t="shared" si="0"/>
        <v>18</v>
      </c>
      <c r="N17" s="20"/>
      <c r="O17" s="111">
        <v>1</v>
      </c>
      <c r="P17" s="21">
        <f>SUMIFS(VENTAS[Cantidad],VENTAS[Código del producto Vendido],INVENTARIO4[[#This Row],[Code]])</f>
        <v>0</v>
      </c>
      <c r="Q17" s="21">
        <f>INVENTARIO4[[#This Row],[Entradas]]-INVENTARIO4[[#This Row],[Salidas]]</f>
        <v>1</v>
      </c>
      <c r="R17" s="20">
        <v>168</v>
      </c>
      <c r="S17" s="20">
        <v>18</v>
      </c>
      <c r="T17" s="20">
        <f t="shared" si="1"/>
        <v>9.3333333333333339</v>
      </c>
      <c r="U17" s="21">
        <v>175</v>
      </c>
      <c r="V17" s="20">
        <v>17</v>
      </c>
      <c r="W17" s="20">
        <f t="shared" si="2"/>
        <v>2.9750000000000001</v>
      </c>
      <c r="X17" s="20">
        <f t="shared" si="3"/>
        <v>12.308333333333334</v>
      </c>
      <c r="Y17" s="20">
        <f t="shared" si="4"/>
        <v>16.975000000000001</v>
      </c>
      <c r="Z17" s="20">
        <v>18</v>
      </c>
      <c r="AA17" s="20">
        <f t="shared" si="5"/>
        <v>5.6916666666666664</v>
      </c>
      <c r="AB17" s="20"/>
    </row>
    <row r="18" spans="1:28" ht="14" x14ac:dyDescent="0.15">
      <c r="A18" s="25" t="s">
        <v>357</v>
      </c>
      <c r="B18" s="89"/>
      <c r="C18" s="22" t="s">
        <v>12</v>
      </c>
      <c r="D18" s="102" t="s">
        <v>415</v>
      </c>
      <c r="E18" s="65" t="s">
        <v>1270</v>
      </c>
      <c r="F18" s="64" t="s">
        <v>692</v>
      </c>
      <c r="G18" s="21" t="s">
        <v>164</v>
      </c>
      <c r="H18" s="21" t="s">
        <v>13</v>
      </c>
      <c r="I18" s="18">
        <v>1</v>
      </c>
      <c r="J18" s="18" t="s">
        <v>14</v>
      </c>
      <c r="K18" s="21" t="str">
        <f>IFERROR(VLOOKUP(INVENTARIO4[[#This Row],[Code]],FOTOS[],2,FALSE),"-")</f>
        <v>https://github.com/uberboutique/whataform-repo/raw/main/pictures/BI0004.jpg</v>
      </c>
      <c r="L18" s="21"/>
      <c r="M18" s="19">
        <f t="shared" si="0"/>
        <v>18</v>
      </c>
      <c r="N18" s="20"/>
      <c r="O18" s="108">
        <v>1</v>
      </c>
      <c r="P18" s="21">
        <f>SUMIFS(VENTAS[Cantidad],VENTAS[Código del producto Vendido],INVENTARIO4[[#This Row],[Code]])</f>
        <v>1</v>
      </c>
      <c r="Q18" s="21">
        <f>INVENTARIO4[[#This Row],[Entradas]]-INVENTARIO4[[#This Row],[Salidas]]</f>
        <v>0</v>
      </c>
      <c r="R18" s="20">
        <v>168</v>
      </c>
      <c r="S18" s="20">
        <v>18</v>
      </c>
      <c r="T18" s="20">
        <f t="shared" si="1"/>
        <v>9.3333333333333339</v>
      </c>
      <c r="U18" s="21">
        <v>175</v>
      </c>
      <c r="V18" s="20">
        <v>17</v>
      </c>
      <c r="W18" s="20">
        <f t="shared" si="2"/>
        <v>2.9750000000000001</v>
      </c>
      <c r="X18" s="20">
        <f t="shared" si="3"/>
        <v>12.308333333333334</v>
      </c>
      <c r="Y18" s="20">
        <f t="shared" si="4"/>
        <v>16.975000000000001</v>
      </c>
      <c r="Z18" s="20">
        <v>18</v>
      </c>
      <c r="AA18" s="20">
        <f t="shared" si="5"/>
        <v>5.6916666666666664</v>
      </c>
      <c r="AB18" s="20"/>
    </row>
    <row r="19" spans="1:28" ht="14" x14ac:dyDescent="0.15">
      <c r="A19" s="24" t="s">
        <v>49</v>
      </c>
      <c r="B19" s="89"/>
      <c r="C19" s="22" t="s">
        <v>12</v>
      </c>
      <c r="D19" s="102" t="s">
        <v>415</v>
      </c>
      <c r="E19" s="65" t="s">
        <v>738</v>
      </c>
      <c r="F19" s="64" t="s">
        <v>695</v>
      </c>
      <c r="G19" s="21" t="s">
        <v>164</v>
      </c>
      <c r="H19" s="21" t="s">
        <v>13</v>
      </c>
      <c r="I19" s="18">
        <v>1</v>
      </c>
      <c r="J19" s="18" t="s">
        <v>14</v>
      </c>
      <c r="K19" s="21" t="str">
        <f>IFERROR(VLOOKUP(INVENTARIO4[[#This Row],[Code]],FOTOS[],2,FALSE),"-")</f>
        <v>https://github.com/uberboutique/whataform-repo/raw/main/pictures/T0003.jpg</v>
      </c>
      <c r="L19" s="21"/>
      <c r="M19" s="19">
        <f t="shared" si="0"/>
        <v>25</v>
      </c>
      <c r="N19" s="20"/>
      <c r="O19" s="108">
        <v>1</v>
      </c>
      <c r="P19" s="21">
        <f>SUMIFS(VENTAS[Cantidad],VENTAS[Código del producto Vendido],INVENTARIO4[[#This Row],[Code]])</f>
        <v>1</v>
      </c>
      <c r="Q19" s="21">
        <f>INVENTARIO4[[#This Row],[Entradas]]-INVENTARIO4[[#This Row],[Salidas]]</f>
        <v>0</v>
      </c>
      <c r="R19" s="20">
        <v>215</v>
      </c>
      <c r="S19" s="20">
        <v>18</v>
      </c>
      <c r="T19" s="20">
        <f t="shared" si="1"/>
        <v>11.944444444444445</v>
      </c>
      <c r="U19" s="21">
        <v>220</v>
      </c>
      <c r="V19" s="20">
        <v>17</v>
      </c>
      <c r="W19" s="20">
        <f t="shared" si="2"/>
        <v>3.74</v>
      </c>
      <c r="X19" s="20">
        <f t="shared" si="3"/>
        <v>15.684444444444445</v>
      </c>
      <c r="Y19" s="20">
        <f t="shared" si="4"/>
        <v>21.656666666666666</v>
      </c>
      <c r="Z19" s="20">
        <v>25</v>
      </c>
      <c r="AA19" s="20">
        <f t="shared" si="5"/>
        <v>9.3155555555555551</v>
      </c>
      <c r="AB19" s="20"/>
    </row>
    <row r="20" spans="1:28" ht="14" x14ac:dyDescent="0.15">
      <c r="A20" s="25" t="s">
        <v>55</v>
      </c>
      <c r="B20" s="89"/>
      <c r="C20" s="22" t="s">
        <v>12</v>
      </c>
      <c r="D20" s="102" t="s">
        <v>415</v>
      </c>
      <c r="E20" s="65" t="s">
        <v>739</v>
      </c>
      <c r="F20" s="64" t="s">
        <v>693</v>
      </c>
      <c r="G20" s="21" t="s">
        <v>164</v>
      </c>
      <c r="H20" s="21" t="s">
        <v>13</v>
      </c>
      <c r="I20" s="18">
        <v>1</v>
      </c>
      <c r="J20" s="18" t="s">
        <v>14</v>
      </c>
      <c r="K20" s="21" t="str">
        <f>IFERROR(VLOOKUP(INVENTARIO4[[#This Row],[Code]],FOTOS[],2,FALSE),"-")</f>
        <v>https://github.com/uberboutique/whataform-repo/raw/main/pictures/T0004.jpg</v>
      </c>
      <c r="L20" s="21"/>
      <c r="M20" s="19">
        <f t="shared" si="0"/>
        <v>25</v>
      </c>
      <c r="N20" s="20"/>
      <c r="O20" s="108">
        <v>1</v>
      </c>
      <c r="P20" s="21">
        <f>SUMIFS(VENTAS[Cantidad],VENTAS[Código del producto Vendido],INVENTARIO4[[#This Row],[Code]])</f>
        <v>1</v>
      </c>
      <c r="Q20" s="21">
        <f>INVENTARIO4[[#This Row],[Entradas]]-INVENTARIO4[[#This Row],[Salidas]]</f>
        <v>0</v>
      </c>
      <c r="R20" s="20">
        <v>250</v>
      </c>
      <c r="S20" s="20">
        <v>18</v>
      </c>
      <c r="T20" s="20">
        <f t="shared" si="1"/>
        <v>13.888888888888889</v>
      </c>
      <c r="U20" s="21">
        <v>350</v>
      </c>
      <c r="V20" s="20">
        <v>17</v>
      </c>
      <c r="W20" s="20">
        <f t="shared" si="2"/>
        <v>5.95</v>
      </c>
      <c r="X20" s="20">
        <f t="shared" si="3"/>
        <v>19.838888888888889</v>
      </c>
      <c r="Y20" s="20">
        <f t="shared" si="4"/>
        <v>26.783333333333335</v>
      </c>
      <c r="Z20" s="20">
        <v>25</v>
      </c>
      <c r="AA20" s="20">
        <f t="shared" si="5"/>
        <v>5.1611111111111105</v>
      </c>
      <c r="AB20" s="20"/>
    </row>
    <row r="21" spans="1:28" ht="14" x14ac:dyDescent="0.15">
      <c r="A21" s="24" t="s">
        <v>56</v>
      </c>
      <c r="B21" s="89"/>
      <c r="C21" s="22" t="s">
        <v>12</v>
      </c>
      <c r="D21" s="102" t="s">
        <v>415</v>
      </c>
      <c r="E21" s="65" t="s">
        <v>1271</v>
      </c>
      <c r="F21" s="64" t="s">
        <v>695</v>
      </c>
      <c r="G21" s="21" t="s">
        <v>164</v>
      </c>
      <c r="H21" s="21" t="s">
        <v>13</v>
      </c>
      <c r="I21" s="18">
        <v>1</v>
      </c>
      <c r="J21" s="18" t="s">
        <v>14</v>
      </c>
      <c r="K21" s="21" t="str">
        <f>IFERROR(VLOOKUP(INVENTARIO4[[#This Row],[Code]],FOTOS[],2,FALSE),"-")</f>
        <v>-</v>
      </c>
      <c r="L21" s="21"/>
      <c r="M21" s="19">
        <f t="shared" si="0"/>
        <v>25</v>
      </c>
      <c r="N21" s="20"/>
      <c r="O21" s="111">
        <v>2</v>
      </c>
      <c r="P21" s="21">
        <f>SUMIFS(VENTAS[Cantidad],VENTAS[Código del producto Vendido],INVENTARIO4[[#This Row],[Code]])</f>
        <v>0</v>
      </c>
      <c r="Q21" s="21">
        <f>INVENTARIO4[[#This Row],[Entradas]]-INVENTARIO4[[#This Row],[Salidas]]</f>
        <v>2</v>
      </c>
      <c r="R21" s="20">
        <v>250</v>
      </c>
      <c r="S21" s="20">
        <v>18</v>
      </c>
      <c r="T21" s="20">
        <f t="shared" si="1"/>
        <v>13.888888888888889</v>
      </c>
      <c r="U21" s="21">
        <v>245</v>
      </c>
      <c r="V21" s="20">
        <v>17</v>
      </c>
      <c r="W21" s="20">
        <f t="shared" si="2"/>
        <v>4.165</v>
      </c>
      <c r="X21" s="20">
        <f t="shared" si="3"/>
        <v>18.053888888888888</v>
      </c>
      <c r="Y21" s="20">
        <f t="shared" si="4"/>
        <v>24.998333333333335</v>
      </c>
      <c r="Z21" s="20">
        <v>25</v>
      </c>
      <c r="AA21" s="20">
        <f t="shared" si="5"/>
        <v>6.9461111111111107</v>
      </c>
      <c r="AB21" s="20"/>
    </row>
    <row r="22" spans="1:28" ht="14" x14ac:dyDescent="0.15">
      <c r="A22" s="25" t="s">
        <v>397</v>
      </c>
      <c r="B22" s="89"/>
      <c r="C22" s="22" t="s">
        <v>12</v>
      </c>
      <c r="D22" s="102" t="s">
        <v>415</v>
      </c>
      <c r="E22" s="65" t="s">
        <v>1272</v>
      </c>
      <c r="F22" s="64" t="s">
        <v>692</v>
      </c>
      <c r="G22" s="21" t="s">
        <v>164</v>
      </c>
      <c r="H22" s="21" t="s">
        <v>13</v>
      </c>
      <c r="I22" s="18">
        <v>1</v>
      </c>
      <c r="J22" s="18" t="s">
        <v>14</v>
      </c>
      <c r="K22" s="21" t="str">
        <f>IFERROR(VLOOKUP(INVENTARIO4[[#This Row],[Code]],FOTOS[],2,FALSE),"-")</f>
        <v>-</v>
      </c>
      <c r="L22" s="21"/>
      <c r="M22" s="19">
        <f t="shared" si="0"/>
        <v>15</v>
      </c>
      <c r="N22" s="20"/>
      <c r="O22" s="108">
        <v>2</v>
      </c>
      <c r="P22" s="21">
        <f>SUMIFS(VENTAS[Cantidad],VENTAS[Código del producto Vendido],INVENTARIO4[[#This Row],[Code]])</f>
        <v>0</v>
      </c>
      <c r="Q22" s="21">
        <f>INVENTARIO4[[#This Row],[Entradas]]-INVENTARIO4[[#This Row],[Salidas]]</f>
        <v>2</v>
      </c>
      <c r="R22" s="20">
        <v>118</v>
      </c>
      <c r="S22" s="20">
        <v>18</v>
      </c>
      <c r="T22" s="20">
        <f t="shared" si="1"/>
        <v>6.5555555555555554</v>
      </c>
      <c r="U22" s="21">
        <v>165</v>
      </c>
      <c r="V22" s="20">
        <v>17</v>
      </c>
      <c r="W22" s="20">
        <f t="shared" si="2"/>
        <v>2.8050000000000002</v>
      </c>
      <c r="X22" s="20">
        <f t="shared" si="3"/>
        <v>9.3605555555555551</v>
      </c>
      <c r="Y22" s="20">
        <f t="shared" si="4"/>
        <v>12.638333333333332</v>
      </c>
      <c r="Z22" s="20">
        <v>15</v>
      </c>
      <c r="AA22" s="20">
        <f t="shared" si="5"/>
        <v>5.6394444444444449</v>
      </c>
      <c r="AB22" s="20"/>
    </row>
    <row r="23" spans="1:28" ht="14" x14ac:dyDescent="0.15">
      <c r="A23" s="24" t="s">
        <v>57</v>
      </c>
      <c r="B23" s="89"/>
      <c r="C23" s="22" t="s">
        <v>12</v>
      </c>
      <c r="D23" s="102" t="s">
        <v>415</v>
      </c>
      <c r="E23" s="65" t="s">
        <v>773</v>
      </c>
      <c r="F23" s="64" t="s">
        <v>695</v>
      </c>
      <c r="G23" s="21" t="s">
        <v>164</v>
      </c>
      <c r="H23" s="21" t="s">
        <v>13</v>
      </c>
      <c r="I23" s="18">
        <v>1</v>
      </c>
      <c r="J23" s="18" t="s">
        <v>14</v>
      </c>
      <c r="K23" s="21" t="str">
        <f>IFERROR(VLOOKUP(INVENTARIO4[[#This Row],[Code]],FOTOS[],2,FALSE),"-")</f>
        <v>https://github.com/uberboutique/whataform-repo/raw/main/pictures/T0006.jpg</v>
      </c>
      <c r="L23" s="21"/>
      <c r="M23" s="19">
        <f t="shared" si="0"/>
        <v>25</v>
      </c>
      <c r="N23" s="20"/>
      <c r="O23" s="108">
        <v>2</v>
      </c>
      <c r="P23" s="21">
        <f>SUMIFS(VENTAS[Cantidad],VENTAS[Código del producto Vendido],INVENTARIO4[[#This Row],[Code]])</f>
        <v>2</v>
      </c>
      <c r="Q23" s="21">
        <f>INVENTARIO4[[#This Row],[Entradas]]-INVENTARIO4[[#This Row],[Salidas]]</f>
        <v>0</v>
      </c>
      <c r="R23" s="20">
        <v>195</v>
      </c>
      <c r="S23" s="20">
        <v>18</v>
      </c>
      <c r="T23" s="20">
        <f t="shared" si="1"/>
        <v>10.833333333333334</v>
      </c>
      <c r="U23" s="21">
        <v>190</v>
      </c>
      <c r="V23" s="20">
        <v>17</v>
      </c>
      <c r="W23" s="20">
        <f t="shared" si="2"/>
        <v>3.23</v>
      </c>
      <c r="X23" s="20">
        <f t="shared" si="3"/>
        <v>14.063333333333334</v>
      </c>
      <c r="Y23" s="20">
        <f t="shared" si="4"/>
        <v>19.48</v>
      </c>
      <c r="Z23" s="20">
        <v>25</v>
      </c>
      <c r="AA23" s="20">
        <f t="shared" si="5"/>
        <v>10.936666666666666</v>
      </c>
      <c r="AB23" s="20"/>
    </row>
    <row r="24" spans="1:28" ht="14" x14ac:dyDescent="0.15">
      <c r="A24" s="25" t="s">
        <v>358</v>
      </c>
      <c r="B24" s="89"/>
      <c r="C24" s="22" t="s">
        <v>12</v>
      </c>
      <c r="D24" s="102" t="s">
        <v>415</v>
      </c>
      <c r="E24" s="65" t="s">
        <v>740</v>
      </c>
      <c r="F24" s="64" t="s">
        <v>693</v>
      </c>
      <c r="G24" s="21" t="s">
        <v>164</v>
      </c>
      <c r="H24" s="21" t="s">
        <v>13</v>
      </c>
      <c r="I24" s="18">
        <v>1</v>
      </c>
      <c r="J24" s="18" t="s">
        <v>14</v>
      </c>
      <c r="K24" s="21" t="str">
        <f>IFERROR(VLOOKUP(INVENTARIO4[[#This Row],[Code]],FOTOS[],2,FALSE),"-")</f>
        <v>-</v>
      </c>
      <c r="L24" s="21"/>
      <c r="M24" s="19">
        <f t="shared" si="0"/>
        <v>22</v>
      </c>
      <c r="N24" s="20"/>
      <c r="O24" s="108">
        <v>1</v>
      </c>
      <c r="P24" s="21">
        <f>SUMIFS(VENTAS[Cantidad],VENTAS[Código del producto Vendido],INVENTARIO4[[#This Row],[Code]])</f>
        <v>0</v>
      </c>
      <c r="Q24" s="21">
        <f>INVENTARIO4[[#This Row],[Entradas]]-INVENTARIO4[[#This Row],[Salidas]]</f>
        <v>1</v>
      </c>
      <c r="R24" s="20">
        <v>189</v>
      </c>
      <c r="S24" s="20">
        <v>18</v>
      </c>
      <c r="T24" s="20">
        <f t="shared" si="1"/>
        <v>10.5</v>
      </c>
      <c r="U24" s="21">
        <v>250</v>
      </c>
      <c r="V24" s="20">
        <v>17</v>
      </c>
      <c r="W24" s="20">
        <f t="shared" si="2"/>
        <v>4.25</v>
      </c>
      <c r="X24" s="20">
        <f t="shared" si="3"/>
        <v>14.75</v>
      </c>
      <c r="Y24" s="20">
        <f t="shared" si="4"/>
        <v>20</v>
      </c>
      <c r="Z24" s="20">
        <v>22</v>
      </c>
      <c r="AA24" s="20">
        <f t="shared" si="5"/>
        <v>7.25</v>
      </c>
      <c r="AB24" s="20"/>
    </row>
    <row r="25" spans="1:28" ht="14" x14ac:dyDescent="0.15">
      <c r="A25" s="36" t="s">
        <v>398</v>
      </c>
      <c r="B25" s="89"/>
      <c r="C25" s="22" t="s">
        <v>12</v>
      </c>
      <c r="D25" s="102" t="s">
        <v>921</v>
      </c>
      <c r="E25" s="65" t="s">
        <v>1272</v>
      </c>
      <c r="F25" s="64" t="s">
        <v>693</v>
      </c>
      <c r="G25" s="21" t="s">
        <v>164</v>
      </c>
      <c r="H25" s="21" t="s">
        <v>13</v>
      </c>
      <c r="I25" s="18">
        <v>1</v>
      </c>
      <c r="J25" s="18" t="s">
        <v>14</v>
      </c>
      <c r="K25" s="21" t="str">
        <f>IFERROR(VLOOKUP(INVENTARIO4[[#This Row],[Code]],FOTOS[],2,FALSE),"-")</f>
        <v>-</v>
      </c>
      <c r="L25" s="21"/>
      <c r="M25" s="19">
        <f t="shared" si="0"/>
        <v>15</v>
      </c>
      <c r="N25" s="20"/>
      <c r="O25" s="111">
        <v>2</v>
      </c>
      <c r="P25" s="21">
        <f>SUMIFS(VENTAS[Cantidad],VENTAS[Código del producto Vendido],INVENTARIO4[[#This Row],[Code]])</f>
        <v>0</v>
      </c>
      <c r="Q25" s="21">
        <f>INVENTARIO4[[#This Row],[Entradas]]-INVENTARIO4[[#This Row],[Salidas]]</f>
        <v>2</v>
      </c>
      <c r="R25" s="20">
        <v>118</v>
      </c>
      <c r="S25" s="20">
        <v>18</v>
      </c>
      <c r="T25" s="20">
        <f t="shared" si="1"/>
        <v>6.5555555555555554</v>
      </c>
      <c r="U25" s="21">
        <v>200</v>
      </c>
      <c r="V25" s="20">
        <v>17</v>
      </c>
      <c r="W25" s="20">
        <f t="shared" si="2"/>
        <v>3.4</v>
      </c>
      <c r="X25" s="20">
        <f t="shared" si="3"/>
        <v>9.9555555555555557</v>
      </c>
      <c r="Y25" s="20">
        <f t="shared" si="4"/>
        <v>13.233333333333333</v>
      </c>
      <c r="Z25" s="20">
        <v>15</v>
      </c>
      <c r="AA25" s="20">
        <f t="shared" si="5"/>
        <v>5.0444444444444443</v>
      </c>
      <c r="AB25" s="20"/>
    </row>
    <row r="26" spans="1:28" ht="14" x14ac:dyDescent="0.15">
      <c r="A26" s="25" t="s">
        <v>402</v>
      </c>
      <c r="B26" s="89"/>
      <c r="C26" s="22" t="s">
        <v>12</v>
      </c>
      <c r="D26" s="102" t="s">
        <v>415</v>
      </c>
      <c r="E26" s="65" t="s">
        <v>1273</v>
      </c>
      <c r="F26" s="68" t="s">
        <v>693</v>
      </c>
      <c r="G26" s="21" t="s">
        <v>164</v>
      </c>
      <c r="H26" s="21" t="s">
        <v>13</v>
      </c>
      <c r="I26" s="18">
        <v>1</v>
      </c>
      <c r="J26" s="18" t="s">
        <v>14</v>
      </c>
      <c r="K26" s="21" t="str">
        <f>IFERROR(VLOOKUP(INVENTARIO4[[#This Row],[Code]],FOTOS[],2,FALSE),"-")</f>
        <v>-</v>
      </c>
      <c r="L26" s="21"/>
      <c r="M26" s="19">
        <f t="shared" si="0"/>
        <v>18</v>
      </c>
      <c r="N26" s="20"/>
      <c r="O26" s="108">
        <v>1</v>
      </c>
      <c r="P26" s="21">
        <f>SUMIFS(VENTAS[Cantidad],VENTAS[Código del producto Vendido],INVENTARIO4[[#This Row],[Code]])</f>
        <v>0</v>
      </c>
      <c r="Q26" s="21">
        <f>INVENTARIO4[[#This Row],[Entradas]]-INVENTARIO4[[#This Row],[Salidas]]</f>
        <v>1</v>
      </c>
      <c r="R26" s="20">
        <v>165</v>
      </c>
      <c r="S26" s="20">
        <v>18</v>
      </c>
      <c r="T26" s="20">
        <f t="shared" si="1"/>
        <v>9.1666666666666661</v>
      </c>
      <c r="U26" s="21">
        <v>245</v>
      </c>
      <c r="V26" s="20">
        <v>17</v>
      </c>
      <c r="W26" s="20">
        <f t="shared" si="2"/>
        <v>4.165</v>
      </c>
      <c r="X26" s="20">
        <f t="shared" si="3"/>
        <v>13.331666666666667</v>
      </c>
      <c r="Y26" s="20">
        <f t="shared" si="4"/>
        <v>17.914999999999999</v>
      </c>
      <c r="Z26" s="20">
        <f t="shared" ref="Z26:Z32" si="6">ROUNDUP(Y26,0)</f>
        <v>18</v>
      </c>
      <c r="AA26" s="20">
        <f t="shared" si="5"/>
        <v>4.6683333333333339</v>
      </c>
      <c r="AB26" s="20"/>
    </row>
    <row r="27" spans="1:28" ht="14" x14ac:dyDescent="0.15">
      <c r="A27" s="24" t="s">
        <v>359</v>
      </c>
      <c r="B27" s="89"/>
      <c r="C27" s="22" t="s">
        <v>12</v>
      </c>
      <c r="D27" s="102" t="s">
        <v>415</v>
      </c>
      <c r="E27" s="65" t="s">
        <v>1270</v>
      </c>
      <c r="F27" s="71" t="s">
        <v>695</v>
      </c>
      <c r="G27" s="66" t="s">
        <v>164</v>
      </c>
      <c r="H27" s="21" t="s">
        <v>13</v>
      </c>
      <c r="I27" s="18">
        <v>1</v>
      </c>
      <c r="J27" s="18" t="s">
        <v>14</v>
      </c>
      <c r="K27" s="21" t="str">
        <f>IFERROR(VLOOKUP(INVENTARIO4[[#This Row],[Code]],FOTOS[],2,FALSE),"-")</f>
        <v>-</v>
      </c>
      <c r="L27" s="21"/>
      <c r="M27" s="19">
        <f t="shared" si="0"/>
        <v>18</v>
      </c>
      <c r="N27" s="20"/>
      <c r="O27" s="111">
        <v>1</v>
      </c>
      <c r="P27" s="21">
        <f>SUMIFS(VENTAS[Cantidad],VENTAS[Código del producto Vendido],INVENTARIO4[[#This Row],[Code]])</f>
        <v>0</v>
      </c>
      <c r="Q27" s="21">
        <f>INVENTARIO4[[#This Row],[Entradas]]-INVENTARIO4[[#This Row],[Salidas]]</f>
        <v>1</v>
      </c>
      <c r="R27" s="20">
        <v>175</v>
      </c>
      <c r="S27" s="20">
        <v>18</v>
      </c>
      <c r="T27" s="20">
        <f t="shared" si="1"/>
        <v>9.7222222222222214</v>
      </c>
      <c r="U27" s="21">
        <v>175</v>
      </c>
      <c r="V27" s="20">
        <v>17</v>
      </c>
      <c r="W27" s="20">
        <f t="shared" si="2"/>
        <v>2.9750000000000001</v>
      </c>
      <c r="X27" s="20">
        <f t="shared" si="3"/>
        <v>12.697222222222221</v>
      </c>
      <c r="Y27" s="20">
        <f t="shared" si="4"/>
        <v>17.558333333333334</v>
      </c>
      <c r="Z27" s="20">
        <f t="shared" si="6"/>
        <v>18</v>
      </c>
      <c r="AA27" s="20">
        <f t="shared" si="5"/>
        <v>5.3027777777777789</v>
      </c>
      <c r="AB27" s="20"/>
    </row>
    <row r="28" spans="1:28" ht="14" x14ac:dyDescent="0.15">
      <c r="A28" s="25" t="s">
        <v>360</v>
      </c>
      <c r="B28" s="89"/>
      <c r="C28" s="22" t="s">
        <v>12</v>
      </c>
      <c r="D28" s="102" t="s">
        <v>415</v>
      </c>
      <c r="E28" s="65" t="s">
        <v>1270</v>
      </c>
      <c r="F28" s="72" t="s">
        <v>692</v>
      </c>
      <c r="G28" s="66" t="s">
        <v>164</v>
      </c>
      <c r="H28" s="21" t="s">
        <v>13</v>
      </c>
      <c r="I28" s="18">
        <v>1</v>
      </c>
      <c r="J28" s="18" t="s">
        <v>14</v>
      </c>
      <c r="K28" s="21" t="str">
        <f>IFERROR(VLOOKUP(INVENTARIO4[[#This Row],[Code]],FOTOS[],2,FALSE),"-")</f>
        <v>-</v>
      </c>
      <c r="L28" s="21"/>
      <c r="M28" s="19">
        <f t="shared" si="0"/>
        <v>18</v>
      </c>
      <c r="N28" s="20"/>
      <c r="O28" s="108">
        <v>1</v>
      </c>
      <c r="P28" s="21">
        <f>SUMIFS(VENTAS[Cantidad],VENTAS[Código del producto Vendido],INVENTARIO4[[#This Row],[Code]])</f>
        <v>0</v>
      </c>
      <c r="Q28" s="21">
        <f>INVENTARIO4[[#This Row],[Entradas]]-INVENTARIO4[[#This Row],[Salidas]]</f>
        <v>1</v>
      </c>
      <c r="R28" s="20">
        <v>175</v>
      </c>
      <c r="S28" s="20">
        <v>18</v>
      </c>
      <c r="T28" s="20">
        <f t="shared" si="1"/>
        <v>9.7222222222222214</v>
      </c>
      <c r="U28" s="21">
        <v>175</v>
      </c>
      <c r="V28" s="20">
        <v>17</v>
      </c>
      <c r="W28" s="20">
        <f t="shared" si="2"/>
        <v>2.9750000000000001</v>
      </c>
      <c r="X28" s="20">
        <f t="shared" si="3"/>
        <v>12.697222222222221</v>
      </c>
      <c r="Y28" s="20">
        <f t="shared" si="4"/>
        <v>17.558333333333334</v>
      </c>
      <c r="Z28" s="20">
        <f t="shared" si="6"/>
        <v>18</v>
      </c>
      <c r="AA28" s="20">
        <f t="shared" si="5"/>
        <v>5.3027777777777789</v>
      </c>
      <c r="AB28" s="20"/>
    </row>
    <row r="29" spans="1:28" ht="14" x14ac:dyDescent="0.15">
      <c r="A29" s="24" t="s">
        <v>58</v>
      </c>
      <c r="B29" s="89"/>
      <c r="C29" s="22" t="s">
        <v>12</v>
      </c>
      <c r="D29" s="102" t="s">
        <v>415</v>
      </c>
      <c r="E29" s="65" t="s">
        <v>1276</v>
      </c>
      <c r="F29" s="72" t="s">
        <v>699</v>
      </c>
      <c r="G29" s="66" t="s">
        <v>164</v>
      </c>
      <c r="H29" s="21" t="s">
        <v>13</v>
      </c>
      <c r="I29" s="18">
        <v>1</v>
      </c>
      <c r="J29" s="18" t="s">
        <v>14</v>
      </c>
      <c r="K29" s="21" t="str">
        <f>IFERROR(VLOOKUP(INVENTARIO4[[#This Row],[Code]],FOTOS[],2,FALSE),"-")</f>
        <v>-</v>
      </c>
      <c r="L29" s="21"/>
      <c r="M29" s="19">
        <f t="shared" si="0"/>
        <v>29</v>
      </c>
      <c r="N29" s="20"/>
      <c r="O29" s="111">
        <v>1</v>
      </c>
      <c r="P29" s="21">
        <f>SUMIFS(VENTAS[Cantidad],VENTAS[Código del producto Vendido],INVENTARIO4[[#This Row],[Code]])</f>
        <v>0</v>
      </c>
      <c r="Q29" s="21">
        <f>INVENTARIO4[[#This Row],[Entradas]]-INVENTARIO4[[#This Row],[Salidas]]</f>
        <v>1</v>
      </c>
      <c r="R29" s="20">
        <v>280</v>
      </c>
      <c r="S29" s="20">
        <v>18</v>
      </c>
      <c r="T29" s="20">
        <f t="shared" si="1"/>
        <v>15.555555555555555</v>
      </c>
      <c r="U29" s="21">
        <v>325</v>
      </c>
      <c r="V29" s="20">
        <v>17</v>
      </c>
      <c r="W29" s="20">
        <f t="shared" si="2"/>
        <v>5.5250000000000004</v>
      </c>
      <c r="X29" s="20">
        <f t="shared" si="3"/>
        <v>21.080555555555556</v>
      </c>
      <c r="Y29" s="20">
        <f t="shared" si="4"/>
        <v>28.858333333333334</v>
      </c>
      <c r="Z29" s="20">
        <f t="shared" si="6"/>
        <v>29</v>
      </c>
      <c r="AA29" s="20">
        <f t="shared" si="5"/>
        <v>7.9194444444444443</v>
      </c>
      <c r="AB29" s="20"/>
    </row>
    <row r="30" spans="1:28" ht="14" x14ac:dyDescent="0.15">
      <c r="A30" s="25" t="s">
        <v>59</v>
      </c>
      <c r="B30" s="89"/>
      <c r="C30" s="22" t="s">
        <v>12</v>
      </c>
      <c r="D30" s="102" t="s">
        <v>415</v>
      </c>
      <c r="E30" s="65" t="s">
        <v>741</v>
      </c>
      <c r="F30" s="72" t="s">
        <v>697</v>
      </c>
      <c r="G30" s="66" t="s">
        <v>164</v>
      </c>
      <c r="H30" s="21" t="s">
        <v>13</v>
      </c>
      <c r="I30" s="18">
        <v>1</v>
      </c>
      <c r="J30" s="18" t="s">
        <v>14</v>
      </c>
      <c r="K30" s="21" t="str">
        <f>IFERROR(VLOOKUP(INVENTARIO4[[#This Row],[Code]],FOTOS[],2,FALSE),"-")</f>
        <v>https://github.com/uberboutique/whataform-repo/raw/main/pictures/T0008.jpg</v>
      </c>
      <c r="L30" s="21"/>
      <c r="M30" s="19">
        <f t="shared" si="0"/>
        <v>20</v>
      </c>
      <c r="N30" s="20"/>
      <c r="O30" s="108">
        <v>1</v>
      </c>
      <c r="P30" s="21">
        <f>SUMIFS(VENTAS[Cantidad],VENTAS[Código del producto Vendido],INVENTARIO4[[#This Row],[Code]])</f>
        <v>1</v>
      </c>
      <c r="Q30" s="21">
        <f>INVENTARIO4[[#This Row],[Entradas]]-INVENTARIO4[[#This Row],[Salidas]]</f>
        <v>0</v>
      </c>
      <c r="R30" s="20">
        <v>195</v>
      </c>
      <c r="S30" s="20">
        <v>18</v>
      </c>
      <c r="T30" s="20">
        <f t="shared" si="1"/>
        <v>10.833333333333334</v>
      </c>
      <c r="U30" s="21">
        <v>190</v>
      </c>
      <c r="V30" s="20">
        <v>17</v>
      </c>
      <c r="W30" s="20">
        <f t="shared" si="2"/>
        <v>3.23</v>
      </c>
      <c r="X30" s="20">
        <f t="shared" si="3"/>
        <v>14.063333333333334</v>
      </c>
      <c r="Y30" s="20">
        <f t="shared" si="4"/>
        <v>19.48</v>
      </c>
      <c r="Z30" s="20">
        <f t="shared" si="6"/>
        <v>20</v>
      </c>
      <c r="AA30" s="20">
        <f t="shared" si="5"/>
        <v>5.9366666666666656</v>
      </c>
      <c r="AB30" s="20"/>
    </row>
    <row r="31" spans="1:28" ht="14" x14ac:dyDescent="0.15">
      <c r="A31" s="24" t="s">
        <v>361</v>
      </c>
      <c r="B31" s="89"/>
      <c r="C31" s="22" t="s">
        <v>12</v>
      </c>
      <c r="D31" s="102" t="s">
        <v>415</v>
      </c>
      <c r="E31" s="65" t="s">
        <v>742</v>
      </c>
      <c r="F31" s="72" t="s">
        <v>698</v>
      </c>
      <c r="G31" s="66" t="s">
        <v>164</v>
      </c>
      <c r="H31" s="21" t="s">
        <v>13</v>
      </c>
      <c r="I31" s="18">
        <v>1</v>
      </c>
      <c r="J31" s="18" t="s">
        <v>14</v>
      </c>
      <c r="K31" s="21" t="str">
        <f>IFERROR(VLOOKUP(INVENTARIO4[[#This Row],[Code]],FOTOS[],2,FALSE),"-")</f>
        <v>https://github.com/uberboutique/whataform-repo/raw/main/pictures/BI0008.jpg</v>
      </c>
      <c r="L31" s="21"/>
      <c r="M31" s="19">
        <f t="shared" si="0"/>
        <v>20</v>
      </c>
      <c r="N31" s="20"/>
      <c r="O31" s="108">
        <v>1</v>
      </c>
      <c r="P31" s="21">
        <f>SUMIFS(VENTAS[Cantidad],VENTAS[Código del producto Vendido],INVENTARIO4[[#This Row],[Code]])</f>
        <v>1</v>
      </c>
      <c r="Q31" s="21">
        <f>INVENTARIO4[[#This Row],[Entradas]]-INVENTARIO4[[#This Row],[Salidas]]</f>
        <v>0</v>
      </c>
      <c r="R31" s="20">
        <v>200</v>
      </c>
      <c r="S31" s="20">
        <v>18</v>
      </c>
      <c r="T31" s="20">
        <f t="shared" si="1"/>
        <v>11.111111111111111</v>
      </c>
      <c r="U31" s="21">
        <v>195</v>
      </c>
      <c r="V31" s="20">
        <v>17</v>
      </c>
      <c r="W31" s="20">
        <f t="shared" si="2"/>
        <v>3.3149999999999999</v>
      </c>
      <c r="X31" s="20">
        <f t="shared" si="3"/>
        <v>14.42611111111111</v>
      </c>
      <c r="Y31" s="20">
        <f t="shared" si="4"/>
        <v>19.981666666666666</v>
      </c>
      <c r="Z31" s="20">
        <f t="shared" si="6"/>
        <v>20</v>
      </c>
      <c r="AA31" s="20">
        <f t="shared" si="5"/>
        <v>5.5738888888888898</v>
      </c>
      <c r="AB31" s="20"/>
    </row>
    <row r="32" spans="1:28" ht="14" x14ac:dyDescent="0.15">
      <c r="A32" s="25" t="s">
        <v>60</v>
      </c>
      <c r="B32" s="89"/>
      <c r="C32" s="22" t="s">
        <v>12</v>
      </c>
      <c r="D32" s="102" t="s">
        <v>415</v>
      </c>
      <c r="E32" s="65" t="s">
        <v>743</v>
      </c>
      <c r="F32" s="72" t="s">
        <v>695</v>
      </c>
      <c r="G32" s="66" t="s">
        <v>164</v>
      </c>
      <c r="H32" s="21" t="s">
        <v>13</v>
      </c>
      <c r="I32" s="18">
        <v>1</v>
      </c>
      <c r="J32" s="18" t="s">
        <v>14</v>
      </c>
      <c r="K32" s="21" t="str">
        <f>IFERROR(VLOOKUP(INVENTARIO4[[#This Row],[Code]],FOTOS[],2,FALSE),"-")</f>
        <v>https://github.com/uberboutique/whataform-repo/raw/main/pictures/T0009.jpg</v>
      </c>
      <c r="L32" s="21"/>
      <c r="M32" s="19">
        <f t="shared" si="0"/>
        <v>21</v>
      </c>
      <c r="N32" s="20"/>
      <c r="O32" s="108">
        <v>1</v>
      </c>
      <c r="P32" s="21">
        <f>SUMIFS(VENTAS[Cantidad],VENTAS[Código del producto Vendido],INVENTARIO4[[#This Row],[Code]])</f>
        <v>1</v>
      </c>
      <c r="Q32" s="21">
        <f>INVENTARIO4[[#This Row],[Entradas]]-INVENTARIO4[[#This Row],[Salidas]]</f>
        <v>0</v>
      </c>
      <c r="R32" s="20">
        <v>205</v>
      </c>
      <c r="S32" s="20">
        <v>18</v>
      </c>
      <c r="T32" s="20">
        <f t="shared" si="1"/>
        <v>11.388888888888889</v>
      </c>
      <c r="U32" s="21">
        <v>220</v>
      </c>
      <c r="V32" s="20">
        <v>17</v>
      </c>
      <c r="W32" s="20">
        <f t="shared" si="2"/>
        <v>3.74</v>
      </c>
      <c r="X32" s="20">
        <f t="shared" si="3"/>
        <v>15.128888888888889</v>
      </c>
      <c r="Y32" s="20">
        <f t="shared" si="4"/>
        <v>20.823333333333338</v>
      </c>
      <c r="Z32" s="20">
        <f t="shared" si="6"/>
        <v>21</v>
      </c>
      <c r="AA32" s="20">
        <f t="shared" si="5"/>
        <v>5.8711111111111105</v>
      </c>
      <c r="AB32" s="20"/>
    </row>
    <row r="33" spans="1:28" ht="14" x14ac:dyDescent="0.15">
      <c r="A33" s="24" t="s">
        <v>61</v>
      </c>
      <c r="B33" s="89"/>
      <c r="C33" s="22" t="s">
        <v>12</v>
      </c>
      <c r="D33" s="102" t="s">
        <v>415</v>
      </c>
      <c r="E33" s="65" t="s">
        <v>744</v>
      </c>
      <c r="F33" s="72" t="s">
        <v>697</v>
      </c>
      <c r="G33" s="66" t="s">
        <v>164</v>
      </c>
      <c r="H33" s="21" t="s">
        <v>13</v>
      </c>
      <c r="I33" s="18">
        <v>1</v>
      </c>
      <c r="J33" s="18" t="s">
        <v>14</v>
      </c>
      <c r="K33" s="21" t="str">
        <f>IFERROR(VLOOKUP(INVENTARIO4[[#This Row],[Code]],FOTOS[],2,FALSE),"-")</f>
        <v>https://github.com/uberboutique/whataform-repo/raw/main/pictures/T0010.jpg</v>
      </c>
      <c r="L33" s="21"/>
      <c r="M33" s="19">
        <f t="shared" si="0"/>
        <v>25</v>
      </c>
      <c r="N33" s="20"/>
      <c r="O33" s="111">
        <v>3</v>
      </c>
      <c r="P33" s="21">
        <f>SUMIFS(VENTAS[Cantidad],VENTAS[Código del producto Vendido],INVENTARIO4[[#This Row],[Code]])</f>
        <v>3</v>
      </c>
      <c r="Q33" s="21">
        <f>INVENTARIO4[[#This Row],[Entradas]]-INVENTARIO4[[#This Row],[Salidas]]</f>
        <v>0</v>
      </c>
      <c r="R33" s="20">
        <v>205</v>
      </c>
      <c r="S33" s="20">
        <v>18</v>
      </c>
      <c r="T33" s="20">
        <f t="shared" si="1"/>
        <v>11.388888888888889</v>
      </c>
      <c r="U33" s="21">
        <v>270</v>
      </c>
      <c r="V33" s="20">
        <v>17</v>
      </c>
      <c r="W33" s="20">
        <f t="shared" si="2"/>
        <v>4.59</v>
      </c>
      <c r="X33" s="20">
        <f t="shared" si="3"/>
        <v>15.978888888888889</v>
      </c>
      <c r="Y33" s="20">
        <f t="shared" si="4"/>
        <v>21.673333333333336</v>
      </c>
      <c r="Z33" s="20">
        <v>25</v>
      </c>
      <c r="AA33" s="20">
        <f t="shared" si="5"/>
        <v>9.0211111111111109</v>
      </c>
      <c r="AB33" s="20"/>
    </row>
    <row r="34" spans="1:28" ht="14" x14ac:dyDescent="0.15">
      <c r="A34" s="25" t="s">
        <v>62</v>
      </c>
      <c r="B34" s="89"/>
      <c r="C34" s="22" t="s">
        <v>12</v>
      </c>
      <c r="D34" s="102" t="s">
        <v>415</v>
      </c>
      <c r="E34" s="65" t="s">
        <v>744</v>
      </c>
      <c r="F34" s="72" t="s">
        <v>698</v>
      </c>
      <c r="G34" s="66" t="s">
        <v>164</v>
      </c>
      <c r="H34" s="21" t="s">
        <v>13</v>
      </c>
      <c r="I34" s="18">
        <v>1</v>
      </c>
      <c r="J34" s="18" t="s">
        <v>14</v>
      </c>
      <c r="K34" s="21" t="str">
        <f>IFERROR(VLOOKUP(INVENTARIO4[[#This Row],[Code]],FOTOS[],2,FALSE),"-")</f>
        <v>https://github.com/uberboutique/whataform-repo/raw/main/pictures/T0011.jpg</v>
      </c>
      <c r="L34" s="21"/>
      <c r="M34" s="19">
        <f t="shared" si="0"/>
        <v>22</v>
      </c>
      <c r="N34" s="20"/>
      <c r="O34" s="108">
        <v>1</v>
      </c>
      <c r="P34" s="21">
        <f>SUMIFS(VENTAS[Cantidad],VENTAS[Código del producto Vendido],INVENTARIO4[[#This Row],[Code]])</f>
        <v>1</v>
      </c>
      <c r="Q34" s="21">
        <f>INVENTARIO4[[#This Row],[Entradas]]-INVENTARIO4[[#This Row],[Salidas]]</f>
        <v>0</v>
      </c>
      <c r="R34" s="20">
        <v>205</v>
      </c>
      <c r="S34" s="20">
        <v>18</v>
      </c>
      <c r="T34" s="20">
        <f t="shared" si="1"/>
        <v>11.388888888888889</v>
      </c>
      <c r="U34" s="21">
        <v>270</v>
      </c>
      <c r="V34" s="20">
        <v>17</v>
      </c>
      <c r="W34" s="20">
        <f t="shared" si="2"/>
        <v>4.59</v>
      </c>
      <c r="X34" s="20">
        <f t="shared" si="3"/>
        <v>15.978888888888889</v>
      </c>
      <c r="Y34" s="20">
        <f t="shared" si="4"/>
        <v>21.673333333333336</v>
      </c>
      <c r="Z34" s="20">
        <f>ROUNDUP(Y34,0)</f>
        <v>22</v>
      </c>
      <c r="AA34" s="20">
        <f t="shared" si="5"/>
        <v>6.0211111111111109</v>
      </c>
      <c r="AB34" s="20"/>
    </row>
    <row r="35" spans="1:28" ht="14" x14ac:dyDescent="0.15">
      <c r="A35" s="24" t="s">
        <v>399</v>
      </c>
      <c r="B35" s="89"/>
      <c r="C35" s="22" t="s">
        <v>12</v>
      </c>
      <c r="D35" s="102" t="s">
        <v>921</v>
      </c>
      <c r="E35" s="65" t="s">
        <v>696</v>
      </c>
      <c r="F35" s="72" t="s">
        <v>695</v>
      </c>
      <c r="G35" s="66" t="s">
        <v>164</v>
      </c>
      <c r="H35" s="21" t="s">
        <v>13</v>
      </c>
      <c r="I35" s="18">
        <v>1</v>
      </c>
      <c r="J35" s="18" t="s">
        <v>14</v>
      </c>
      <c r="K35" s="21" t="str">
        <f>IFERROR(VLOOKUP(INVENTARIO4[[#This Row],[Code]],FOTOS[],2,FALSE),"-")</f>
        <v>-</v>
      </c>
      <c r="L35" s="21"/>
      <c r="M35" s="19">
        <f t="shared" si="0"/>
        <v>14</v>
      </c>
      <c r="N35" s="20"/>
      <c r="O35" s="111">
        <v>2</v>
      </c>
      <c r="P35" s="21">
        <f>SUMIFS(VENTAS[Cantidad],VENTAS[Código del producto Vendido],INVENTARIO4[[#This Row],[Code]])</f>
        <v>0</v>
      </c>
      <c r="Q35" s="21">
        <f>INVENTARIO4[[#This Row],[Entradas]]-INVENTARIO4[[#This Row],[Salidas]]</f>
        <v>2</v>
      </c>
      <c r="R35" s="20">
        <v>118</v>
      </c>
      <c r="S35" s="20">
        <v>18</v>
      </c>
      <c r="T35" s="20">
        <f t="shared" si="1"/>
        <v>6.5555555555555554</v>
      </c>
      <c r="U35" s="21">
        <v>190</v>
      </c>
      <c r="V35" s="20">
        <v>17</v>
      </c>
      <c r="W35" s="20">
        <f t="shared" si="2"/>
        <v>3.23</v>
      </c>
      <c r="X35" s="20">
        <f t="shared" si="3"/>
        <v>9.7855555555555558</v>
      </c>
      <c r="Y35" s="20">
        <f t="shared" si="4"/>
        <v>13.063333333333333</v>
      </c>
      <c r="Z35" s="20">
        <f>ROUNDUP(Y35,0)</f>
        <v>14</v>
      </c>
      <c r="AA35" s="20">
        <f t="shared" si="5"/>
        <v>4.2144444444444442</v>
      </c>
      <c r="AB35" s="20"/>
    </row>
    <row r="36" spans="1:28" ht="14" x14ac:dyDescent="0.15">
      <c r="A36" s="25" t="s">
        <v>63</v>
      </c>
      <c r="B36" s="89"/>
      <c r="C36" s="22" t="s">
        <v>12</v>
      </c>
      <c r="D36" s="102" t="s">
        <v>415</v>
      </c>
      <c r="E36" s="65" t="s">
        <v>745</v>
      </c>
      <c r="F36" s="72" t="s">
        <v>697</v>
      </c>
      <c r="G36" s="66" t="s">
        <v>164</v>
      </c>
      <c r="H36" s="21" t="s">
        <v>13</v>
      </c>
      <c r="I36" s="18">
        <v>1</v>
      </c>
      <c r="J36" s="18" t="s">
        <v>14</v>
      </c>
      <c r="K36" s="21" t="str">
        <f>IFERROR(VLOOKUP(INVENTARIO4[[#This Row],[Code]],FOTOS[],2,FALSE),"-")</f>
        <v>https://github.com/uberboutique/whataform-repo/raw/main/pictures/T0012.jpg</v>
      </c>
      <c r="L36" s="21"/>
      <c r="M36" s="19">
        <f t="shared" si="0"/>
        <v>22</v>
      </c>
      <c r="N36" s="20"/>
      <c r="O36" s="108">
        <v>1</v>
      </c>
      <c r="P36" s="21">
        <f>SUMIFS(VENTAS[Cantidad],VENTAS[Código del producto Vendido],INVENTARIO4[[#This Row],[Code]])</f>
        <v>1</v>
      </c>
      <c r="Q36" s="21">
        <f>INVENTARIO4[[#This Row],[Entradas]]-INVENTARIO4[[#This Row],[Salidas]]</f>
        <v>0</v>
      </c>
      <c r="R36" s="20">
        <v>195</v>
      </c>
      <c r="S36" s="20">
        <v>18</v>
      </c>
      <c r="T36" s="20">
        <f t="shared" si="1"/>
        <v>10.833333333333334</v>
      </c>
      <c r="U36" s="21">
        <v>235</v>
      </c>
      <c r="V36" s="20">
        <v>17</v>
      </c>
      <c r="W36" s="20">
        <f t="shared" si="2"/>
        <v>3.9950000000000001</v>
      </c>
      <c r="X36" s="20">
        <f t="shared" si="3"/>
        <v>14.828333333333333</v>
      </c>
      <c r="Y36" s="20">
        <f t="shared" si="4"/>
        <v>20.245000000000001</v>
      </c>
      <c r="Z36" s="20">
        <v>22</v>
      </c>
      <c r="AA36" s="20">
        <f t="shared" si="5"/>
        <v>7.171666666666666</v>
      </c>
      <c r="AB36" s="20"/>
    </row>
    <row r="37" spans="1:28" ht="14" x14ac:dyDescent="0.15">
      <c r="A37" s="24" t="s">
        <v>362</v>
      </c>
      <c r="B37" s="89"/>
      <c r="C37" s="22" t="s">
        <v>12</v>
      </c>
      <c r="D37" s="102" t="s">
        <v>415</v>
      </c>
      <c r="E37" s="65" t="s">
        <v>1270</v>
      </c>
      <c r="F37" s="72" t="s">
        <v>697</v>
      </c>
      <c r="G37" s="66" t="s">
        <v>164</v>
      </c>
      <c r="H37" s="21" t="s">
        <v>13</v>
      </c>
      <c r="I37" s="18">
        <v>1</v>
      </c>
      <c r="J37" s="18" t="s">
        <v>14</v>
      </c>
      <c r="K37" s="21" t="str">
        <f>IFERROR(VLOOKUP(INVENTARIO4[[#This Row],[Code]],FOTOS[],2,FALSE),"-")</f>
        <v>-</v>
      </c>
      <c r="L37" s="21"/>
      <c r="M37" s="19">
        <f t="shared" si="0"/>
        <v>18</v>
      </c>
      <c r="N37" s="20"/>
      <c r="O37" s="111">
        <v>1</v>
      </c>
      <c r="P37" s="21">
        <f>SUMIFS(VENTAS[Cantidad],VENTAS[Código del producto Vendido],INVENTARIO4[[#This Row],[Code]])</f>
        <v>0</v>
      </c>
      <c r="Q37" s="21">
        <f>INVENTARIO4[[#This Row],[Entradas]]-INVENTARIO4[[#This Row],[Salidas]]</f>
        <v>1</v>
      </c>
      <c r="R37" s="20">
        <v>170</v>
      </c>
      <c r="S37" s="20">
        <v>18</v>
      </c>
      <c r="T37" s="20">
        <f t="shared" si="1"/>
        <v>9.4444444444444446</v>
      </c>
      <c r="U37" s="21">
        <v>175</v>
      </c>
      <c r="V37" s="20">
        <v>17</v>
      </c>
      <c r="W37" s="20">
        <f t="shared" si="2"/>
        <v>2.9750000000000001</v>
      </c>
      <c r="X37" s="20">
        <f t="shared" si="3"/>
        <v>12.419444444444444</v>
      </c>
      <c r="Y37" s="20">
        <f t="shared" si="4"/>
        <v>17.141666666666669</v>
      </c>
      <c r="Z37" s="20">
        <f>ROUNDUP(Y37,0)</f>
        <v>18</v>
      </c>
      <c r="AA37" s="20">
        <f t="shared" si="5"/>
        <v>5.5805555555555557</v>
      </c>
      <c r="AB37" s="20"/>
    </row>
    <row r="38" spans="1:28" ht="14" x14ac:dyDescent="0.15">
      <c r="A38" s="25" t="s">
        <v>363</v>
      </c>
      <c r="B38" s="89"/>
      <c r="C38" s="22" t="s">
        <v>12</v>
      </c>
      <c r="D38" s="102" t="s">
        <v>415</v>
      </c>
      <c r="E38" s="65" t="s">
        <v>1270</v>
      </c>
      <c r="F38" s="72" t="s">
        <v>692</v>
      </c>
      <c r="G38" s="66" t="s">
        <v>164</v>
      </c>
      <c r="H38" s="21" t="s">
        <v>13</v>
      </c>
      <c r="I38" s="18">
        <v>1</v>
      </c>
      <c r="J38" s="18" t="s">
        <v>14</v>
      </c>
      <c r="K38" s="21" t="str">
        <f>IFERROR(VLOOKUP(INVENTARIO4[[#This Row],[Code]],FOTOS[],2,FALSE),"-")</f>
        <v>-</v>
      </c>
      <c r="L38" s="21"/>
      <c r="M38" s="19">
        <f t="shared" si="0"/>
        <v>18</v>
      </c>
      <c r="N38" s="20"/>
      <c r="O38" s="108">
        <v>2</v>
      </c>
      <c r="P38" s="21">
        <f>SUMIFS(VENTAS[Cantidad],VENTAS[Código del producto Vendido],INVENTARIO4[[#This Row],[Code]])</f>
        <v>0</v>
      </c>
      <c r="Q38" s="21">
        <f>INVENTARIO4[[#This Row],[Entradas]]-INVENTARIO4[[#This Row],[Salidas]]</f>
        <v>2</v>
      </c>
      <c r="R38" s="20">
        <v>170</v>
      </c>
      <c r="S38" s="20">
        <v>18</v>
      </c>
      <c r="T38" s="20">
        <f t="shared" si="1"/>
        <v>9.4444444444444446</v>
      </c>
      <c r="U38" s="21">
        <v>175</v>
      </c>
      <c r="V38" s="20">
        <v>17</v>
      </c>
      <c r="W38" s="20">
        <f t="shared" si="2"/>
        <v>2.9750000000000001</v>
      </c>
      <c r="X38" s="20">
        <f t="shared" si="3"/>
        <v>12.419444444444444</v>
      </c>
      <c r="Y38" s="20">
        <f t="shared" si="4"/>
        <v>17.141666666666669</v>
      </c>
      <c r="Z38" s="20">
        <f>ROUNDUP(Y38,0)</f>
        <v>18</v>
      </c>
      <c r="AA38" s="20">
        <f t="shared" si="5"/>
        <v>5.5805555555555557</v>
      </c>
      <c r="AB38" s="20"/>
    </row>
    <row r="39" spans="1:28" ht="14" x14ac:dyDescent="0.15">
      <c r="A39" s="24" t="s">
        <v>64</v>
      </c>
      <c r="B39" s="89"/>
      <c r="C39" s="22" t="s">
        <v>12</v>
      </c>
      <c r="D39" s="102" t="s">
        <v>415</v>
      </c>
      <c r="E39" s="65" t="s">
        <v>746</v>
      </c>
      <c r="F39" s="72" t="s">
        <v>695</v>
      </c>
      <c r="G39" s="66" t="s">
        <v>164</v>
      </c>
      <c r="H39" s="21" t="s">
        <v>13</v>
      </c>
      <c r="I39" s="18">
        <v>1</v>
      </c>
      <c r="J39" s="18" t="s">
        <v>14</v>
      </c>
      <c r="K39" s="21" t="str">
        <f>IFERROR(VLOOKUP(INVENTARIO4[[#This Row],[Code]],FOTOS[],2,FALSE),"-")</f>
        <v>https://github.com/uberboutique/whataform-repo/raw/main/pictures/T0013.jpg</v>
      </c>
      <c r="L39" s="21"/>
      <c r="M39" s="19">
        <f t="shared" si="0"/>
        <v>25</v>
      </c>
      <c r="N39" s="20"/>
      <c r="O39" s="108">
        <v>1</v>
      </c>
      <c r="P39" s="21">
        <f>SUMIFS(VENTAS[Cantidad],VENTAS[Código del producto Vendido],INVENTARIO4[[#This Row],[Code]])</f>
        <v>1</v>
      </c>
      <c r="Q39" s="21">
        <f>INVENTARIO4[[#This Row],[Entradas]]-INVENTARIO4[[#This Row],[Salidas]]</f>
        <v>0</v>
      </c>
      <c r="R39" s="20">
        <v>250</v>
      </c>
      <c r="S39" s="20">
        <v>18</v>
      </c>
      <c r="T39" s="20">
        <f t="shared" si="1"/>
        <v>13.888888888888889</v>
      </c>
      <c r="U39" s="21">
        <v>270</v>
      </c>
      <c r="V39" s="20">
        <v>17</v>
      </c>
      <c r="W39" s="20">
        <f t="shared" si="2"/>
        <v>4.59</v>
      </c>
      <c r="X39" s="20">
        <f t="shared" si="3"/>
        <v>18.478888888888889</v>
      </c>
      <c r="Y39" s="20">
        <f t="shared" si="4"/>
        <v>25.423333333333336</v>
      </c>
      <c r="Z39" s="20">
        <v>25</v>
      </c>
      <c r="AA39" s="20">
        <f t="shared" si="5"/>
        <v>6.5211111111111109</v>
      </c>
      <c r="AB39" s="20"/>
    </row>
    <row r="40" spans="1:28" ht="14" x14ac:dyDescent="0.15">
      <c r="A40" s="25" t="s">
        <v>65</v>
      </c>
      <c r="B40" s="89"/>
      <c r="C40" s="22" t="s">
        <v>12</v>
      </c>
      <c r="D40" s="102" t="s">
        <v>415</v>
      </c>
      <c r="E40" s="65" t="s">
        <v>746</v>
      </c>
      <c r="F40" s="72" t="s">
        <v>693</v>
      </c>
      <c r="G40" s="66" t="s">
        <v>164</v>
      </c>
      <c r="H40" s="21" t="s">
        <v>13</v>
      </c>
      <c r="I40" s="18">
        <v>1</v>
      </c>
      <c r="J40" s="18" t="s">
        <v>14</v>
      </c>
      <c r="K40" s="21" t="str">
        <f>IFERROR(VLOOKUP(INVENTARIO4[[#This Row],[Code]],FOTOS[],2,FALSE),"-")</f>
        <v>https://github.com/uberboutique/whataform-repo/raw/main/pictures/T0014.jpg</v>
      </c>
      <c r="L40" s="21"/>
      <c r="M40" s="19">
        <f t="shared" si="0"/>
        <v>25</v>
      </c>
      <c r="N40" s="20"/>
      <c r="O40" s="108">
        <v>1</v>
      </c>
      <c r="P40" s="21">
        <f>SUMIFS(VENTAS[Cantidad],VENTAS[Código del producto Vendido],INVENTARIO4[[#This Row],[Code]])</f>
        <v>1</v>
      </c>
      <c r="Q40" s="21">
        <f>INVENTARIO4[[#This Row],[Entradas]]-INVENTARIO4[[#This Row],[Salidas]]</f>
        <v>0</v>
      </c>
      <c r="R40" s="20">
        <v>250</v>
      </c>
      <c r="S40" s="20">
        <v>18</v>
      </c>
      <c r="T40" s="20">
        <f t="shared" si="1"/>
        <v>13.888888888888889</v>
      </c>
      <c r="U40" s="21">
        <v>310</v>
      </c>
      <c r="V40" s="20">
        <v>17</v>
      </c>
      <c r="W40" s="20">
        <f t="shared" si="2"/>
        <v>5.27</v>
      </c>
      <c r="X40" s="20">
        <f t="shared" si="3"/>
        <v>19.158888888888889</v>
      </c>
      <c r="Y40" s="20">
        <f t="shared" si="4"/>
        <v>26.103333333333335</v>
      </c>
      <c r="Z40" s="20">
        <v>25</v>
      </c>
      <c r="AA40" s="20">
        <f t="shared" si="5"/>
        <v>5.8411111111111111</v>
      </c>
      <c r="AB40" s="20"/>
    </row>
    <row r="41" spans="1:28" ht="14" x14ac:dyDescent="0.15">
      <c r="A41" s="36" t="s">
        <v>66</v>
      </c>
      <c r="B41" s="89"/>
      <c r="C41" s="22" t="s">
        <v>12</v>
      </c>
      <c r="D41" s="102" t="s">
        <v>415</v>
      </c>
      <c r="E41" s="65" t="s">
        <v>1073</v>
      </c>
      <c r="F41" s="72" t="s">
        <v>695</v>
      </c>
      <c r="G41" s="66" t="s">
        <v>164</v>
      </c>
      <c r="H41" s="21" t="s">
        <v>13</v>
      </c>
      <c r="I41" s="18">
        <v>1</v>
      </c>
      <c r="J41" s="18" t="s">
        <v>14</v>
      </c>
      <c r="K41" s="21" t="str">
        <f>IFERROR(VLOOKUP(INVENTARIO4[[#This Row],[Code]],FOTOS[],2,FALSE),"-")</f>
        <v>-</v>
      </c>
      <c r="L41" s="21"/>
      <c r="M41" s="19">
        <f t="shared" si="0"/>
        <v>25</v>
      </c>
      <c r="N41" s="20"/>
      <c r="O41" s="111">
        <v>1</v>
      </c>
      <c r="P41" s="21">
        <f>SUMIFS(VENTAS[Cantidad],VENTAS[Código del producto Vendido],INVENTARIO4[[#This Row],[Code]])</f>
        <v>0</v>
      </c>
      <c r="Q41" s="21">
        <f>INVENTARIO4[[#This Row],[Entradas]]-INVENTARIO4[[#This Row],[Salidas]]</f>
        <v>1</v>
      </c>
      <c r="R41" s="20">
        <v>250</v>
      </c>
      <c r="S41" s="20">
        <v>18</v>
      </c>
      <c r="T41" s="20">
        <f t="shared" si="1"/>
        <v>13.888888888888889</v>
      </c>
      <c r="U41" s="21">
        <v>285</v>
      </c>
      <c r="V41" s="20">
        <v>17</v>
      </c>
      <c r="W41" s="20">
        <f t="shared" si="2"/>
        <v>4.8449999999999998</v>
      </c>
      <c r="X41" s="20">
        <f t="shared" si="3"/>
        <v>18.733888888888888</v>
      </c>
      <c r="Y41" s="20">
        <f t="shared" si="4"/>
        <v>25.678333333333335</v>
      </c>
      <c r="Z41" s="20">
        <v>25</v>
      </c>
      <c r="AA41" s="20">
        <f t="shared" si="5"/>
        <v>6.266111111111111</v>
      </c>
      <c r="AB41" s="20"/>
    </row>
    <row r="42" spans="1:28" ht="14" x14ac:dyDescent="0.15">
      <c r="A42" s="25" t="s">
        <v>364</v>
      </c>
      <c r="B42" s="89"/>
      <c r="C42" s="22" t="s">
        <v>12</v>
      </c>
      <c r="D42" s="102" t="s">
        <v>415</v>
      </c>
      <c r="E42" s="65" t="s">
        <v>1274</v>
      </c>
      <c r="F42" s="72" t="s">
        <v>697</v>
      </c>
      <c r="G42" s="66" t="s">
        <v>164</v>
      </c>
      <c r="H42" s="21" t="s">
        <v>13</v>
      </c>
      <c r="I42" s="18">
        <v>1</v>
      </c>
      <c r="J42" s="18" t="s">
        <v>14</v>
      </c>
      <c r="K42" s="21" t="str">
        <f>IFERROR(VLOOKUP(INVENTARIO4[[#This Row],[Code]],FOTOS[],2,FALSE),"-")</f>
        <v>-</v>
      </c>
      <c r="L42" s="21"/>
      <c r="M42" s="19">
        <f t="shared" si="0"/>
        <v>22</v>
      </c>
      <c r="N42" s="20"/>
      <c r="O42" s="108">
        <v>1</v>
      </c>
      <c r="P42" s="21">
        <f>SUMIFS(VENTAS[Cantidad],VENTAS[Código del producto Vendido],INVENTARIO4[[#This Row],[Code]])</f>
        <v>0</v>
      </c>
      <c r="Q42" s="21">
        <f>INVENTARIO4[[#This Row],[Entradas]]-INVENTARIO4[[#This Row],[Salidas]]</f>
        <v>1</v>
      </c>
      <c r="R42" s="20">
        <v>190</v>
      </c>
      <c r="S42" s="20">
        <v>18</v>
      </c>
      <c r="T42" s="20">
        <f t="shared" si="1"/>
        <v>10.555555555555555</v>
      </c>
      <c r="U42" s="21">
        <v>205</v>
      </c>
      <c r="V42" s="20">
        <v>17</v>
      </c>
      <c r="W42" s="20">
        <f t="shared" si="2"/>
        <v>3.4849999999999999</v>
      </c>
      <c r="X42" s="20">
        <f t="shared" si="3"/>
        <v>14.040555555555555</v>
      </c>
      <c r="Y42" s="20">
        <f t="shared" si="4"/>
        <v>19.318333333333332</v>
      </c>
      <c r="Z42" s="20">
        <v>22</v>
      </c>
      <c r="AA42" s="20">
        <f t="shared" si="5"/>
        <v>7.9594444444444452</v>
      </c>
      <c r="AB42" s="20"/>
    </row>
    <row r="43" spans="1:28" ht="14" x14ac:dyDescent="0.15">
      <c r="A43" s="15" t="s">
        <v>365</v>
      </c>
      <c r="B43" s="88"/>
      <c r="C43" s="22" t="s">
        <v>12</v>
      </c>
      <c r="D43" s="102" t="s">
        <v>415</v>
      </c>
      <c r="E43" s="65" t="s">
        <v>740</v>
      </c>
      <c r="F43" s="72" t="s">
        <v>697</v>
      </c>
      <c r="G43" s="66" t="s">
        <v>164</v>
      </c>
      <c r="H43" s="21" t="s">
        <v>13</v>
      </c>
      <c r="I43" s="18">
        <v>1</v>
      </c>
      <c r="J43" s="18" t="s">
        <v>14</v>
      </c>
      <c r="K43" s="21" t="str">
        <f>IFERROR(VLOOKUP(INVENTARIO4[[#This Row],[Code]],FOTOS[],2,FALSE),"-")</f>
        <v>https://github.com/uberboutique/whataform-repo/raw/main/pictures/BI0012.jpg</v>
      </c>
      <c r="L43" s="21"/>
      <c r="M43" s="19">
        <f t="shared" si="0"/>
        <v>22</v>
      </c>
      <c r="N43" s="20"/>
      <c r="O43" s="108">
        <v>1</v>
      </c>
      <c r="P43" s="21">
        <f>SUMIFS(VENTAS[Cantidad],VENTAS[Código del producto Vendido],INVENTARIO4[[#This Row],[Code]])</f>
        <v>1</v>
      </c>
      <c r="Q43" s="21">
        <f>INVENTARIO4[[#This Row],[Entradas]]-INVENTARIO4[[#This Row],[Salidas]]</f>
        <v>0</v>
      </c>
      <c r="R43" s="20">
        <v>190</v>
      </c>
      <c r="S43" s="20">
        <v>18</v>
      </c>
      <c r="T43" s="20">
        <f t="shared" si="1"/>
        <v>10.555555555555555</v>
      </c>
      <c r="U43" s="21">
        <v>235</v>
      </c>
      <c r="V43" s="20">
        <v>17</v>
      </c>
      <c r="W43" s="20">
        <f t="shared" si="2"/>
        <v>3.9950000000000001</v>
      </c>
      <c r="X43" s="20">
        <f t="shared" si="3"/>
        <v>14.550555555555555</v>
      </c>
      <c r="Y43" s="20">
        <f t="shared" si="4"/>
        <v>19.828333333333333</v>
      </c>
      <c r="Z43" s="20">
        <v>22</v>
      </c>
      <c r="AA43" s="20">
        <f t="shared" si="5"/>
        <v>7.4494444444444445</v>
      </c>
      <c r="AB43" s="20"/>
    </row>
    <row r="44" spans="1:28" ht="14" x14ac:dyDescent="0.15">
      <c r="A44" s="15" t="s">
        <v>67</v>
      </c>
      <c r="B44" s="88"/>
      <c r="C44" s="22" t="s">
        <v>12</v>
      </c>
      <c r="D44" s="102" t="s">
        <v>415</v>
      </c>
      <c r="E44" s="65" t="s">
        <v>739</v>
      </c>
      <c r="F44" s="72" t="s">
        <v>697</v>
      </c>
      <c r="G44" s="66" t="s">
        <v>164</v>
      </c>
      <c r="H44" s="21" t="s">
        <v>13</v>
      </c>
      <c r="I44" s="18">
        <v>1</v>
      </c>
      <c r="J44" s="18" t="s">
        <v>14</v>
      </c>
      <c r="K44" s="21" t="str">
        <f>IFERROR(VLOOKUP(INVENTARIO4[[#This Row],[Code]],FOTOS[],2,FALSE),"-")</f>
        <v>https://github.com/uberboutique/whataform-repo/raw/main/pictures/T0017.jpg</v>
      </c>
      <c r="L44" s="21"/>
      <c r="M44" s="19">
        <f t="shared" si="0"/>
        <v>25</v>
      </c>
      <c r="N44" s="20"/>
      <c r="O44" s="108">
        <v>1</v>
      </c>
      <c r="P44" s="21">
        <f>SUMIFS(VENTAS[Cantidad],VENTAS[Código del producto Vendido],INVENTARIO4[[#This Row],[Code]])</f>
        <v>1</v>
      </c>
      <c r="Q44" s="21">
        <f>INVENTARIO4[[#This Row],[Entradas]]-INVENTARIO4[[#This Row],[Salidas]]</f>
        <v>0</v>
      </c>
      <c r="R44" s="20">
        <v>245</v>
      </c>
      <c r="S44" s="20">
        <v>18</v>
      </c>
      <c r="T44" s="20">
        <f t="shared" si="1"/>
        <v>13.611111111111111</v>
      </c>
      <c r="U44" s="21">
        <v>260</v>
      </c>
      <c r="V44" s="20">
        <v>17</v>
      </c>
      <c r="W44" s="20">
        <f t="shared" si="2"/>
        <v>4.42</v>
      </c>
      <c r="X44" s="20">
        <f t="shared" si="3"/>
        <v>18.031111111111109</v>
      </c>
      <c r="Y44" s="20">
        <f t="shared" si="4"/>
        <v>24.836666666666666</v>
      </c>
      <c r="Z44" s="20">
        <f>ROUNDUP(Y44,0)</f>
        <v>25</v>
      </c>
      <c r="AA44" s="20">
        <f t="shared" si="5"/>
        <v>6.9688888888888894</v>
      </c>
      <c r="AB44" s="20"/>
    </row>
    <row r="45" spans="1:28" ht="14" x14ac:dyDescent="0.15">
      <c r="A45" s="15" t="s">
        <v>68</v>
      </c>
      <c r="B45" s="88"/>
      <c r="C45" s="22" t="s">
        <v>12</v>
      </c>
      <c r="D45" s="102" t="s">
        <v>415</v>
      </c>
      <c r="E45" s="65" t="s">
        <v>772</v>
      </c>
      <c r="F45" s="72" t="s">
        <v>695</v>
      </c>
      <c r="G45" s="66" t="s">
        <v>164</v>
      </c>
      <c r="H45" s="21" t="s">
        <v>13</v>
      </c>
      <c r="I45" s="18">
        <v>1</v>
      </c>
      <c r="J45" s="18" t="s">
        <v>14</v>
      </c>
      <c r="K45" s="21" t="str">
        <f>IFERROR(VLOOKUP(INVENTARIO4[[#This Row],[Code]],FOTOS[],2,FALSE),"-")</f>
        <v>https://github.com/uberboutique/whataform-repo/raw/main/pictures/T0018.jpg</v>
      </c>
      <c r="L45" s="21"/>
      <c r="M45" s="19">
        <f t="shared" si="0"/>
        <v>25</v>
      </c>
      <c r="N45" s="20"/>
      <c r="O45" s="108">
        <v>1</v>
      </c>
      <c r="P45" s="21">
        <f>SUMIFS(VENTAS[Cantidad],VENTAS[Código del producto Vendido],INVENTARIO4[[#This Row],[Code]])</f>
        <v>1</v>
      </c>
      <c r="Q45" s="21">
        <f>INVENTARIO4[[#This Row],[Entradas]]-INVENTARIO4[[#This Row],[Salidas]]</f>
        <v>0</v>
      </c>
      <c r="R45" s="20">
        <v>230</v>
      </c>
      <c r="S45" s="20">
        <v>18</v>
      </c>
      <c r="T45" s="20">
        <f t="shared" si="1"/>
        <v>12.777777777777779</v>
      </c>
      <c r="U45" s="21">
        <v>230</v>
      </c>
      <c r="V45" s="20">
        <v>17</v>
      </c>
      <c r="W45" s="20">
        <f t="shared" si="2"/>
        <v>3.91</v>
      </c>
      <c r="X45" s="20">
        <f t="shared" si="3"/>
        <v>16.687777777777779</v>
      </c>
      <c r="Y45" s="20">
        <f t="shared" si="4"/>
        <v>23.076666666666668</v>
      </c>
      <c r="Z45" s="20">
        <v>25</v>
      </c>
      <c r="AA45" s="20">
        <f t="shared" si="5"/>
        <v>8.3122222222222213</v>
      </c>
      <c r="AB45" s="20"/>
    </row>
    <row r="46" spans="1:28" ht="14" x14ac:dyDescent="0.15">
      <c r="A46" s="40" t="s">
        <v>69</v>
      </c>
      <c r="B46" s="88"/>
      <c r="C46" s="22" t="s">
        <v>12</v>
      </c>
      <c r="D46" s="102" t="s">
        <v>415</v>
      </c>
      <c r="E46" s="65" t="s">
        <v>475</v>
      </c>
      <c r="F46" s="72" t="s">
        <v>695</v>
      </c>
      <c r="G46" s="66" t="s">
        <v>164</v>
      </c>
      <c r="H46" s="21" t="s">
        <v>13</v>
      </c>
      <c r="I46" s="18">
        <v>1</v>
      </c>
      <c r="J46" s="18" t="s">
        <v>14</v>
      </c>
      <c r="K46" s="21" t="str">
        <f>IFERROR(VLOOKUP(INVENTARIO4[[#This Row],[Code]],FOTOS[],2,FALSE),"-")</f>
        <v>https://github.com/uberboutique/whataform-repo/raw/main/pictures/T0019.jpg</v>
      </c>
      <c r="L46" s="21"/>
      <c r="M46" s="19">
        <f t="shared" si="0"/>
        <v>25</v>
      </c>
      <c r="N46" s="20"/>
      <c r="O46" s="108">
        <v>2</v>
      </c>
      <c r="P46" s="21">
        <f>SUMIFS(VENTAS[Cantidad],VENTAS[Código del producto Vendido],INVENTARIO4[[#This Row],[Code]])</f>
        <v>2</v>
      </c>
      <c r="Q46" s="21">
        <f>INVENTARIO4[[#This Row],[Entradas]]-INVENTARIO4[[#This Row],[Salidas]]</f>
        <v>0</v>
      </c>
      <c r="R46" s="20">
        <v>230</v>
      </c>
      <c r="S46" s="20">
        <v>18</v>
      </c>
      <c r="T46" s="20">
        <f t="shared" si="1"/>
        <v>12.777777777777779</v>
      </c>
      <c r="U46" s="21">
        <v>235</v>
      </c>
      <c r="V46" s="20">
        <v>17</v>
      </c>
      <c r="W46" s="20">
        <f t="shared" si="2"/>
        <v>3.9950000000000001</v>
      </c>
      <c r="X46" s="20">
        <f t="shared" si="3"/>
        <v>16.77277777777778</v>
      </c>
      <c r="Y46" s="20">
        <f t="shared" si="4"/>
        <v>23.161666666666669</v>
      </c>
      <c r="Z46" s="20">
        <v>25</v>
      </c>
      <c r="AA46" s="20">
        <f t="shared" si="5"/>
        <v>8.2272222222222204</v>
      </c>
      <c r="AB46" s="20"/>
    </row>
    <row r="47" spans="1:28" ht="14" x14ac:dyDescent="0.15">
      <c r="A47" s="15" t="s">
        <v>70</v>
      </c>
      <c r="B47" s="88"/>
      <c r="C47" s="22" t="s">
        <v>12</v>
      </c>
      <c r="D47" s="102" t="s">
        <v>415</v>
      </c>
      <c r="E47" s="65" t="s">
        <v>747</v>
      </c>
      <c r="F47" s="72" t="s">
        <v>695</v>
      </c>
      <c r="G47" s="66" t="s">
        <v>164</v>
      </c>
      <c r="H47" s="21" t="s">
        <v>13</v>
      </c>
      <c r="I47" s="18">
        <v>1</v>
      </c>
      <c r="J47" s="18" t="s">
        <v>14</v>
      </c>
      <c r="K47" s="21" t="str">
        <f>IFERROR(VLOOKUP(INVENTARIO4[[#This Row],[Code]],FOTOS[],2,FALSE),"-")</f>
        <v>-</v>
      </c>
      <c r="L47" s="21"/>
      <c r="M47" s="19">
        <f t="shared" si="0"/>
        <v>25</v>
      </c>
      <c r="N47" s="20"/>
      <c r="O47" s="111">
        <v>1</v>
      </c>
      <c r="P47" s="21">
        <f>SUMIFS(VENTAS[Cantidad],VENTAS[Código del producto Vendido],INVENTARIO4[[#This Row],[Code]])</f>
        <v>0</v>
      </c>
      <c r="Q47" s="21">
        <f>INVENTARIO4[[#This Row],[Entradas]]-INVENTARIO4[[#This Row],[Salidas]]</f>
        <v>1</v>
      </c>
      <c r="R47" s="20">
        <v>200</v>
      </c>
      <c r="S47" s="20">
        <v>18</v>
      </c>
      <c r="T47" s="20">
        <f t="shared" si="1"/>
        <v>11.111111111111111</v>
      </c>
      <c r="U47" s="21">
        <v>200</v>
      </c>
      <c r="V47" s="20">
        <v>17</v>
      </c>
      <c r="W47" s="20">
        <f t="shared" si="2"/>
        <v>3.4</v>
      </c>
      <c r="X47" s="20">
        <f t="shared" si="3"/>
        <v>14.511111111111111</v>
      </c>
      <c r="Y47" s="20">
        <f t="shared" si="4"/>
        <v>20.066666666666663</v>
      </c>
      <c r="Z47" s="20">
        <v>25</v>
      </c>
      <c r="AA47" s="20">
        <f t="shared" si="5"/>
        <v>10.488888888888889</v>
      </c>
      <c r="AB47" s="20"/>
    </row>
    <row r="48" spans="1:28" ht="14" x14ac:dyDescent="0.15">
      <c r="A48" s="15" t="s">
        <v>441</v>
      </c>
      <c r="B48" s="88"/>
      <c r="C48" s="22" t="s">
        <v>12</v>
      </c>
      <c r="D48" s="101" t="s">
        <v>51</v>
      </c>
      <c r="E48" s="65" t="s">
        <v>749</v>
      </c>
      <c r="F48" s="72" t="s">
        <v>700</v>
      </c>
      <c r="G48" s="66" t="s">
        <v>164</v>
      </c>
      <c r="H48" s="21" t="s">
        <v>13</v>
      </c>
      <c r="I48" s="18">
        <v>1</v>
      </c>
      <c r="J48" s="18" t="s">
        <v>14</v>
      </c>
      <c r="K48" s="21" t="str">
        <f>IFERROR(VLOOKUP(INVENTARIO4[[#This Row],[Code]],FOTOS[],2,FALSE),"-")</f>
        <v>https://github.com/uberboutique/whataform-repo/raw/main/pictures/TN0001.jpg</v>
      </c>
      <c r="L48" s="21"/>
      <c r="M48" s="19">
        <f t="shared" si="0"/>
        <v>20</v>
      </c>
      <c r="N48" s="20"/>
      <c r="O48" s="108">
        <v>1</v>
      </c>
      <c r="P48" s="21">
        <f>SUMIFS(VENTAS[Cantidad],VENTAS[Código del producto Vendido],INVENTARIO4[[#This Row],[Code]])</f>
        <v>1</v>
      </c>
      <c r="Q48" s="21">
        <f>INVENTARIO4[[#This Row],[Entradas]]-INVENTARIO4[[#This Row],[Salidas]]</f>
        <v>0</v>
      </c>
      <c r="R48" s="20">
        <v>170</v>
      </c>
      <c r="S48" s="20">
        <v>18</v>
      </c>
      <c r="T48" s="20">
        <f t="shared" si="1"/>
        <v>9.4444444444444446</v>
      </c>
      <c r="U48" s="21">
        <v>200</v>
      </c>
      <c r="V48" s="20">
        <v>17</v>
      </c>
      <c r="W48" s="20">
        <f t="shared" si="2"/>
        <v>3.4</v>
      </c>
      <c r="X48" s="20">
        <f t="shared" si="3"/>
        <v>12.844444444444445</v>
      </c>
      <c r="Y48" s="20">
        <f t="shared" si="4"/>
        <v>17.566666666666666</v>
      </c>
      <c r="Z48" s="20">
        <v>20</v>
      </c>
      <c r="AA48" s="20">
        <f t="shared" si="5"/>
        <v>7.155555555555555</v>
      </c>
      <c r="AB48" s="20"/>
    </row>
    <row r="49" spans="1:28" ht="28" x14ac:dyDescent="0.15">
      <c r="A49" s="15" t="s">
        <v>442</v>
      </c>
      <c r="B49" s="88"/>
      <c r="C49" s="22" t="s">
        <v>12</v>
      </c>
      <c r="D49" s="101" t="s">
        <v>51</v>
      </c>
      <c r="E49" s="65" t="s">
        <v>748</v>
      </c>
      <c r="F49" s="72" t="s">
        <v>701</v>
      </c>
      <c r="G49" s="66" t="s">
        <v>164</v>
      </c>
      <c r="H49" s="21" t="s">
        <v>13</v>
      </c>
      <c r="I49" s="18">
        <v>1</v>
      </c>
      <c r="J49" s="18" t="s">
        <v>14</v>
      </c>
      <c r="K49" s="21" t="str">
        <f>IFERROR(VLOOKUP(INVENTARIO4[[#This Row],[Code]],FOTOS[],2,FALSE),"-")</f>
        <v>https://github.com/uberboutique/whataform-repo/raw/main/pictures/TN0002.jpg</v>
      </c>
      <c r="L49" s="21"/>
      <c r="M49" s="19">
        <f t="shared" si="0"/>
        <v>20</v>
      </c>
      <c r="N49" s="20"/>
      <c r="O49" s="108">
        <v>1</v>
      </c>
      <c r="P49" s="21">
        <f>SUMIFS(VENTAS[Cantidad],VENTAS[Código del producto Vendido],INVENTARIO4[[#This Row],[Code]])</f>
        <v>1</v>
      </c>
      <c r="Q49" s="21">
        <f>INVENTARIO4[[#This Row],[Entradas]]-INVENTARIO4[[#This Row],[Salidas]]</f>
        <v>0</v>
      </c>
      <c r="R49" s="20">
        <v>200</v>
      </c>
      <c r="S49" s="20">
        <v>18</v>
      </c>
      <c r="T49" s="20">
        <f t="shared" si="1"/>
        <v>11.111111111111111</v>
      </c>
      <c r="U49" s="21">
        <v>215</v>
      </c>
      <c r="V49" s="20">
        <v>17</v>
      </c>
      <c r="W49" s="20">
        <f t="shared" si="2"/>
        <v>3.6549999999999998</v>
      </c>
      <c r="X49" s="20">
        <f t="shared" si="3"/>
        <v>14.76611111111111</v>
      </c>
      <c r="Y49" s="20">
        <f t="shared" si="4"/>
        <v>20.321666666666665</v>
      </c>
      <c r="Z49" s="20">
        <v>20</v>
      </c>
      <c r="AA49" s="20">
        <f t="shared" si="5"/>
        <v>5.2338888888888899</v>
      </c>
      <c r="AB49" s="20"/>
    </row>
    <row r="50" spans="1:28" ht="14" x14ac:dyDescent="0.15">
      <c r="A50" s="15" t="s">
        <v>443</v>
      </c>
      <c r="B50" s="88"/>
      <c r="C50" s="22" t="s">
        <v>12</v>
      </c>
      <c r="D50" s="101" t="s">
        <v>51</v>
      </c>
      <c r="E50" s="65" t="s">
        <v>750</v>
      </c>
      <c r="F50" s="72" t="s">
        <v>703</v>
      </c>
      <c r="G50" s="66" t="s">
        <v>164</v>
      </c>
      <c r="H50" s="21" t="s">
        <v>13</v>
      </c>
      <c r="I50" s="18">
        <v>1</v>
      </c>
      <c r="J50" s="18" t="s">
        <v>14</v>
      </c>
      <c r="K50" s="21" t="str">
        <f>IFERROR(VLOOKUP(INVENTARIO4[[#This Row],[Code]],FOTOS[],2,FALSE),"-")</f>
        <v>-</v>
      </c>
      <c r="L50" s="21"/>
      <c r="M50" s="19">
        <f t="shared" si="0"/>
        <v>20</v>
      </c>
      <c r="N50" s="20"/>
      <c r="O50" s="108">
        <v>1</v>
      </c>
      <c r="P50" s="21">
        <f>SUMIFS(VENTAS[Cantidad],VENTAS[Código del producto Vendido],INVENTARIO4[[#This Row],[Code]])</f>
        <v>0</v>
      </c>
      <c r="Q50" s="21">
        <f>INVENTARIO4[[#This Row],[Entradas]]-INVENTARIO4[[#This Row],[Salidas]]</f>
        <v>1</v>
      </c>
      <c r="R50" s="20">
        <v>160</v>
      </c>
      <c r="S50" s="20">
        <v>18</v>
      </c>
      <c r="T50" s="20">
        <f t="shared" si="1"/>
        <v>8.8888888888888893</v>
      </c>
      <c r="U50" s="21">
        <v>130</v>
      </c>
      <c r="V50" s="20">
        <v>17</v>
      </c>
      <c r="W50" s="20">
        <f t="shared" si="2"/>
        <v>2.21</v>
      </c>
      <c r="X50" s="20">
        <f t="shared" si="3"/>
        <v>11.09888888888889</v>
      </c>
      <c r="Y50" s="20">
        <f t="shared" si="4"/>
        <v>15.543333333333333</v>
      </c>
      <c r="Z50" s="20">
        <v>20</v>
      </c>
      <c r="AA50" s="20">
        <f t="shared" si="5"/>
        <v>8.9011111111111099</v>
      </c>
      <c r="AB50" s="20"/>
    </row>
    <row r="51" spans="1:28" ht="14" x14ac:dyDescent="0.15">
      <c r="A51" s="15" t="s">
        <v>444</v>
      </c>
      <c r="B51" s="88"/>
      <c r="C51" s="22" t="s">
        <v>12</v>
      </c>
      <c r="D51" s="101" t="s">
        <v>51</v>
      </c>
      <c r="E51" s="65" t="s">
        <v>751</v>
      </c>
      <c r="F51" s="72" t="s">
        <v>702</v>
      </c>
      <c r="G51" s="66" t="s">
        <v>164</v>
      </c>
      <c r="H51" s="21" t="s">
        <v>13</v>
      </c>
      <c r="I51" s="18">
        <v>1</v>
      </c>
      <c r="J51" s="18" t="s">
        <v>14</v>
      </c>
      <c r="K51" s="21" t="str">
        <f>IFERROR(VLOOKUP(INVENTARIO4[[#This Row],[Code]],FOTOS[],2,FALSE),"-")</f>
        <v>-</v>
      </c>
      <c r="L51" s="21"/>
      <c r="M51" s="19">
        <f t="shared" si="0"/>
        <v>20</v>
      </c>
      <c r="N51" s="20"/>
      <c r="O51" s="111">
        <v>1</v>
      </c>
      <c r="P51" s="21">
        <f>SUMIFS(VENTAS[Cantidad],VENTAS[Código del producto Vendido],INVENTARIO4[[#This Row],[Code]])</f>
        <v>0</v>
      </c>
      <c r="Q51" s="21">
        <f>INVENTARIO4[[#This Row],[Entradas]]-INVENTARIO4[[#This Row],[Salidas]]</f>
        <v>1</v>
      </c>
      <c r="R51" s="20">
        <v>205</v>
      </c>
      <c r="S51" s="20">
        <v>18</v>
      </c>
      <c r="T51" s="20">
        <f t="shared" si="1"/>
        <v>11.388888888888889</v>
      </c>
      <c r="U51" s="21">
        <v>210</v>
      </c>
      <c r="V51" s="20">
        <v>17</v>
      </c>
      <c r="W51" s="20">
        <f t="shared" si="2"/>
        <v>3.57</v>
      </c>
      <c r="X51" s="20">
        <f t="shared" si="3"/>
        <v>14.95888888888889</v>
      </c>
      <c r="Y51" s="20">
        <f t="shared" si="4"/>
        <v>20.653333333333336</v>
      </c>
      <c r="Z51" s="20">
        <v>20</v>
      </c>
      <c r="AA51" s="20">
        <f t="shared" si="5"/>
        <v>5.0411111111111104</v>
      </c>
      <c r="AB51" s="20"/>
    </row>
    <row r="52" spans="1:28" ht="84" x14ac:dyDescent="0.15">
      <c r="A52" s="15" t="s">
        <v>445</v>
      </c>
      <c r="B52" s="88"/>
      <c r="C52" s="22" t="s">
        <v>12</v>
      </c>
      <c r="D52" s="101" t="s">
        <v>51</v>
      </c>
      <c r="E52" s="65" t="s">
        <v>752</v>
      </c>
      <c r="F52" s="72" t="s">
        <v>704</v>
      </c>
      <c r="G52" s="66" t="s">
        <v>164</v>
      </c>
      <c r="H52" s="106" t="s">
        <v>13</v>
      </c>
      <c r="I52" s="18">
        <v>1</v>
      </c>
      <c r="J52" s="18" t="s">
        <v>14</v>
      </c>
      <c r="K52" s="21" t="str">
        <f>IFERROR(VLOOKUP(INVENTARIO4[[#This Row],[Code]],FOTOS[],2,FALSE),"-")</f>
        <v>https://github.com/uberboutique/whataform-repo/raw/main/pictures/TN0005.jpg</v>
      </c>
      <c r="L52" s="21"/>
      <c r="M52" s="19">
        <f t="shared" si="0"/>
        <v>20</v>
      </c>
      <c r="N52" s="20"/>
      <c r="O52" s="108">
        <v>1</v>
      </c>
      <c r="P52" s="21">
        <f>SUMIFS(VENTAS[Cantidad],VENTAS[Código del producto Vendido],INVENTARIO4[[#This Row],[Code]])</f>
        <v>1</v>
      </c>
      <c r="Q52" s="21">
        <f>INVENTARIO4[[#This Row],[Entradas]]-INVENTARIO4[[#This Row],[Salidas]]</f>
        <v>0</v>
      </c>
      <c r="R52" s="20">
        <v>180</v>
      </c>
      <c r="S52" s="20">
        <v>18</v>
      </c>
      <c r="T52" s="20">
        <f t="shared" si="1"/>
        <v>10</v>
      </c>
      <c r="U52" s="21">
        <v>165</v>
      </c>
      <c r="V52" s="20">
        <v>17</v>
      </c>
      <c r="W52" s="20">
        <f t="shared" si="2"/>
        <v>2.8050000000000002</v>
      </c>
      <c r="X52" s="20">
        <f t="shared" si="3"/>
        <v>12.805</v>
      </c>
      <c r="Y52" s="20">
        <f t="shared" si="4"/>
        <v>17.805</v>
      </c>
      <c r="Z52" s="20">
        <v>20</v>
      </c>
      <c r="AA52" s="20">
        <f t="shared" si="5"/>
        <v>7.1950000000000003</v>
      </c>
      <c r="AB52" s="20"/>
    </row>
    <row r="53" spans="1:28" ht="14" x14ac:dyDescent="0.15">
      <c r="A53" s="15" t="s">
        <v>446</v>
      </c>
      <c r="B53" s="88"/>
      <c r="C53" s="22" t="s">
        <v>12</v>
      </c>
      <c r="D53" s="101" t="s">
        <v>51</v>
      </c>
      <c r="E53" s="65" t="s">
        <v>753</v>
      </c>
      <c r="F53" s="72" t="s">
        <v>703</v>
      </c>
      <c r="G53" s="66" t="s">
        <v>164</v>
      </c>
      <c r="H53" s="21" t="s">
        <v>13</v>
      </c>
      <c r="I53" s="18">
        <v>1</v>
      </c>
      <c r="J53" s="18" t="s">
        <v>14</v>
      </c>
      <c r="K53" s="21" t="str">
        <f>IFERROR(VLOOKUP(INVENTARIO4[[#This Row],[Code]],FOTOS[],2,FALSE),"-")</f>
        <v>-</v>
      </c>
      <c r="L53" s="21"/>
      <c r="M53" s="19">
        <f t="shared" si="0"/>
        <v>20</v>
      </c>
      <c r="N53" s="20"/>
      <c r="O53" s="111">
        <v>1</v>
      </c>
      <c r="P53" s="21">
        <f>SUMIFS(VENTAS[Cantidad],VENTAS[Código del producto Vendido],INVENTARIO4[[#This Row],[Code]])</f>
        <v>0</v>
      </c>
      <c r="Q53" s="21">
        <f>INVENTARIO4[[#This Row],[Entradas]]-INVENTARIO4[[#This Row],[Salidas]]</f>
        <v>1</v>
      </c>
      <c r="R53" s="20">
        <v>160</v>
      </c>
      <c r="S53" s="20">
        <v>18</v>
      </c>
      <c r="T53" s="20">
        <f t="shared" si="1"/>
        <v>8.8888888888888893</v>
      </c>
      <c r="U53" s="21">
        <v>140</v>
      </c>
      <c r="V53" s="20">
        <v>17</v>
      </c>
      <c r="W53" s="20">
        <f t="shared" si="2"/>
        <v>2.38</v>
      </c>
      <c r="X53" s="20">
        <f t="shared" si="3"/>
        <v>11.268888888888888</v>
      </c>
      <c r="Y53" s="20">
        <f t="shared" si="4"/>
        <v>15.713333333333335</v>
      </c>
      <c r="Z53" s="20">
        <v>20</v>
      </c>
      <c r="AA53" s="20">
        <f t="shared" si="5"/>
        <v>8.7311111111111117</v>
      </c>
      <c r="AB53" s="20"/>
    </row>
    <row r="54" spans="1:28" ht="84" x14ac:dyDescent="0.15">
      <c r="A54" s="15" t="s">
        <v>447</v>
      </c>
      <c r="B54" s="88"/>
      <c r="C54" s="22" t="s">
        <v>12</v>
      </c>
      <c r="D54" s="101" t="s">
        <v>51</v>
      </c>
      <c r="E54" s="65" t="s">
        <v>753</v>
      </c>
      <c r="F54" s="72" t="s">
        <v>705</v>
      </c>
      <c r="G54" s="66" t="s">
        <v>164</v>
      </c>
      <c r="H54" s="37" t="s">
        <v>13</v>
      </c>
      <c r="I54" s="18">
        <v>1</v>
      </c>
      <c r="J54" s="18" t="s">
        <v>14</v>
      </c>
      <c r="K54" s="21" t="str">
        <f>IFERROR(VLOOKUP(INVENTARIO4[[#This Row],[Code]],FOTOS[],2,FALSE),"-")</f>
        <v>-</v>
      </c>
      <c r="L54" s="21"/>
      <c r="M54" s="19">
        <f t="shared" si="0"/>
        <v>20</v>
      </c>
      <c r="N54" s="20"/>
      <c r="O54" s="108">
        <v>1</v>
      </c>
      <c r="P54" s="21">
        <f>SUMIFS(VENTAS[Cantidad],VENTAS[Código del producto Vendido],INVENTARIO4[[#This Row],[Code]])</f>
        <v>0</v>
      </c>
      <c r="Q54" s="21">
        <f>INVENTARIO4[[#This Row],[Entradas]]-INVENTARIO4[[#This Row],[Salidas]]</f>
        <v>1</v>
      </c>
      <c r="R54" s="20">
        <v>160</v>
      </c>
      <c r="S54" s="20">
        <v>18</v>
      </c>
      <c r="T54" s="20">
        <f t="shared" si="1"/>
        <v>8.8888888888888893</v>
      </c>
      <c r="U54" s="21">
        <v>140</v>
      </c>
      <c r="V54" s="20">
        <v>17</v>
      </c>
      <c r="W54" s="20">
        <f t="shared" si="2"/>
        <v>2.38</v>
      </c>
      <c r="X54" s="20">
        <f t="shared" si="3"/>
        <v>11.268888888888888</v>
      </c>
      <c r="Y54" s="20">
        <f t="shared" si="4"/>
        <v>15.713333333333335</v>
      </c>
      <c r="Z54" s="20">
        <v>20</v>
      </c>
      <c r="AA54" s="20">
        <f t="shared" si="5"/>
        <v>8.7311111111111117</v>
      </c>
      <c r="AB54" s="20"/>
    </row>
    <row r="55" spans="1:28" ht="14" x14ac:dyDescent="0.15">
      <c r="A55" s="15" t="s">
        <v>448</v>
      </c>
      <c r="B55" s="88"/>
      <c r="C55" s="22" t="s">
        <v>12</v>
      </c>
      <c r="D55" s="101" t="s">
        <v>51</v>
      </c>
      <c r="E55" s="65" t="s">
        <v>771</v>
      </c>
      <c r="F55" s="72" t="s">
        <v>703</v>
      </c>
      <c r="G55" s="66" t="s">
        <v>164</v>
      </c>
      <c r="H55" s="21" t="s">
        <v>13</v>
      </c>
      <c r="I55" s="18">
        <v>1</v>
      </c>
      <c r="J55" s="18" t="s">
        <v>14</v>
      </c>
      <c r="K55" s="21" t="str">
        <f>IFERROR(VLOOKUP(INVENTARIO4[[#This Row],[Code]],FOTOS[],2,FALSE),"-")</f>
        <v>-</v>
      </c>
      <c r="L55" s="21"/>
      <c r="M55" s="19">
        <f t="shared" si="0"/>
        <v>20</v>
      </c>
      <c r="N55" s="20"/>
      <c r="O55" s="111">
        <v>1</v>
      </c>
      <c r="P55" s="21">
        <f>SUMIFS(VENTAS[Cantidad],VENTAS[Código del producto Vendido],INVENTARIO4[[#This Row],[Code]])</f>
        <v>0</v>
      </c>
      <c r="Q55" s="21">
        <f>INVENTARIO4[[#This Row],[Entradas]]-INVENTARIO4[[#This Row],[Salidas]]</f>
        <v>1</v>
      </c>
      <c r="R55" s="20">
        <v>165</v>
      </c>
      <c r="S55" s="20">
        <v>18</v>
      </c>
      <c r="T55" s="20">
        <f t="shared" si="1"/>
        <v>9.1666666666666661</v>
      </c>
      <c r="U55" s="21">
        <v>160</v>
      </c>
      <c r="V55" s="20">
        <v>17</v>
      </c>
      <c r="W55" s="20">
        <f t="shared" si="2"/>
        <v>2.72</v>
      </c>
      <c r="X55" s="20">
        <f t="shared" si="3"/>
        <v>11.886666666666667</v>
      </c>
      <c r="Y55" s="20">
        <f t="shared" si="4"/>
        <v>16.47</v>
      </c>
      <c r="Z55" s="20">
        <v>20</v>
      </c>
      <c r="AA55" s="20">
        <f t="shared" si="5"/>
        <v>8.1133333333333333</v>
      </c>
      <c r="AB55" s="20"/>
    </row>
    <row r="56" spans="1:28" ht="84" x14ac:dyDescent="0.15">
      <c r="A56" s="15" t="s">
        <v>449</v>
      </c>
      <c r="B56" s="88"/>
      <c r="C56" s="22" t="s">
        <v>12</v>
      </c>
      <c r="D56" s="101" t="s">
        <v>51</v>
      </c>
      <c r="E56" s="65" t="s">
        <v>770</v>
      </c>
      <c r="F56" s="72" t="s">
        <v>754</v>
      </c>
      <c r="G56" s="66" t="s">
        <v>164</v>
      </c>
      <c r="H56" s="37" t="s">
        <v>13</v>
      </c>
      <c r="I56" s="18">
        <v>1</v>
      </c>
      <c r="J56" s="18" t="s">
        <v>14</v>
      </c>
      <c r="K56" s="21" t="str">
        <f>IFERROR(VLOOKUP(INVENTARIO4[[#This Row],[Code]],FOTOS[],2,FALSE),"-")</f>
        <v>-</v>
      </c>
      <c r="L56" s="21"/>
      <c r="M56" s="19">
        <f t="shared" si="0"/>
        <v>20</v>
      </c>
      <c r="N56" s="20"/>
      <c r="O56" s="108">
        <v>1</v>
      </c>
      <c r="P56" s="21">
        <f>SUMIFS(VENTAS[Cantidad],VENTAS[Código del producto Vendido],INVENTARIO4[[#This Row],[Code]])</f>
        <v>0</v>
      </c>
      <c r="Q56" s="21">
        <f>INVENTARIO4[[#This Row],[Entradas]]-INVENTARIO4[[#This Row],[Salidas]]</f>
        <v>1</v>
      </c>
      <c r="R56" s="20">
        <v>110</v>
      </c>
      <c r="S56" s="20">
        <v>18</v>
      </c>
      <c r="T56" s="20">
        <f t="shared" si="1"/>
        <v>6.1111111111111107</v>
      </c>
      <c r="U56" s="21">
        <v>215</v>
      </c>
      <c r="V56" s="20">
        <v>17</v>
      </c>
      <c r="W56" s="20">
        <f t="shared" si="2"/>
        <v>3.6549999999999998</v>
      </c>
      <c r="X56" s="20">
        <f t="shared" si="3"/>
        <v>9.7661111111111101</v>
      </c>
      <c r="Y56" s="20">
        <f t="shared" si="4"/>
        <v>12.821666666666665</v>
      </c>
      <c r="Z56" s="20">
        <v>20</v>
      </c>
      <c r="AA56" s="20">
        <f t="shared" si="5"/>
        <v>10.23388888888889</v>
      </c>
      <c r="AB56" s="20"/>
    </row>
    <row r="57" spans="1:28" ht="14" x14ac:dyDescent="0.15">
      <c r="A57" s="15" t="s">
        <v>89</v>
      </c>
      <c r="B57" s="88"/>
      <c r="C57" s="22" t="s">
        <v>12</v>
      </c>
      <c r="D57" s="101" t="s">
        <v>890</v>
      </c>
      <c r="E57" s="65" t="s">
        <v>769</v>
      </c>
      <c r="F57" s="72" t="s">
        <v>693</v>
      </c>
      <c r="G57" s="66" t="s">
        <v>164</v>
      </c>
      <c r="H57" s="21" t="s">
        <v>400</v>
      </c>
      <c r="I57" s="18">
        <v>1</v>
      </c>
      <c r="J57" s="18" t="s">
        <v>14</v>
      </c>
      <c r="K57" s="21" t="str">
        <f>IFERROR(VLOOKUP(INVENTARIO4[[#This Row],[Code]],FOTOS[],2,FALSE),"-")</f>
        <v>-</v>
      </c>
      <c r="L57" s="21"/>
      <c r="M57" s="19">
        <f t="shared" si="0"/>
        <v>30</v>
      </c>
      <c r="N57" s="20"/>
      <c r="O57" s="111">
        <v>3</v>
      </c>
      <c r="P57" s="21">
        <f>SUMIFS(VENTAS[Cantidad],VENTAS[Código del producto Vendido],INVENTARIO4[[#This Row],[Code]])</f>
        <v>0</v>
      </c>
      <c r="Q57" s="21">
        <f>INVENTARIO4[[#This Row],[Entradas]]-INVENTARIO4[[#This Row],[Salidas]]</f>
        <v>3</v>
      </c>
      <c r="R57" s="20">
        <v>165</v>
      </c>
      <c r="S57" s="20">
        <v>18</v>
      </c>
      <c r="T57" s="20">
        <f t="shared" si="1"/>
        <v>9.1666666666666661</v>
      </c>
      <c r="U57" s="21">
        <v>560</v>
      </c>
      <c r="V57" s="20">
        <v>17</v>
      </c>
      <c r="W57" s="20">
        <f t="shared" si="2"/>
        <v>9.52</v>
      </c>
      <c r="X57" s="20">
        <f t="shared" si="3"/>
        <v>18.686666666666667</v>
      </c>
      <c r="Y57" s="20">
        <f t="shared" si="4"/>
        <v>23.27</v>
      </c>
      <c r="Z57" s="20">
        <v>30</v>
      </c>
      <c r="AA57" s="20">
        <f t="shared" si="5"/>
        <v>11.313333333333336</v>
      </c>
      <c r="AB57" s="20"/>
    </row>
    <row r="58" spans="1:28" ht="14" x14ac:dyDescent="0.15">
      <c r="A58" s="15" t="s">
        <v>90</v>
      </c>
      <c r="B58" s="88"/>
      <c r="C58" s="22" t="s">
        <v>12</v>
      </c>
      <c r="D58" s="101" t="s">
        <v>890</v>
      </c>
      <c r="E58" s="65" t="s">
        <v>769</v>
      </c>
      <c r="F58" s="72" t="s">
        <v>698</v>
      </c>
      <c r="G58" s="66" t="s">
        <v>164</v>
      </c>
      <c r="H58" s="35" t="s">
        <v>400</v>
      </c>
      <c r="I58" s="18">
        <v>1</v>
      </c>
      <c r="J58" s="18" t="s">
        <v>14</v>
      </c>
      <c r="K58" s="21" t="str">
        <f>IFERROR(VLOOKUP(INVENTARIO4[[#This Row],[Code]],FOTOS[],2,FALSE),"-")</f>
        <v>-</v>
      </c>
      <c r="L58" s="21"/>
      <c r="M58" s="19">
        <f t="shared" si="0"/>
        <v>30</v>
      </c>
      <c r="N58" s="20"/>
      <c r="O58" s="108">
        <v>3</v>
      </c>
      <c r="P58" s="21">
        <f>SUMIFS(VENTAS[Cantidad],VENTAS[Código del producto Vendido],INVENTARIO4[[#This Row],[Code]])</f>
        <v>0</v>
      </c>
      <c r="Q58" s="21">
        <f>INVENTARIO4[[#This Row],[Entradas]]-INVENTARIO4[[#This Row],[Salidas]]</f>
        <v>3</v>
      </c>
      <c r="R58" s="20">
        <v>165</v>
      </c>
      <c r="S58" s="20">
        <v>18</v>
      </c>
      <c r="T58" s="20">
        <f t="shared" si="1"/>
        <v>9.1666666666666661</v>
      </c>
      <c r="U58" s="21">
        <v>560</v>
      </c>
      <c r="V58" s="20">
        <v>17</v>
      </c>
      <c r="W58" s="20">
        <f t="shared" si="2"/>
        <v>9.52</v>
      </c>
      <c r="X58" s="20">
        <f t="shared" si="3"/>
        <v>18.686666666666667</v>
      </c>
      <c r="Y58" s="20">
        <f t="shared" si="4"/>
        <v>23.27</v>
      </c>
      <c r="Z58" s="20">
        <v>30</v>
      </c>
      <c r="AA58" s="20">
        <f t="shared" si="5"/>
        <v>11.313333333333336</v>
      </c>
      <c r="AB58" s="20"/>
    </row>
    <row r="59" spans="1:28" ht="14" x14ac:dyDescent="0.15">
      <c r="A59" s="15" t="s">
        <v>91</v>
      </c>
      <c r="B59" s="88"/>
      <c r="C59" s="22" t="s">
        <v>12</v>
      </c>
      <c r="D59" s="101" t="s">
        <v>890</v>
      </c>
      <c r="E59" s="65" t="s">
        <v>769</v>
      </c>
      <c r="F59" s="72" t="s">
        <v>697</v>
      </c>
      <c r="G59" s="66" t="s">
        <v>164</v>
      </c>
      <c r="H59" s="35" t="s">
        <v>400</v>
      </c>
      <c r="I59" s="18">
        <v>1</v>
      </c>
      <c r="J59" s="18" t="s">
        <v>14</v>
      </c>
      <c r="K59" s="21" t="str">
        <f>IFERROR(VLOOKUP(INVENTARIO4[[#This Row],[Code]],FOTOS[],2,FALSE),"-")</f>
        <v>-</v>
      </c>
      <c r="L59" s="21"/>
      <c r="M59" s="19">
        <f t="shared" si="0"/>
        <v>30</v>
      </c>
      <c r="N59" s="20"/>
      <c r="O59" s="111">
        <v>3</v>
      </c>
      <c r="P59" s="21">
        <f>SUMIFS(VENTAS[Cantidad],VENTAS[Código del producto Vendido],INVENTARIO4[[#This Row],[Code]])</f>
        <v>0</v>
      </c>
      <c r="Q59" s="21">
        <f>INVENTARIO4[[#This Row],[Entradas]]-INVENTARIO4[[#This Row],[Salidas]]</f>
        <v>3</v>
      </c>
      <c r="R59" s="20">
        <v>165</v>
      </c>
      <c r="S59" s="20">
        <v>18</v>
      </c>
      <c r="T59" s="20">
        <f t="shared" si="1"/>
        <v>9.1666666666666661</v>
      </c>
      <c r="U59" s="21">
        <v>560</v>
      </c>
      <c r="V59" s="20">
        <v>17</v>
      </c>
      <c r="W59" s="20">
        <f t="shared" si="2"/>
        <v>9.52</v>
      </c>
      <c r="X59" s="20">
        <f t="shared" si="3"/>
        <v>18.686666666666667</v>
      </c>
      <c r="Y59" s="20">
        <f t="shared" si="4"/>
        <v>23.27</v>
      </c>
      <c r="Z59" s="20">
        <v>30</v>
      </c>
      <c r="AA59" s="20">
        <f t="shared" si="5"/>
        <v>11.313333333333336</v>
      </c>
      <c r="AB59" s="20"/>
    </row>
    <row r="60" spans="1:28" ht="14" x14ac:dyDescent="0.15">
      <c r="A60" s="15" t="s">
        <v>92</v>
      </c>
      <c r="B60" s="88"/>
      <c r="C60" s="22" t="s">
        <v>12</v>
      </c>
      <c r="D60" s="101" t="s">
        <v>890</v>
      </c>
      <c r="E60" s="65" t="s">
        <v>769</v>
      </c>
      <c r="F60" s="72" t="s">
        <v>692</v>
      </c>
      <c r="G60" s="66" t="s">
        <v>164</v>
      </c>
      <c r="H60" s="21" t="s">
        <v>400</v>
      </c>
      <c r="I60" s="18">
        <v>1</v>
      </c>
      <c r="J60" s="18" t="s">
        <v>14</v>
      </c>
      <c r="K60" s="21" t="str">
        <f>IFERROR(VLOOKUP(INVENTARIO4[[#This Row],[Code]],FOTOS[],2,FALSE),"-")</f>
        <v>https://github.com/uberboutique/whataform-repo/raw/main/pictures/P0004.jpg</v>
      </c>
      <c r="L60" s="21"/>
      <c r="M60" s="19">
        <f t="shared" si="0"/>
        <v>30</v>
      </c>
      <c r="N60" s="20"/>
      <c r="O60" s="108">
        <v>3</v>
      </c>
      <c r="P60" s="21">
        <f>SUMIFS(VENTAS[Cantidad],VENTAS[Código del producto Vendido],INVENTARIO4[[#This Row],[Code]])</f>
        <v>3</v>
      </c>
      <c r="Q60" s="21">
        <f>INVENTARIO4[[#This Row],[Entradas]]-INVENTARIO4[[#This Row],[Salidas]]</f>
        <v>0</v>
      </c>
      <c r="R60" s="20">
        <v>165</v>
      </c>
      <c r="S60" s="20">
        <v>18</v>
      </c>
      <c r="T60" s="20">
        <f t="shared" si="1"/>
        <v>9.1666666666666661</v>
      </c>
      <c r="U60" s="21">
        <v>560</v>
      </c>
      <c r="V60" s="20">
        <v>17</v>
      </c>
      <c r="W60" s="20">
        <f t="shared" si="2"/>
        <v>9.52</v>
      </c>
      <c r="X60" s="20">
        <f t="shared" si="3"/>
        <v>18.686666666666667</v>
      </c>
      <c r="Y60" s="20">
        <f t="shared" si="4"/>
        <v>23.27</v>
      </c>
      <c r="Z60" s="20">
        <v>30</v>
      </c>
      <c r="AA60" s="20">
        <f t="shared" si="5"/>
        <v>11.313333333333336</v>
      </c>
      <c r="AB60" s="20"/>
    </row>
    <row r="61" spans="1:28" ht="14" x14ac:dyDescent="0.15">
      <c r="A61" s="15" t="s">
        <v>71</v>
      </c>
      <c r="B61" s="88"/>
      <c r="C61" s="22" t="s">
        <v>12</v>
      </c>
      <c r="D61" s="101" t="s">
        <v>415</v>
      </c>
      <c r="E61" s="65" t="s">
        <v>739</v>
      </c>
      <c r="F61" s="72" t="s">
        <v>695</v>
      </c>
      <c r="G61" s="66" t="s">
        <v>164</v>
      </c>
      <c r="H61" s="21" t="s">
        <v>13</v>
      </c>
      <c r="I61" s="18">
        <v>1</v>
      </c>
      <c r="J61" s="18" t="s">
        <v>14</v>
      </c>
      <c r="K61" s="21" t="str">
        <f>IFERROR(VLOOKUP(INVENTARIO4[[#This Row],[Code]],FOTOS[],2,FALSE),"-")</f>
        <v>-</v>
      </c>
      <c r="L61" s="21"/>
      <c r="M61" s="19">
        <f t="shared" si="0"/>
        <v>25</v>
      </c>
      <c r="N61" s="20"/>
      <c r="O61" s="111">
        <v>1</v>
      </c>
      <c r="P61" s="21">
        <f>SUMIFS(VENTAS[Cantidad],VENTAS[Código del producto Vendido],INVENTARIO4[[#This Row],[Code]])</f>
        <v>0</v>
      </c>
      <c r="Q61" s="21">
        <f>INVENTARIO4[[#This Row],[Entradas]]-INVENTARIO4[[#This Row],[Salidas]]</f>
        <v>1</v>
      </c>
      <c r="R61" s="20">
        <v>250</v>
      </c>
      <c r="S61" s="20">
        <v>18</v>
      </c>
      <c r="T61" s="20">
        <f t="shared" si="1"/>
        <v>13.888888888888889</v>
      </c>
      <c r="U61" s="21">
        <v>260</v>
      </c>
      <c r="V61" s="20">
        <v>17</v>
      </c>
      <c r="W61" s="20">
        <f t="shared" si="2"/>
        <v>4.42</v>
      </c>
      <c r="X61" s="20">
        <f t="shared" si="3"/>
        <v>18.308888888888887</v>
      </c>
      <c r="Y61" s="20">
        <f t="shared" si="4"/>
        <v>25.253333333333337</v>
      </c>
      <c r="Z61" s="20">
        <v>25</v>
      </c>
      <c r="AA61" s="20">
        <f t="shared" si="5"/>
        <v>6.6911111111111108</v>
      </c>
      <c r="AB61" s="20"/>
    </row>
    <row r="62" spans="1:28" ht="14" x14ac:dyDescent="0.15">
      <c r="A62" s="15" t="s">
        <v>450</v>
      </c>
      <c r="B62" s="88"/>
      <c r="C62" s="22" t="s">
        <v>12</v>
      </c>
      <c r="D62" s="101" t="s">
        <v>51</v>
      </c>
      <c r="E62" s="65" t="s">
        <v>780</v>
      </c>
      <c r="F62" s="72" t="s">
        <v>703</v>
      </c>
      <c r="G62" s="66" t="s">
        <v>164</v>
      </c>
      <c r="H62" s="21" t="s">
        <v>13</v>
      </c>
      <c r="I62" s="18">
        <v>1</v>
      </c>
      <c r="J62" s="18" t="s">
        <v>14</v>
      </c>
      <c r="K62" s="21" t="str">
        <f>IFERROR(VLOOKUP(INVENTARIO4[[#This Row],[Code]],FOTOS[],2,FALSE),"-")</f>
        <v>-</v>
      </c>
      <c r="L62" s="21"/>
      <c r="M62" s="19">
        <f t="shared" si="0"/>
        <v>20</v>
      </c>
      <c r="N62" s="20"/>
      <c r="O62" s="108">
        <v>1</v>
      </c>
      <c r="P62" s="21">
        <f>SUMIFS(VENTAS[Cantidad],VENTAS[Código del producto Vendido],INVENTARIO4[[#This Row],[Code]])</f>
        <v>0</v>
      </c>
      <c r="Q62" s="21">
        <f>INVENTARIO4[[#This Row],[Entradas]]-INVENTARIO4[[#This Row],[Salidas]]</f>
        <v>1</v>
      </c>
      <c r="R62" s="20">
        <v>165</v>
      </c>
      <c r="S62" s="20">
        <v>18</v>
      </c>
      <c r="T62" s="20">
        <f t="shared" si="1"/>
        <v>9.1666666666666661</v>
      </c>
      <c r="U62" s="21">
        <v>140</v>
      </c>
      <c r="V62" s="20">
        <v>17</v>
      </c>
      <c r="W62" s="20">
        <f t="shared" si="2"/>
        <v>2.38</v>
      </c>
      <c r="X62" s="20">
        <f t="shared" si="3"/>
        <v>11.546666666666667</v>
      </c>
      <c r="Y62" s="20">
        <f t="shared" si="4"/>
        <v>16.13</v>
      </c>
      <c r="Z62" s="20">
        <v>20</v>
      </c>
      <c r="AA62" s="20">
        <f t="shared" si="5"/>
        <v>8.4533333333333331</v>
      </c>
      <c r="AB62" s="20"/>
    </row>
    <row r="63" spans="1:28" ht="14" x14ac:dyDescent="0.15">
      <c r="A63" s="15" t="s">
        <v>72</v>
      </c>
      <c r="B63" s="88"/>
      <c r="C63" s="22" t="s">
        <v>12</v>
      </c>
      <c r="D63" s="101" t="s">
        <v>415</v>
      </c>
      <c r="E63" s="65" t="s">
        <v>768</v>
      </c>
      <c r="F63" s="72" t="s">
        <v>695</v>
      </c>
      <c r="G63" s="66" t="s">
        <v>164</v>
      </c>
      <c r="H63" s="21" t="s">
        <v>13</v>
      </c>
      <c r="I63" s="18">
        <v>1</v>
      </c>
      <c r="J63" s="18" t="s">
        <v>14</v>
      </c>
      <c r="K63" s="21" t="str">
        <f>IFERROR(VLOOKUP(INVENTARIO4[[#This Row],[Code]],FOTOS[],2,FALSE),"-")</f>
        <v>-</v>
      </c>
      <c r="L63" s="21"/>
      <c r="M63" s="19">
        <f t="shared" si="0"/>
        <v>20</v>
      </c>
      <c r="N63" s="20"/>
      <c r="O63" s="111">
        <v>1</v>
      </c>
      <c r="P63" s="21">
        <f>SUMIFS(VENTAS[Cantidad],VENTAS[Código del producto Vendido],INVENTARIO4[[#This Row],[Code]])</f>
        <v>0</v>
      </c>
      <c r="Q63" s="21">
        <f>INVENTARIO4[[#This Row],[Entradas]]-INVENTARIO4[[#This Row],[Salidas]]</f>
        <v>1</v>
      </c>
      <c r="R63" s="20">
        <v>185</v>
      </c>
      <c r="S63" s="20">
        <v>18</v>
      </c>
      <c r="T63" s="20">
        <f t="shared" si="1"/>
        <v>10.277777777777779</v>
      </c>
      <c r="U63" s="21">
        <v>145</v>
      </c>
      <c r="V63" s="20">
        <v>17</v>
      </c>
      <c r="W63" s="20">
        <f t="shared" si="2"/>
        <v>2.4649999999999999</v>
      </c>
      <c r="X63" s="20">
        <f t="shared" si="3"/>
        <v>12.742777777777778</v>
      </c>
      <c r="Y63" s="20">
        <f t="shared" si="4"/>
        <v>17.881666666666668</v>
      </c>
      <c r="Z63" s="20">
        <v>20</v>
      </c>
      <c r="AA63" s="20">
        <f t="shared" si="5"/>
        <v>7.2572222222222216</v>
      </c>
      <c r="AB63" s="20"/>
    </row>
    <row r="64" spans="1:28" ht="14" x14ac:dyDescent="0.15">
      <c r="A64" s="15" t="s">
        <v>451</v>
      </c>
      <c r="B64" s="88"/>
      <c r="C64" s="22" t="s">
        <v>12</v>
      </c>
      <c r="D64" s="101" t="s">
        <v>51</v>
      </c>
      <c r="E64" s="65" t="s">
        <v>766</v>
      </c>
      <c r="F64" s="72" t="s">
        <v>704</v>
      </c>
      <c r="G64" s="66" t="s">
        <v>164</v>
      </c>
      <c r="H64" s="21" t="s">
        <v>13</v>
      </c>
      <c r="I64" s="18">
        <v>1</v>
      </c>
      <c r="J64" s="18" t="s">
        <v>14</v>
      </c>
      <c r="K64" s="21" t="str">
        <f>IFERROR(VLOOKUP(INVENTARIO4[[#This Row],[Code]],FOTOS[],2,FALSE),"-")</f>
        <v>-</v>
      </c>
      <c r="L64" s="21"/>
      <c r="M64" s="19">
        <f t="shared" si="0"/>
        <v>20</v>
      </c>
      <c r="N64" s="20"/>
      <c r="O64" s="108">
        <v>1</v>
      </c>
      <c r="P64" s="21">
        <f>SUMIFS(VENTAS[Cantidad],VENTAS[Código del producto Vendido],INVENTARIO4[[#This Row],[Code]])</f>
        <v>0</v>
      </c>
      <c r="Q64" s="21">
        <f>INVENTARIO4[[#This Row],[Entradas]]-INVENTARIO4[[#This Row],[Salidas]]</f>
        <v>1</v>
      </c>
      <c r="R64" s="20">
        <v>175</v>
      </c>
      <c r="S64" s="20">
        <v>18</v>
      </c>
      <c r="T64" s="20">
        <f t="shared" si="1"/>
        <v>9.7222222222222214</v>
      </c>
      <c r="U64" s="21">
        <v>160</v>
      </c>
      <c r="V64" s="20">
        <v>17</v>
      </c>
      <c r="W64" s="20">
        <f t="shared" si="2"/>
        <v>2.72</v>
      </c>
      <c r="X64" s="20">
        <f t="shared" si="3"/>
        <v>12.442222222222222</v>
      </c>
      <c r="Y64" s="20">
        <f t="shared" si="4"/>
        <v>17.303333333333331</v>
      </c>
      <c r="Z64" s="20">
        <v>20</v>
      </c>
      <c r="AA64" s="20">
        <f t="shared" si="5"/>
        <v>7.5577777777777779</v>
      </c>
      <c r="AB64" s="20"/>
    </row>
    <row r="65" spans="1:28" ht="14" x14ac:dyDescent="0.15">
      <c r="A65" s="15" t="s">
        <v>93</v>
      </c>
      <c r="B65" s="88"/>
      <c r="C65" s="22" t="s">
        <v>12</v>
      </c>
      <c r="D65" s="101" t="s">
        <v>50</v>
      </c>
      <c r="E65" s="65" t="s">
        <v>765</v>
      </c>
      <c r="F65" s="72" t="s">
        <v>695</v>
      </c>
      <c r="G65" s="66" t="s">
        <v>164</v>
      </c>
      <c r="H65" s="21" t="s">
        <v>476</v>
      </c>
      <c r="I65" s="18">
        <v>1</v>
      </c>
      <c r="J65" s="18" t="s">
        <v>14</v>
      </c>
      <c r="K65" s="21" t="str">
        <f>IFERROR(VLOOKUP(INVENTARIO4[[#This Row],[Code]],FOTOS[],2,FALSE),"-")</f>
        <v>https://github.com/uberboutique/whataform-repo/raw/main/pictures/V0004.jpg</v>
      </c>
      <c r="L65" s="21"/>
      <c r="M65" s="19">
        <f t="shared" si="0"/>
        <v>30</v>
      </c>
      <c r="N65" s="20"/>
      <c r="O65" s="108">
        <v>1</v>
      </c>
      <c r="P65" s="21">
        <f>SUMIFS(VENTAS[Cantidad],VENTAS[Código del producto Vendido],INVENTARIO4[[#This Row],[Code]])</f>
        <v>1</v>
      </c>
      <c r="Q65" s="21">
        <f>INVENTARIO4[[#This Row],[Entradas]]-INVENTARIO4[[#This Row],[Salidas]]</f>
        <v>0</v>
      </c>
      <c r="R65" s="20">
        <v>265</v>
      </c>
      <c r="S65" s="20">
        <v>18</v>
      </c>
      <c r="T65" s="20">
        <f t="shared" si="1"/>
        <v>14.722222222222221</v>
      </c>
      <c r="U65" s="21">
        <v>325</v>
      </c>
      <c r="V65" s="20">
        <v>8</v>
      </c>
      <c r="W65" s="20">
        <f t="shared" si="2"/>
        <v>2.6</v>
      </c>
      <c r="X65" s="20">
        <f t="shared" si="3"/>
        <v>17.322222222222223</v>
      </c>
      <c r="Y65" s="20">
        <f t="shared" si="4"/>
        <v>24.683333333333334</v>
      </c>
      <c r="Z65" s="20">
        <v>30</v>
      </c>
      <c r="AA65" s="20">
        <f t="shared" si="5"/>
        <v>12.677777777777779</v>
      </c>
      <c r="AB65" s="20" t="s">
        <v>1228</v>
      </c>
    </row>
    <row r="66" spans="1:28" ht="14" x14ac:dyDescent="0.15">
      <c r="A66" s="15" t="s">
        <v>94</v>
      </c>
      <c r="B66" s="88"/>
      <c r="C66" s="22" t="s">
        <v>12</v>
      </c>
      <c r="D66" s="101" t="s">
        <v>50</v>
      </c>
      <c r="E66" s="65" t="s">
        <v>764</v>
      </c>
      <c r="F66" s="72" t="s">
        <v>695</v>
      </c>
      <c r="G66" s="66" t="s">
        <v>164</v>
      </c>
      <c r="H66" s="21" t="s">
        <v>478</v>
      </c>
      <c r="I66" s="18">
        <v>1</v>
      </c>
      <c r="J66" s="18" t="s">
        <v>14</v>
      </c>
      <c r="K66" s="21" t="str">
        <f>IFERROR(VLOOKUP(INVENTARIO4[[#This Row],[Code]],FOTOS[],2,FALSE),"-")</f>
        <v>-</v>
      </c>
      <c r="L66" s="21"/>
      <c r="M66" s="19">
        <f t="shared" si="0"/>
        <v>30</v>
      </c>
      <c r="N66" s="20"/>
      <c r="O66" s="108">
        <v>1</v>
      </c>
      <c r="P66" s="21">
        <f>SUMIFS(VENTAS[Cantidad],VENTAS[Código del producto Vendido],INVENTARIO4[[#This Row],[Code]])</f>
        <v>0</v>
      </c>
      <c r="Q66" s="21">
        <f>INVENTARIO4[[#This Row],[Entradas]]-INVENTARIO4[[#This Row],[Salidas]]</f>
        <v>1</v>
      </c>
      <c r="R66" s="20">
        <v>325</v>
      </c>
      <c r="S66" s="20">
        <v>18</v>
      </c>
      <c r="T66" s="20">
        <f t="shared" si="1"/>
        <v>18.055555555555557</v>
      </c>
      <c r="U66" s="21">
        <v>350</v>
      </c>
      <c r="V66" s="20">
        <v>8</v>
      </c>
      <c r="W66" s="20">
        <f t="shared" si="2"/>
        <v>2.8</v>
      </c>
      <c r="X66" s="20">
        <f t="shared" si="3"/>
        <v>20.855555555555558</v>
      </c>
      <c r="Y66" s="20">
        <f t="shared" si="4"/>
        <v>29.883333333333336</v>
      </c>
      <c r="Z66" s="20">
        <v>30</v>
      </c>
      <c r="AA66" s="20">
        <f t="shared" si="5"/>
        <v>9.1444444444444422</v>
      </c>
      <c r="AB66" s="20" t="s">
        <v>1228</v>
      </c>
    </row>
    <row r="67" spans="1:28" ht="14" x14ac:dyDescent="0.15">
      <c r="A67" s="15" t="s">
        <v>95</v>
      </c>
      <c r="B67" s="88"/>
      <c r="C67" s="22" t="s">
        <v>12</v>
      </c>
      <c r="D67" s="101" t="s">
        <v>50</v>
      </c>
      <c r="E67" s="65" t="s">
        <v>767</v>
      </c>
      <c r="F67" s="72" t="s">
        <v>695</v>
      </c>
      <c r="G67" s="66" t="s">
        <v>164</v>
      </c>
      <c r="H67" s="21" t="s">
        <v>477</v>
      </c>
      <c r="I67" s="18">
        <v>1</v>
      </c>
      <c r="J67" s="18" t="s">
        <v>14</v>
      </c>
      <c r="K67" s="21" t="str">
        <f>IFERROR(VLOOKUP(INVENTARIO4[[#This Row],[Code]],FOTOS[],2,FALSE),"-")</f>
        <v>https://github.com/uberboutique/whataform-repo/raw/main/pictures/V0006.jpg</v>
      </c>
      <c r="L67" s="21"/>
      <c r="M67" s="19">
        <f t="shared" si="0"/>
        <v>28</v>
      </c>
      <c r="N67" s="20"/>
      <c r="O67" s="111">
        <v>1</v>
      </c>
      <c r="P67" s="21">
        <f>SUMIFS(VENTAS[Cantidad],VENTAS[Código del producto Vendido],INVENTARIO4[[#This Row],[Code]])</f>
        <v>1</v>
      </c>
      <c r="Q67" s="21">
        <f>INVENTARIO4[[#This Row],[Entradas]]-INVENTARIO4[[#This Row],[Salidas]]</f>
        <v>0</v>
      </c>
      <c r="R67" s="20">
        <v>270</v>
      </c>
      <c r="S67" s="20">
        <v>18</v>
      </c>
      <c r="T67" s="20">
        <f t="shared" si="1"/>
        <v>15</v>
      </c>
      <c r="U67" s="21">
        <v>325</v>
      </c>
      <c r="V67" s="20">
        <v>8</v>
      </c>
      <c r="W67" s="20">
        <f t="shared" si="2"/>
        <v>2.6</v>
      </c>
      <c r="X67" s="20">
        <f t="shared" si="3"/>
        <v>17.600000000000001</v>
      </c>
      <c r="Y67" s="20">
        <f t="shared" si="4"/>
        <v>25.1</v>
      </c>
      <c r="Z67" s="20">
        <v>28</v>
      </c>
      <c r="AA67" s="20">
        <f t="shared" si="5"/>
        <v>10.4</v>
      </c>
      <c r="AB67" s="20" t="s">
        <v>1228</v>
      </c>
    </row>
    <row r="68" spans="1:28" ht="14" x14ac:dyDescent="0.15">
      <c r="A68" s="15" t="s">
        <v>100</v>
      </c>
      <c r="B68" s="88"/>
      <c r="C68" s="22" t="s">
        <v>12</v>
      </c>
      <c r="D68" s="101" t="s">
        <v>52</v>
      </c>
      <c r="E68" s="65" t="s">
        <v>777</v>
      </c>
      <c r="F68" s="72" t="s">
        <v>697</v>
      </c>
      <c r="G68" s="66" t="s">
        <v>164</v>
      </c>
      <c r="H68" s="21" t="s">
        <v>510</v>
      </c>
      <c r="I68" s="18">
        <v>1</v>
      </c>
      <c r="J68" s="18" t="s">
        <v>14</v>
      </c>
      <c r="K68" s="21" t="str">
        <f>IFERROR(VLOOKUP(INVENTARIO4[[#This Row],[Code]],FOTOS[],2,FALSE),"-")</f>
        <v>https://github.com/uberboutique/whataform-repo/raw/main/pictures/B0001.jpg</v>
      </c>
      <c r="L68" s="21"/>
      <c r="M68" s="19">
        <f t="shared" ref="M68:M131" si="7">Z68</f>
        <v>12</v>
      </c>
      <c r="N68" s="20"/>
      <c r="O68" s="108">
        <v>1</v>
      </c>
      <c r="P68" s="21">
        <f>SUMIFS(VENTAS[Cantidad],VENTAS[Código del producto Vendido],INVENTARIO4[[#This Row],[Code]])</f>
        <v>1</v>
      </c>
      <c r="Q68" s="21">
        <f>INVENTARIO4[[#This Row],[Entradas]]-INVENTARIO4[[#This Row],[Salidas]]</f>
        <v>0</v>
      </c>
      <c r="R68" s="20">
        <v>111</v>
      </c>
      <c r="S68" s="20">
        <v>18</v>
      </c>
      <c r="T68" s="20">
        <f t="shared" ref="T68:T131" si="8">R68/S68</f>
        <v>6.166666666666667</v>
      </c>
      <c r="U68" s="21">
        <v>90</v>
      </c>
      <c r="V68" s="20">
        <v>8</v>
      </c>
      <c r="W68" s="20">
        <f t="shared" ref="W68:W131" si="9">U68*V68/1000</f>
        <v>0.72</v>
      </c>
      <c r="X68" s="20">
        <f t="shared" ref="X68:X131" si="10">T68+W68</f>
        <v>6.8866666666666667</v>
      </c>
      <c r="Y68" s="20">
        <f t="shared" ref="Y68:Y131" si="11">T68*1.5+W68</f>
        <v>9.9700000000000006</v>
      </c>
      <c r="Z68" s="20">
        <v>12</v>
      </c>
      <c r="AA68" s="20">
        <f t="shared" ref="AA68:AA131" si="12">Z68-T68-W68</f>
        <v>5.1133333333333333</v>
      </c>
      <c r="AB68" s="20" t="s">
        <v>1228</v>
      </c>
    </row>
    <row r="69" spans="1:28" ht="14" x14ac:dyDescent="0.15">
      <c r="A69" s="15" t="s">
        <v>387</v>
      </c>
      <c r="B69" s="88"/>
      <c r="C69" s="22" t="s">
        <v>12</v>
      </c>
      <c r="D69" s="101" t="s">
        <v>50</v>
      </c>
      <c r="E69" s="65" t="s">
        <v>781</v>
      </c>
      <c r="F69" s="72" t="s">
        <v>697</v>
      </c>
      <c r="G69" s="66" t="s">
        <v>164</v>
      </c>
      <c r="H69" s="21" t="s">
        <v>479</v>
      </c>
      <c r="I69" s="18">
        <v>1</v>
      </c>
      <c r="J69" s="18" t="s">
        <v>14</v>
      </c>
      <c r="K69" s="21" t="str">
        <f>IFERROR(VLOOKUP(INVENTARIO4[[#This Row],[Code]],FOTOS[],2,FALSE),"-")</f>
        <v>-</v>
      </c>
      <c r="L69" s="21"/>
      <c r="M69" s="19">
        <f t="shared" si="7"/>
        <v>25</v>
      </c>
      <c r="N69" s="20"/>
      <c r="O69" s="111">
        <v>1</v>
      </c>
      <c r="P69" s="21">
        <f>SUMIFS(VENTAS[Cantidad],VENTAS[Código del producto Vendido],INVENTARIO4[[#This Row],[Code]])</f>
        <v>0</v>
      </c>
      <c r="Q69" s="21">
        <f>INVENTARIO4[[#This Row],[Entradas]]-INVENTARIO4[[#This Row],[Salidas]]</f>
        <v>1</v>
      </c>
      <c r="R69" s="20">
        <v>250</v>
      </c>
      <c r="S69" s="20">
        <v>18</v>
      </c>
      <c r="T69" s="20">
        <f t="shared" si="8"/>
        <v>13.888888888888889</v>
      </c>
      <c r="U69" s="21">
        <v>360</v>
      </c>
      <c r="V69" s="20">
        <v>8</v>
      </c>
      <c r="W69" s="20">
        <f t="shared" si="9"/>
        <v>2.88</v>
      </c>
      <c r="X69" s="20">
        <f t="shared" si="10"/>
        <v>16.768888888888888</v>
      </c>
      <c r="Y69" s="20">
        <f t="shared" si="11"/>
        <v>23.713333333333335</v>
      </c>
      <c r="Z69" s="20">
        <v>25</v>
      </c>
      <c r="AA69" s="20">
        <f t="shared" si="12"/>
        <v>8.2311111111111117</v>
      </c>
      <c r="AB69" s="20" t="s">
        <v>1228</v>
      </c>
    </row>
    <row r="70" spans="1:28" ht="14" x14ac:dyDescent="0.15">
      <c r="A70" s="15" t="s">
        <v>96</v>
      </c>
      <c r="B70" s="88"/>
      <c r="C70" s="22" t="s">
        <v>12</v>
      </c>
      <c r="D70" s="101" t="s">
        <v>50</v>
      </c>
      <c r="E70" s="65" t="s">
        <v>776</v>
      </c>
      <c r="F70" s="72" t="s">
        <v>697</v>
      </c>
      <c r="G70" s="66" t="s">
        <v>164</v>
      </c>
      <c r="H70" s="21" t="s">
        <v>479</v>
      </c>
      <c r="I70" s="18">
        <v>1</v>
      </c>
      <c r="J70" s="18" t="s">
        <v>14</v>
      </c>
      <c r="K70" s="21" t="str">
        <f>IFERROR(VLOOKUP(INVENTARIO4[[#This Row],[Code]],FOTOS[],2,FALSE),"-")</f>
        <v>-</v>
      </c>
      <c r="L70" s="21"/>
      <c r="M70" s="19">
        <f t="shared" si="7"/>
        <v>25</v>
      </c>
      <c r="N70" s="20"/>
      <c r="O70" s="108">
        <v>1</v>
      </c>
      <c r="P70" s="21">
        <f>SUMIFS(VENTAS[Cantidad],VENTAS[Código del producto Vendido],INVENTARIO4[[#This Row],[Code]])</f>
        <v>0</v>
      </c>
      <c r="Q70" s="21">
        <f>INVENTARIO4[[#This Row],[Entradas]]-INVENTARIO4[[#This Row],[Salidas]]</f>
        <v>1</v>
      </c>
      <c r="R70" s="20">
        <v>250</v>
      </c>
      <c r="S70" s="20">
        <v>18</v>
      </c>
      <c r="T70" s="20">
        <f t="shared" si="8"/>
        <v>13.888888888888889</v>
      </c>
      <c r="U70" s="21">
        <v>360</v>
      </c>
      <c r="V70" s="20">
        <v>8</v>
      </c>
      <c r="W70" s="20">
        <f t="shared" si="9"/>
        <v>2.88</v>
      </c>
      <c r="X70" s="20">
        <f t="shared" si="10"/>
        <v>16.768888888888888</v>
      </c>
      <c r="Y70" s="20">
        <f t="shared" si="11"/>
        <v>23.713333333333335</v>
      </c>
      <c r="Z70" s="20">
        <v>25</v>
      </c>
      <c r="AA70" s="20">
        <f t="shared" si="12"/>
        <v>8.2311111111111117</v>
      </c>
      <c r="AB70" s="20" t="s">
        <v>1228</v>
      </c>
    </row>
    <row r="71" spans="1:28" ht="14" x14ac:dyDescent="0.15">
      <c r="A71" s="15" t="s">
        <v>101</v>
      </c>
      <c r="B71" s="88"/>
      <c r="C71" s="22" t="s">
        <v>12</v>
      </c>
      <c r="D71" s="101" t="s">
        <v>52</v>
      </c>
      <c r="E71" s="65" t="s">
        <v>775</v>
      </c>
      <c r="F71" s="72" t="s">
        <v>692</v>
      </c>
      <c r="G71" s="66" t="s">
        <v>164</v>
      </c>
      <c r="H71" s="21" t="s">
        <v>480</v>
      </c>
      <c r="I71" s="18">
        <v>1</v>
      </c>
      <c r="J71" s="18" t="s">
        <v>14</v>
      </c>
      <c r="K71" s="21" t="str">
        <f>IFERROR(VLOOKUP(INVENTARIO4[[#This Row],[Code]],FOTOS[],2,FALSE),"-")</f>
        <v>-</v>
      </c>
      <c r="L71" s="21"/>
      <c r="M71" s="19">
        <f t="shared" si="7"/>
        <v>14</v>
      </c>
      <c r="N71" s="20"/>
      <c r="O71" s="111">
        <v>1</v>
      </c>
      <c r="P71" s="21">
        <f>SUMIFS(VENTAS[Cantidad],VENTAS[Código del producto Vendido],INVENTARIO4[[#This Row],[Code]])</f>
        <v>0</v>
      </c>
      <c r="Q71" s="21">
        <f>INVENTARIO4[[#This Row],[Entradas]]-INVENTARIO4[[#This Row],[Salidas]]</f>
        <v>1</v>
      </c>
      <c r="R71" s="20">
        <v>140</v>
      </c>
      <c r="S71" s="20">
        <v>18</v>
      </c>
      <c r="T71" s="20">
        <f t="shared" si="8"/>
        <v>7.7777777777777777</v>
      </c>
      <c r="U71" s="21">
        <v>135</v>
      </c>
      <c r="V71" s="20">
        <v>8</v>
      </c>
      <c r="W71" s="20">
        <f t="shared" si="9"/>
        <v>1.08</v>
      </c>
      <c r="X71" s="20">
        <f t="shared" si="10"/>
        <v>8.8577777777777769</v>
      </c>
      <c r="Y71" s="20">
        <f t="shared" si="11"/>
        <v>12.746666666666666</v>
      </c>
      <c r="Z71" s="20">
        <v>14</v>
      </c>
      <c r="AA71" s="20">
        <f t="shared" si="12"/>
        <v>5.1422222222222222</v>
      </c>
      <c r="AB71" s="20" t="s">
        <v>1228</v>
      </c>
    </row>
    <row r="72" spans="1:28" ht="14" x14ac:dyDescent="0.15">
      <c r="A72" s="15" t="s">
        <v>102</v>
      </c>
      <c r="B72" s="88"/>
      <c r="C72" s="22" t="s">
        <v>12</v>
      </c>
      <c r="D72" s="101" t="s">
        <v>52</v>
      </c>
      <c r="E72" s="65" t="s">
        <v>775</v>
      </c>
      <c r="F72" s="72" t="s">
        <v>697</v>
      </c>
      <c r="G72" s="66" t="s">
        <v>164</v>
      </c>
      <c r="H72" s="21" t="s">
        <v>480</v>
      </c>
      <c r="I72" s="18">
        <v>1</v>
      </c>
      <c r="J72" s="18" t="s">
        <v>14</v>
      </c>
      <c r="K72" s="21" t="str">
        <f>IFERROR(VLOOKUP(INVENTARIO4[[#This Row],[Code]],FOTOS[],2,FALSE),"-")</f>
        <v>-</v>
      </c>
      <c r="L72" s="21"/>
      <c r="M72" s="19">
        <f t="shared" si="7"/>
        <v>14</v>
      </c>
      <c r="N72" s="20"/>
      <c r="O72" s="108">
        <v>1</v>
      </c>
      <c r="P72" s="21">
        <f>SUMIFS(VENTAS[Cantidad],VENTAS[Código del producto Vendido],INVENTARIO4[[#This Row],[Code]])</f>
        <v>0</v>
      </c>
      <c r="Q72" s="21">
        <f>INVENTARIO4[[#This Row],[Entradas]]-INVENTARIO4[[#This Row],[Salidas]]</f>
        <v>1</v>
      </c>
      <c r="R72" s="20">
        <v>140</v>
      </c>
      <c r="S72" s="20">
        <v>18</v>
      </c>
      <c r="T72" s="20">
        <f t="shared" si="8"/>
        <v>7.7777777777777777</v>
      </c>
      <c r="U72" s="21">
        <v>140</v>
      </c>
      <c r="V72" s="20">
        <v>8</v>
      </c>
      <c r="W72" s="20">
        <f t="shared" si="9"/>
        <v>1.1200000000000001</v>
      </c>
      <c r="X72" s="20">
        <f t="shared" si="10"/>
        <v>8.8977777777777778</v>
      </c>
      <c r="Y72" s="20">
        <f t="shared" si="11"/>
        <v>12.786666666666665</v>
      </c>
      <c r="Z72" s="20">
        <v>14</v>
      </c>
      <c r="AA72" s="20">
        <f t="shared" si="12"/>
        <v>5.1022222222222222</v>
      </c>
      <c r="AB72" s="20" t="s">
        <v>1228</v>
      </c>
    </row>
    <row r="73" spans="1:28" ht="14" x14ac:dyDescent="0.15">
      <c r="A73" s="15" t="s">
        <v>103</v>
      </c>
      <c r="B73" s="89"/>
      <c r="C73" s="22" t="s">
        <v>12</v>
      </c>
      <c r="D73" s="102" t="s">
        <v>52</v>
      </c>
      <c r="E73" s="65" t="s">
        <v>763</v>
      </c>
      <c r="F73" s="72" t="s">
        <v>698</v>
      </c>
      <c r="G73" s="66" t="s">
        <v>164</v>
      </c>
      <c r="H73" s="21" t="s">
        <v>480</v>
      </c>
      <c r="I73" s="18">
        <v>1</v>
      </c>
      <c r="J73" s="18" t="s">
        <v>14</v>
      </c>
      <c r="K73" s="21" t="str">
        <f>IFERROR(VLOOKUP(INVENTARIO4[[#This Row],[Code]],FOTOS[],2,FALSE),"-")</f>
        <v>https://github.com/uberboutique/whataform-repo/raw/main/pictures/B0004.jpg</v>
      </c>
      <c r="L73" s="21"/>
      <c r="M73" s="19">
        <f t="shared" si="7"/>
        <v>14</v>
      </c>
      <c r="N73" s="20"/>
      <c r="O73" s="111">
        <v>1</v>
      </c>
      <c r="P73" s="21">
        <f>SUMIFS(VENTAS[Cantidad],VENTAS[Código del producto Vendido],INVENTARIO4[[#This Row],[Code]])</f>
        <v>1</v>
      </c>
      <c r="Q73" s="21">
        <f>INVENTARIO4[[#This Row],[Entradas]]-INVENTARIO4[[#This Row],[Salidas]]</f>
        <v>0</v>
      </c>
      <c r="R73" s="20">
        <v>140</v>
      </c>
      <c r="S73" s="20">
        <v>18</v>
      </c>
      <c r="T73" s="20">
        <f t="shared" si="8"/>
        <v>7.7777777777777777</v>
      </c>
      <c r="U73" s="21">
        <v>135</v>
      </c>
      <c r="V73" s="20">
        <v>8</v>
      </c>
      <c r="W73" s="20">
        <f t="shared" si="9"/>
        <v>1.08</v>
      </c>
      <c r="X73" s="20">
        <f t="shared" si="10"/>
        <v>8.8577777777777769</v>
      </c>
      <c r="Y73" s="20">
        <f t="shared" si="11"/>
        <v>12.746666666666666</v>
      </c>
      <c r="Z73" s="20">
        <v>14</v>
      </c>
      <c r="AA73" s="20">
        <f t="shared" si="12"/>
        <v>5.1422222222222222</v>
      </c>
      <c r="AB73" s="20" t="s">
        <v>1228</v>
      </c>
    </row>
    <row r="74" spans="1:28" ht="14" x14ac:dyDescent="0.15">
      <c r="A74" s="15" t="s">
        <v>104</v>
      </c>
      <c r="B74" s="89"/>
      <c r="C74" s="22" t="s">
        <v>12</v>
      </c>
      <c r="D74" s="102" t="s">
        <v>52</v>
      </c>
      <c r="E74" s="77" t="s">
        <v>762</v>
      </c>
      <c r="F74" s="72" t="s">
        <v>692</v>
      </c>
      <c r="G74" s="66" t="s">
        <v>164</v>
      </c>
      <c r="H74" s="21" t="s">
        <v>481</v>
      </c>
      <c r="I74" s="18">
        <v>1</v>
      </c>
      <c r="J74" s="18" t="s">
        <v>14</v>
      </c>
      <c r="K74" s="21" t="str">
        <f>IFERROR(VLOOKUP(INVENTARIO4[[#This Row],[Code]],FOTOS[],2,FALSE),"-")</f>
        <v>-</v>
      </c>
      <c r="L74" s="21"/>
      <c r="M74" s="19">
        <f t="shared" si="7"/>
        <v>14</v>
      </c>
      <c r="N74" s="20"/>
      <c r="O74" s="108">
        <v>1</v>
      </c>
      <c r="P74" s="21">
        <f>SUMIFS(VENTAS[Cantidad],VENTAS[Código del producto Vendido],INVENTARIO4[[#This Row],[Code]])</f>
        <v>0</v>
      </c>
      <c r="Q74" s="21">
        <f>INVENTARIO4[[#This Row],[Entradas]]-INVENTARIO4[[#This Row],[Salidas]]</f>
        <v>1</v>
      </c>
      <c r="R74" s="20">
        <v>140</v>
      </c>
      <c r="S74" s="20">
        <v>18</v>
      </c>
      <c r="T74" s="20">
        <f t="shared" si="8"/>
        <v>7.7777777777777777</v>
      </c>
      <c r="U74" s="21">
        <v>110</v>
      </c>
      <c r="V74" s="20">
        <v>8</v>
      </c>
      <c r="W74" s="20">
        <f t="shared" si="9"/>
        <v>0.88</v>
      </c>
      <c r="X74" s="20">
        <f t="shared" si="10"/>
        <v>8.6577777777777776</v>
      </c>
      <c r="Y74" s="20">
        <f t="shared" si="11"/>
        <v>12.546666666666667</v>
      </c>
      <c r="Z74" s="20">
        <v>14</v>
      </c>
      <c r="AA74" s="20">
        <f t="shared" si="12"/>
        <v>5.3422222222222224</v>
      </c>
      <c r="AB74" s="20" t="s">
        <v>1228</v>
      </c>
    </row>
    <row r="75" spans="1:28" ht="14" x14ac:dyDescent="0.15">
      <c r="A75" s="15" t="s">
        <v>115</v>
      </c>
      <c r="B75" s="89"/>
      <c r="C75" s="22" t="s">
        <v>12</v>
      </c>
      <c r="D75" s="102" t="s">
        <v>52</v>
      </c>
      <c r="E75" s="77" t="s">
        <v>761</v>
      </c>
      <c r="F75" s="72" t="s">
        <v>697</v>
      </c>
      <c r="G75" s="66" t="s">
        <v>164</v>
      </c>
      <c r="H75" s="21" t="s">
        <v>481</v>
      </c>
      <c r="I75" s="18">
        <v>1</v>
      </c>
      <c r="J75" s="18" t="s">
        <v>14</v>
      </c>
      <c r="K75" s="21" t="str">
        <f>IFERROR(VLOOKUP(INVENTARIO4[[#This Row],[Code]],FOTOS[],2,FALSE),"-")</f>
        <v>-</v>
      </c>
      <c r="L75" s="21"/>
      <c r="M75" s="19">
        <f t="shared" si="7"/>
        <v>14</v>
      </c>
      <c r="N75" s="20"/>
      <c r="O75" s="111">
        <v>1</v>
      </c>
      <c r="P75" s="21">
        <f>SUMIFS(VENTAS[Cantidad],VENTAS[Código del producto Vendido],INVENTARIO4[[#This Row],[Code]])</f>
        <v>0</v>
      </c>
      <c r="Q75" s="21">
        <f>INVENTARIO4[[#This Row],[Entradas]]-INVENTARIO4[[#This Row],[Salidas]]</f>
        <v>1</v>
      </c>
      <c r="R75" s="20">
        <v>140</v>
      </c>
      <c r="S75" s="20">
        <v>18</v>
      </c>
      <c r="T75" s="20">
        <f t="shared" si="8"/>
        <v>7.7777777777777777</v>
      </c>
      <c r="U75" s="21">
        <v>140</v>
      </c>
      <c r="V75" s="20">
        <v>8</v>
      </c>
      <c r="W75" s="20">
        <f t="shared" si="9"/>
        <v>1.1200000000000001</v>
      </c>
      <c r="X75" s="20">
        <f t="shared" si="10"/>
        <v>8.8977777777777778</v>
      </c>
      <c r="Y75" s="20">
        <f t="shared" si="11"/>
        <v>12.786666666666665</v>
      </c>
      <c r="Z75" s="20">
        <v>14</v>
      </c>
      <c r="AA75" s="20">
        <f t="shared" si="12"/>
        <v>5.1022222222222222</v>
      </c>
      <c r="AB75" s="20" t="s">
        <v>1228</v>
      </c>
    </row>
    <row r="76" spans="1:28" ht="14" x14ac:dyDescent="0.15">
      <c r="A76" s="23" t="s">
        <v>105</v>
      </c>
      <c r="B76" s="89"/>
      <c r="C76" s="22" t="s">
        <v>12</v>
      </c>
      <c r="D76" s="102" t="s">
        <v>891</v>
      </c>
      <c r="E76" s="65" t="s">
        <v>760</v>
      </c>
      <c r="F76" s="72" t="s">
        <v>698</v>
      </c>
      <c r="G76" s="66" t="s">
        <v>164</v>
      </c>
      <c r="H76" s="21" t="s">
        <v>482</v>
      </c>
      <c r="I76" s="18">
        <v>1</v>
      </c>
      <c r="J76" s="18" t="s">
        <v>14</v>
      </c>
      <c r="K76" s="21" t="str">
        <f>IFERROR(VLOOKUP(INVENTARIO4[[#This Row],[Code]],FOTOS[],2,FALSE),"-")</f>
        <v>https://github.com/uberboutique/whataform-repo/raw/main/pictures/P0005.jpg</v>
      </c>
      <c r="L76" s="21"/>
      <c r="M76" s="19">
        <f t="shared" si="7"/>
        <v>23</v>
      </c>
      <c r="N76" s="20"/>
      <c r="O76" s="108">
        <v>1</v>
      </c>
      <c r="P76" s="21">
        <f>SUMIFS(VENTAS[Cantidad],VENTAS[Código del producto Vendido],INVENTARIO4[[#This Row],[Code]])</f>
        <v>1</v>
      </c>
      <c r="Q76" s="21">
        <f>INVENTARIO4[[#This Row],[Entradas]]-INVENTARIO4[[#This Row],[Salidas]]</f>
        <v>0</v>
      </c>
      <c r="R76" s="20">
        <v>200</v>
      </c>
      <c r="S76" s="20">
        <v>18</v>
      </c>
      <c r="T76" s="20">
        <f t="shared" si="8"/>
        <v>11.111111111111111</v>
      </c>
      <c r="U76" s="21">
        <v>245</v>
      </c>
      <c r="V76" s="20">
        <v>8</v>
      </c>
      <c r="W76" s="20">
        <f t="shared" si="9"/>
        <v>1.96</v>
      </c>
      <c r="X76" s="20">
        <f t="shared" si="10"/>
        <v>13.071111111111112</v>
      </c>
      <c r="Y76" s="20">
        <f t="shared" si="11"/>
        <v>18.626666666666665</v>
      </c>
      <c r="Z76" s="20">
        <v>23</v>
      </c>
      <c r="AA76" s="20">
        <f t="shared" si="12"/>
        <v>9.9288888888888884</v>
      </c>
      <c r="AB76" s="20" t="s">
        <v>1228</v>
      </c>
    </row>
    <row r="77" spans="1:28" ht="14" x14ac:dyDescent="0.15">
      <c r="A77" s="23" t="s">
        <v>106</v>
      </c>
      <c r="B77" s="89"/>
      <c r="C77" s="22" t="s">
        <v>12</v>
      </c>
      <c r="D77" s="102" t="s">
        <v>891</v>
      </c>
      <c r="E77" s="65" t="s">
        <v>760</v>
      </c>
      <c r="F77" s="72" t="s">
        <v>695</v>
      </c>
      <c r="G77" s="66" t="s">
        <v>164</v>
      </c>
      <c r="H77" s="21" t="s">
        <v>482</v>
      </c>
      <c r="I77" s="18">
        <v>1</v>
      </c>
      <c r="J77" s="18" t="s">
        <v>14</v>
      </c>
      <c r="K77" s="21" t="str">
        <f>IFERROR(VLOOKUP(INVENTARIO4[[#This Row],[Code]],FOTOS[],2,FALSE),"-")</f>
        <v>-</v>
      </c>
      <c r="L77" s="21"/>
      <c r="M77" s="19">
        <f t="shared" si="7"/>
        <v>23</v>
      </c>
      <c r="N77" s="20"/>
      <c r="O77" s="111">
        <v>1</v>
      </c>
      <c r="P77" s="21">
        <f>SUMIFS(VENTAS[Cantidad],VENTAS[Código del producto Vendido],INVENTARIO4[[#This Row],[Code]])</f>
        <v>0</v>
      </c>
      <c r="Q77" s="21">
        <f>INVENTARIO4[[#This Row],[Entradas]]-INVENTARIO4[[#This Row],[Salidas]]</f>
        <v>1</v>
      </c>
      <c r="R77" s="20">
        <v>200</v>
      </c>
      <c r="S77" s="20">
        <v>18</v>
      </c>
      <c r="T77" s="20">
        <f t="shared" si="8"/>
        <v>11.111111111111111</v>
      </c>
      <c r="U77" s="21">
        <v>255</v>
      </c>
      <c r="V77" s="20">
        <v>8</v>
      </c>
      <c r="W77" s="20">
        <f t="shared" si="9"/>
        <v>2.04</v>
      </c>
      <c r="X77" s="20">
        <f t="shared" si="10"/>
        <v>13.15111111111111</v>
      </c>
      <c r="Y77" s="20">
        <f t="shared" si="11"/>
        <v>18.706666666666663</v>
      </c>
      <c r="Z77" s="20">
        <v>23</v>
      </c>
      <c r="AA77" s="20">
        <f t="shared" si="12"/>
        <v>9.8488888888888901</v>
      </c>
      <c r="AB77" s="20" t="s">
        <v>1228</v>
      </c>
    </row>
    <row r="78" spans="1:28" ht="14" x14ac:dyDescent="0.15">
      <c r="A78" s="23" t="s">
        <v>107</v>
      </c>
      <c r="B78" s="89"/>
      <c r="C78" s="22" t="s">
        <v>12</v>
      </c>
      <c r="D78" s="102" t="s">
        <v>891</v>
      </c>
      <c r="E78" s="65" t="s">
        <v>760</v>
      </c>
      <c r="F78" s="72" t="s">
        <v>697</v>
      </c>
      <c r="G78" s="66" t="s">
        <v>164</v>
      </c>
      <c r="H78" s="21" t="s">
        <v>482</v>
      </c>
      <c r="I78" s="18">
        <v>1</v>
      </c>
      <c r="J78" s="18" t="s">
        <v>14</v>
      </c>
      <c r="K78" s="21" t="str">
        <f>IFERROR(VLOOKUP(INVENTARIO4[[#This Row],[Code]],FOTOS[],2,FALSE),"-")</f>
        <v>-</v>
      </c>
      <c r="L78" s="21"/>
      <c r="M78" s="19">
        <f t="shared" si="7"/>
        <v>23</v>
      </c>
      <c r="N78" s="20"/>
      <c r="O78" s="108">
        <v>1</v>
      </c>
      <c r="P78" s="21">
        <f>SUMIFS(VENTAS[Cantidad],VENTAS[Código del producto Vendido],INVENTARIO4[[#This Row],[Code]])</f>
        <v>0</v>
      </c>
      <c r="Q78" s="21">
        <f>INVENTARIO4[[#This Row],[Entradas]]-INVENTARIO4[[#This Row],[Salidas]]</f>
        <v>1</v>
      </c>
      <c r="R78" s="20">
        <v>200</v>
      </c>
      <c r="S78" s="20">
        <v>18</v>
      </c>
      <c r="T78" s="20">
        <f t="shared" si="8"/>
        <v>11.111111111111111</v>
      </c>
      <c r="U78" s="21">
        <v>255</v>
      </c>
      <c r="V78" s="20">
        <v>8</v>
      </c>
      <c r="W78" s="20">
        <f t="shared" si="9"/>
        <v>2.04</v>
      </c>
      <c r="X78" s="20">
        <f t="shared" si="10"/>
        <v>13.15111111111111</v>
      </c>
      <c r="Y78" s="20">
        <f t="shared" si="11"/>
        <v>18.706666666666663</v>
      </c>
      <c r="Z78" s="20">
        <v>23</v>
      </c>
      <c r="AA78" s="20">
        <f t="shared" si="12"/>
        <v>9.8488888888888901</v>
      </c>
      <c r="AB78" s="20" t="s">
        <v>1228</v>
      </c>
    </row>
    <row r="79" spans="1:28" ht="14" x14ac:dyDescent="0.15">
      <c r="A79" s="23" t="s">
        <v>108</v>
      </c>
      <c r="B79" s="89"/>
      <c r="C79" s="22" t="s">
        <v>12</v>
      </c>
      <c r="D79" s="102" t="s">
        <v>892</v>
      </c>
      <c r="E79" s="65" t="s">
        <v>759</v>
      </c>
      <c r="F79" s="72" t="s">
        <v>697</v>
      </c>
      <c r="G79" s="66" t="s">
        <v>164</v>
      </c>
      <c r="H79" s="21" t="s">
        <v>483</v>
      </c>
      <c r="I79" s="18">
        <v>1</v>
      </c>
      <c r="J79" s="18" t="s">
        <v>14</v>
      </c>
      <c r="K79" s="21" t="str">
        <f>IFERROR(VLOOKUP(INVENTARIO4[[#This Row],[Code]],FOTOS[],2,FALSE),"-")</f>
        <v>-</v>
      </c>
      <c r="L79" s="21"/>
      <c r="M79" s="19">
        <f t="shared" si="7"/>
        <v>15</v>
      </c>
      <c r="N79" s="20"/>
      <c r="O79" s="111">
        <v>1</v>
      </c>
      <c r="P79" s="21">
        <f>SUMIFS(VENTAS[Cantidad],VENTAS[Código del producto Vendido],INVENTARIO4[[#This Row],[Code]])</f>
        <v>0</v>
      </c>
      <c r="Q79" s="21">
        <f>INVENTARIO4[[#This Row],[Entradas]]-INVENTARIO4[[#This Row],[Salidas]]</f>
        <v>1</v>
      </c>
      <c r="R79" s="20">
        <v>105</v>
      </c>
      <c r="S79" s="20">
        <v>18</v>
      </c>
      <c r="T79" s="20">
        <f t="shared" si="8"/>
        <v>5.833333333333333</v>
      </c>
      <c r="U79" s="21">
        <v>165</v>
      </c>
      <c r="V79" s="20">
        <v>8</v>
      </c>
      <c r="W79" s="20">
        <f t="shared" si="9"/>
        <v>1.32</v>
      </c>
      <c r="X79" s="20">
        <f t="shared" si="10"/>
        <v>7.1533333333333333</v>
      </c>
      <c r="Y79" s="20">
        <f t="shared" si="11"/>
        <v>10.07</v>
      </c>
      <c r="Z79" s="20">
        <v>15</v>
      </c>
      <c r="AA79" s="20">
        <f t="shared" si="12"/>
        <v>7.8466666666666676</v>
      </c>
      <c r="AB79" s="20" t="s">
        <v>1228</v>
      </c>
    </row>
    <row r="80" spans="1:28" ht="14" x14ac:dyDescent="0.15">
      <c r="A80" s="23" t="s">
        <v>109</v>
      </c>
      <c r="B80" s="89"/>
      <c r="C80" s="22" t="s">
        <v>12</v>
      </c>
      <c r="D80" s="102" t="s">
        <v>892</v>
      </c>
      <c r="E80" s="65" t="s">
        <v>759</v>
      </c>
      <c r="F80" s="72" t="s">
        <v>698</v>
      </c>
      <c r="G80" s="66" t="s">
        <v>164</v>
      </c>
      <c r="H80" s="21" t="s">
        <v>483</v>
      </c>
      <c r="I80" s="18">
        <v>1</v>
      </c>
      <c r="J80" s="18" t="s">
        <v>14</v>
      </c>
      <c r="K80" s="21" t="str">
        <f>IFERROR(VLOOKUP(INVENTARIO4[[#This Row],[Code]],FOTOS[],2,FALSE),"-")</f>
        <v>-</v>
      </c>
      <c r="L80" s="21"/>
      <c r="M80" s="19">
        <f t="shared" si="7"/>
        <v>15</v>
      </c>
      <c r="N80" s="20"/>
      <c r="O80" s="108">
        <v>1</v>
      </c>
      <c r="P80" s="21">
        <f>SUMIFS(VENTAS[Cantidad],VENTAS[Código del producto Vendido],INVENTARIO4[[#This Row],[Code]])</f>
        <v>0</v>
      </c>
      <c r="Q80" s="21">
        <f>INVENTARIO4[[#This Row],[Entradas]]-INVENTARIO4[[#This Row],[Salidas]]</f>
        <v>1</v>
      </c>
      <c r="R80" s="20">
        <v>105</v>
      </c>
      <c r="S80" s="20">
        <v>18</v>
      </c>
      <c r="T80" s="20">
        <f t="shared" si="8"/>
        <v>5.833333333333333</v>
      </c>
      <c r="U80" s="21">
        <v>180</v>
      </c>
      <c r="V80" s="20">
        <v>8</v>
      </c>
      <c r="W80" s="20">
        <f t="shared" si="9"/>
        <v>1.44</v>
      </c>
      <c r="X80" s="20">
        <f t="shared" si="10"/>
        <v>7.2733333333333334</v>
      </c>
      <c r="Y80" s="20">
        <f t="shared" si="11"/>
        <v>10.19</v>
      </c>
      <c r="Z80" s="20">
        <v>15</v>
      </c>
      <c r="AA80" s="20">
        <f t="shared" si="12"/>
        <v>7.7266666666666683</v>
      </c>
      <c r="AB80" s="20" t="s">
        <v>1228</v>
      </c>
    </row>
    <row r="81" spans="1:28" ht="14" x14ac:dyDescent="0.15">
      <c r="A81" s="23" t="s">
        <v>97</v>
      </c>
      <c r="B81" s="89"/>
      <c r="C81" s="22" t="s">
        <v>12</v>
      </c>
      <c r="D81" s="102" t="s">
        <v>50</v>
      </c>
      <c r="E81" s="65" t="s">
        <v>790</v>
      </c>
      <c r="F81" s="72" t="s">
        <v>695</v>
      </c>
      <c r="G81" s="66" t="s">
        <v>164</v>
      </c>
      <c r="H81" s="21" t="s">
        <v>485</v>
      </c>
      <c r="I81" s="18">
        <v>1</v>
      </c>
      <c r="J81" s="18" t="s">
        <v>14</v>
      </c>
      <c r="K81" s="21" t="str">
        <f>IFERROR(VLOOKUP(INVENTARIO4[[#This Row],[Code]],FOTOS[],2,FALSE),"-")</f>
        <v>https://github.com/uberboutique/whataform-repo/raw/main/pictures/V0009.jpg</v>
      </c>
      <c r="L81" s="21"/>
      <c r="M81" s="19">
        <f t="shared" si="7"/>
        <v>18</v>
      </c>
      <c r="N81" s="20"/>
      <c r="O81" s="108">
        <v>1</v>
      </c>
      <c r="P81" s="21">
        <f>SUMIFS(VENTAS[Cantidad],VENTAS[Código del producto Vendido],INVENTARIO4[[#This Row],[Code]])</f>
        <v>1</v>
      </c>
      <c r="Q81" s="21">
        <f>INVENTARIO4[[#This Row],[Entradas]]-INVENTARIO4[[#This Row],[Salidas]]</f>
        <v>0</v>
      </c>
      <c r="R81" s="20">
        <v>120</v>
      </c>
      <c r="S81" s="20">
        <v>18</v>
      </c>
      <c r="T81" s="20">
        <f t="shared" si="8"/>
        <v>6.666666666666667</v>
      </c>
      <c r="U81" s="21">
        <v>130</v>
      </c>
      <c r="V81" s="20">
        <v>8</v>
      </c>
      <c r="W81" s="20">
        <f t="shared" si="9"/>
        <v>1.04</v>
      </c>
      <c r="X81" s="20">
        <f t="shared" si="10"/>
        <v>7.706666666666667</v>
      </c>
      <c r="Y81" s="20">
        <f t="shared" si="11"/>
        <v>11.04</v>
      </c>
      <c r="Z81" s="20">
        <v>18</v>
      </c>
      <c r="AA81" s="20">
        <f t="shared" si="12"/>
        <v>10.293333333333333</v>
      </c>
      <c r="AB81" s="20" t="s">
        <v>1228</v>
      </c>
    </row>
    <row r="82" spans="1:28" ht="14" x14ac:dyDescent="0.15">
      <c r="A82" s="23" t="s">
        <v>98</v>
      </c>
      <c r="B82" s="89"/>
      <c r="C82" s="22" t="s">
        <v>12</v>
      </c>
      <c r="D82" s="102" t="s">
        <v>50</v>
      </c>
      <c r="E82" s="65" t="s">
        <v>758</v>
      </c>
      <c r="F82" s="72" t="s">
        <v>698</v>
      </c>
      <c r="G82" s="66" t="s">
        <v>164</v>
      </c>
      <c r="H82" s="21" t="s">
        <v>484</v>
      </c>
      <c r="I82" s="18">
        <v>1</v>
      </c>
      <c r="J82" s="18" t="s">
        <v>14</v>
      </c>
      <c r="K82" s="21" t="str">
        <f>IFERROR(VLOOKUP(INVENTARIO4[[#This Row],[Code]],FOTOS[],2,FALSE),"-")</f>
        <v>-</v>
      </c>
      <c r="L82" s="21"/>
      <c r="M82" s="19">
        <f t="shared" si="7"/>
        <v>25</v>
      </c>
      <c r="N82" s="20"/>
      <c r="O82" s="108">
        <v>1</v>
      </c>
      <c r="P82" s="21">
        <f>SUMIFS(VENTAS[Cantidad],VENTAS[Código del producto Vendido],INVENTARIO4[[#This Row],[Code]])</f>
        <v>0</v>
      </c>
      <c r="Q82" s="21">
        <f>INVENTARIO4[[#This Row],[Entradas]]-INVENTARIO4[[#This Row],[Salidas]]</f>
        <v>1</v>
      </c>
      <c r="R82" s="20">
        <v>190</v>
      </c>
      <c r="S82" s="20">
        <v>18</v>
      </c>
      <c r="T82" s="20">
        <f t="shared" si="8"/>
        <v>10.555555555555555</v>
      </c>
      <c r="U82" s="21">
        <v>245</v>
      </c>
      <c r="V82" s="20">
        <v>8</v>
      </c>
      <c r="W82" s="20">
        <f t="shared" si="9"/>
        <v>1.96</v>
      </c>
      <c r="X82" s="20">
        <f t="shared" si="10"/>
        <v>12.515555555555554</v>
      </c>
      <c r="Y82" s="20">
        <f t="shared" si="11"/>
        <v>17.793333333333333</v>
      </c>
      <c r="Z82" s="20">
        <v>25</v>
      </c>
      <c r="AA82" s="20">
        <f t="shared" si="12"/>
        <v>12.484444444444446</v>
      </c>
      <c r="AB82" s="20" t="s">
        <v>1228</v>
      </c>
    </row>
    <row r="83" spans="1:28" ht="14" x14ac:dyDescent="0.15">
      <c r="A83" s="23" t="s">
        <v>99</v>
      </c>
      <c r="B83" s="89"/>
      <c r="C83" s="22" t="s">
        <v>12</v>
      </c>
      <c r="D83" s="102" t="s">
        <v>50</v>
      </c>
      <c r="E83" s="65" t="s">
        <v>758</v>
      </c>
      <c r="F83" s="72" t="s">
        <v>697</v>
      </c>
      <c r="G83" s="66" t="s">
        <v>164</v>
      </c>
      <c r="H83" s="21" t="s">
        <v>484</v>
      </c>
      <c r="I83" s="18">
        <v>1</v>
      </c>
      <c r="J83" s="18" t="s">
        <v>14</v>
      </c>
      <c r="K83" s="21" t="str">
        <f>IFERROR(VLOOKUP(INVENTARIO4[[#This Row],[Code]],FOTOS[],2,FALSE),"-")</f>
        <v>-</v>
      </c>
      <c r="L83" s="21"/>
      <c r="M83" s="19">
        <f t="shared" si="7"/>
        <v>25</v>
      </c>
      <c r="N83" s="20"/>
      <c r="O83" s="111">
        <v>1</v>
      </c>
      <c r="P83" s="21">
        <f>SUMIFS(VENTAS[Cantidad],VENTAS[Código del producto Vendido],INVENTARIO4[[#This Row],[Code]])</f>
        <v>0</v>
      </c>
      <c r="Q83" s="21">
        <f>INVENTARIO4[[#This Row],[Entradas]]-INVENTARIO4[[#This Row],[Salidas]]</f>
        <v>1</v>
      </c>
      <c r="R83" s="20">
        <v>190</v>
      </c>
      <c r="S83" s="20">
        <v>18</v>
      </c>
      <c r="T83" s="20">
        <f t="shared" si="8"/>
        <v>10.555555555555555</v>
      </c>
      <c r="U83" s="21">
        <v>290</v>
      </c>
      <c r="V83" s="20">
        <v>8</v>
      </c>
      <c r="W83" s="20">
        <f t="shared" si="9"/>
        <v>2.3199999999999998</v>
      </c>
      <c r="X83" s="20">
        <f t="shared" si="10"/>
        <v>12.875555555555556</v>
      </c>
      <c r="Y83" s="20">
        <f t="shared" si="11"/>
        <v>18.153333333333332</v>
      </c>
      <c r="Z83" s="20">
        <v>25</v>
      </c>
      <c r="AA83" s="20">
        <f t="shared" si="12"/>
        <v>12.124444444444444</v>
      </c>
      <c r="AB83" s="20" t="s">
        <v>1228</v>
      </c>
    </row>
    <row r="84" spans="1:28" ht="14" x14ac:dyDescent="0.15">
      <c r="A84" s="23" t="s">
        <v>110</v>
      </c>
      <c r="B84" s="89"/>
      <c r="C84" s="22" t="s">
        <v>12</v>
      </c>
      <c r="D84" s="102" t="s">
        <v>50</v>
      </c>
      <c r="E84" s="65" t="s">
        <v>757</v>
      </c>
      <c r="F84" s="72" t="s">
        <v>695</v>
      </c>
      <c r="G84" s="66" t="s">
        <v>164</v>
      </c>
      <c r="H84" s="21" t="s">
        <v>486</v>
      </c>
      <c r="I84" s="18">
        <v>1</v>
      </c>
      <c r="J84" s="18" t="s">
        <v>14</v>
      </c>
      <c r="K84" s="21" t="str">
        <f>IFERROR(VLOOKUP(INVENTARIO4[[#This Row],[Code]],FOTOS[],2,FALSE),"-")</f>
        <v>-</v>
      </c>
      <c r="L84" s="21"/>
      <c r="M84" s="19">
        <f t="shared" si="7"/>
        <v>25</v>
      </c>
      <c r="N84" s="20"/>
      <c r="O84" s="108">
        <v>1</v>
      </c>
      <c r="P84" s="21">
        <f>SUMIFS(VENTAS[Cantidad],VENTAS[Código del producto Vendido],INVENTARIO4[[#This Row],[Code]])</f>
        <v>0</v>
      </c>
      <c r="Q84" s="21">
        <f>INVENTARIO4[[#This Row],[Entradas]]-INVENTARIO4[[#This Row],[Salidas]]</f>
        <v>1</v>
      </c>
      <c r="R84" s="20">
        <v>225</v>
      </c>
      <c r="S84" s="20">
        <v>18</v>
      </c>
      <c r="T84" s="20">
        <f t="shared" si="8"/>
        <v>12.5</v>
      </c>
      <c r="U84" s="21">
        <v>250</v>
      </c>
      <c r="V84" s="20">
        <v>8</v>
      </c>
      <c r="W84" s="20">
        <f t="shared" si="9"/>
        <v>2</v>
      </c>
      <c r="X84" s="20">
        <f t="shared" si="10"/>
        <v>14.5</v>
      </c>
      <c r="Y84" s="20">
        <f t="shared" si="11"/>
        <v>20.75</v>
      </c>
      <c r="Z84" s="20">
        <v>25</v>
      </c>
      <c r="AA84" s="20">
        <f t="shared" si="12"/>
        <v>10.5</v>
      </c>
      <c r="AB84" s="20" t="s">
        <v>1228</v>
      </c>
    </row>
    <row r="85" spans="1:28" ht="14" x14ac:dyDescent="0.15">
      <c r="A85" s="23" t="s">
        <v>111</v>
      </c>
      <c r="B85" s="89"/>
      <c r="C85" s="22" t="s">
        <v>12</v>
      </c>
      <c r="D85" s="102" t="s">
        <v>50</v>
      </c>
      <c r="E85" s="65" t="s">
        <v>757</v>
      </c>
      <c r="F85" s="72" t="s">
        <v>697</v>
      </c>
      <c r="G85" s="66" t="s">
        <v>164</v>
      </c>
      <c r="H85" s="21" t="s">
        <v>486</v>
      </c>
      <c r="I85" s="18">
        <v>1</v>
      </c>
      <c r="J85" s="18" t="s">
        <v>14</v>
      </c>
      <c r="K85" s="21" t="str">
        <f>IFERROR(VLOOKUP(INVENTARIO4[[#This Row],[Code]],FOTOS[],2,FALSE),"-")</f>
        <v>-</v>
      </c>
      <c r="L85" s="21"/>
      <c r="M85" s="19">
        <f t="shared" si="7"/>
        <v>25</v>
      </c>
      <c r="N85" s="20"/>
      <c r="O85" s="111">
        <v>1</v>
      </c>
      <c r="P85" s="21">
        <f>SUMIFS(VENTAS[Cantidad],VENTAS[Código del producto Vendido],INVENTARIO4[[#This Row],[Code]])</f>
        <v>0</v>
      </c>
      <c r="Q85" s="21">
        <f>INVENTARIO4[[#This Row],[Entradas]]-INVENTARIO4[[#This Row],[Salidas]]</f>
        <v>1</v>
      </c>
      <c r="R85" s="20">
        <v>225</v>
      </c>
      <c r="S85" s="20">
        <v>18</v>
      </c>
      <c r="T85" s="20">
        <f t="shared" si="8"/>
        <v>12.5</v>
      </c>
      <c r="U85" s="21">
        <v>195</v>
      </c>
      <c r="V85" s="20">
        <v>8</v>
      </c>
      <c r="W85" s="20">
        <f t="shared" si="9"/>
        <v>1.56</v>
      </c>
      <c r="X85" s="20">
        <f t="shared" si="10"/>
        <v>14.06</v>
      </c>
      <c r="Y85" s="20">
        <f t="shared" si="11"/>
        <v>20.309999999999999</v>
      </c>
      <c r="Z85" s="20">
        <v>25</v>
      </c>
      <c r="AA85" s="20">
        <f t="shared" si="12"/>
        <v>10.94</v>
      </c>
      <c r="AB85" s="20" t="s">
        <v>1228</v>
      </c>
    </row>
    <row r="86" spans="1:28" ht="14" x14ac:dyDescent="0.15">
      <c r="A86" s="23" t="s">
        <v>112</v>
      </c>
      <c r="B86" s="89"/>
      <c r="C86" s="22" t="s">
        <v>12</v>
      </c>
      <c r="D86" s="102" t="s">
        <v>50</v>
      </c>
      <c r="E86" s="65" t="s">
        <v>757</v>
      </c>
      <c r="F86" s="72" t="s">
        <v>698</v>
      </c>
      <c r="G86" s="66" t="s">
        <v>164</v>
      </c>
      <c r="H86" s="21" t="s">
        <v>486</v>
      </c>
      <c r="I86" s="18">
        <v>1</v>
      </c>
      <c r="J86" s="18" t="s">
        <v>14</v>
      </c>
      <c r="K86" s="21" t="str">
        <f>IFERROR(VLOOKUP(INVENTARIO4[[#This Row],[Code]],FOTOS[],2,FALSE),"-")</f>
        <v>-</v>
      </c>
      <c r="L86" s="21"/>
      <c r="M86" s="19">
        <f t="shared" si="7"/>
        <v>25</v>
      </c>
      <c r="N86" s="20"/>
      <c r="O86" s="108">
        <v>1</v>
      </c>
      <c r="P86" s="21">
        <f>SUMIFS(VENTAS[Cantidad],VENTAS[Código del producto Vendido],INVENTARIO4[[#This Row],[Code]])</f>
        <v>0</v>
      </c>
      <c r="Q86" s="21">
        <f>INVENTARIO4[[#This Row],[Entradas]]-INVENTARIO4[[#This Row],[Salidas]]</f>
        <v>1</v>
      </c>
      <c r="R86" s="20">
        <v>225</v>
      </c>
      <c r="S86" s="20">
        <v>18</v>
      </c>
      <c r="T86" s="20">
        <f t="shared" si="8"/>
        <v>12.5</v>
      </c>
      <c r="U86" s="21">
        <v>230</v>
      </c>
      <c r="V86" s="20">
        <v>8</v>
      </c>
      <c r="W86" s="20">
        <f t="shared" si="9"/>
        <v>1.84</v>
      </c>
      <c r="X86" s="20">
        <f t="shared" si="10"/>
        <v>14.34</v>
      </c>
      <c r="Y86" s="20">
        <f t="shared" si="11"/>
        <v>20.59</v>
      </c>
      <c r="Z86" s="20">
        <v>25</v>
      </c>
      <c r="AA86" s="20">
        <f t="shared" si="12"/>
        <v>10.66</v>
      </c>
      <c r="AB86" s="20" t="s">
        <v>1228</v>
      </c>
    </row>
    <row r="87" spans="1:28" ht="14" x14ac:dyDescent="0.15">
      <c r="A87" s="23" t="s">
        <v>113</v>
      </c>
      <c r="B87" s="89"/>
      <c r="C87" s="22" t="s">
        <v>12</v>
      </c>
      <c r="D87" s="102" t="s">
        <v>50</v>
      </c>
      <c r="E87" s="65" t="s">
        <v>756</v>
      </c>
      <c r="F87" s="72" t="s">
        <v>697</v>
      </c>
      <c r="G87" s="66" t="s">
        <v>164</v>
      </c>
      <c r="H87" s="21" t="s">
        <v>487</v>
      </c>
      <c r="I87" s="18">
        <v>1</v>
      </c>
      <c r="J87" s="18" t="s">
        <v>14</v>
      </c>
      <c r="K87" s="21" t="str">
        <f>IFERROR(VLOOKUP(INVENTARIO4[[#This Row],[Code]],FOTOS[],2,FALSE),"-")</f>
        <v>-</v>
      </c>
      <c r="L87" s="21"/>
      <c r="M87" s="19">
        <f t="shared" si="7"/>
        <v>25</v>
      </c>
      <c r="N87" s="20"/>
      <c r="O87" s="111">
        <v>1</v>
      </c>
      <c r="P87" s="21">
        <f>SUMIFS(VENTAS[Cantidad],VENTAS[Código del producto Vendido],INVENTARIO4[[#This Row],[Code]])</f>
        <v>0</v>
      </c>
      <c r="Q87" s="21">
        <f>INVENTARIO4[[#This Row],[Entradas]]-INVENTARIO4[[#This Row],[Salidas]]</f>
        <v>1</v>
      </c>
      <c r="R87" s="20">
        <v>275</v>
      </c>
      <c r="S87" s="20">
        <v>18</v>
      </c>
      <c r="T87" s="20">
        <f t="shared" si="8"/>
        <v>15.277777777777779</v>
      </c>
      <c r="U87" s="21">
        <v>330</v>
      </c>
      <c r="V87" s="20">
        <v>8</v>
      </c>
      <c r="W87" s="20">
        <f t="shared" si="9"/>
        <v>2.64</v>
      </c>
      <c r="X87" s="20">
        <f t="shared" si="10"/>
        <v>17.917777777777779</v>
      </c>
      <c r="Y87" s="20">
        <f t="shared" si="11"/>
        <v>25.556666666666668</v>
      </c>
      <c r="Z87" s="20">
        <v>25</v>
      </c>
      <c r="AA87" s="20">
        <f t="shared" si="12"/>
        <v>7.0822222222222209</v>
      </c>
      <c r="AB87" s="20" t="s">
        <v>1228</v>
      </c>
    </row>
    <row r="88" spans="1:28" ht="14" x14ac:dyDescent="0.15">
      <c r="A88" s="23" t="s">
        <v>114</v>
      </c>
      <c r="B88" s="89"/>
      <c r="C88" s="22" t="s">
        <v>12</v>
      </c>
      <c r="D88" s="102" t="s">
        <v>50</v>
      </c>
      <c r="E88" s="65" t="s">
        <v>756</v>
      </c>
      <c r="F88" s="72" t="s">
        <v>692</v>
      </c>
      <c r="G88" s="66" t="s">
        <v>164</v>
      </c>
      <c r="H88" s="21" t="s">
        <v>487</v>
      </c>
      <c r="I88" s="18">
        <v>1</v>
      </c>
      <c r="J88" s="18" t="s">
        <v>14</v>
      </c>
      <c r="K88" s="21" t="str">
        <f>IFERROR(VLOOKUP(INVENTARIO4[[#This Row],[Code]],FOTOS[],2,FALSE),"-")</f>
        <v>-</v>
      </c>
      <c r="L88" s="21"/>
      <c r="M88" s="19">
        <f t="shared" si="7"/>
        <v>25</v>
      </c>
      <c r="N88" s="20"/>
      <c r="O88" s="108">
        <v>1</v>
      </c>
      <c r="P88" s="21">
        <f>SUMIFS(VENTAS[Cantidad],VENTAS[Código del producto Vendido],INVENTARIO4[[#This Row],[Code]])</f>
        <v>0</v>
      </c>
      <c r="Q88" s="21">
        <f>INVENTARIO4[[#This Row],[Entradas]]-INVENTARIO4[[#This Row],[Salidas]]</f>
        <v>1</v>
      </c>
      <c r="R88" s="20">
        <v>275</v>
      </c>
      <c r="S88" s="20">
        <v>18</v>
      </c>
      <c r="T88" s="20">
        <f t="shared" si="8"/>
        <v>15.277777777777779</v>
      </c>
      <c r="U88" s="21">
        <v>330</v>
      </c>
      <c r="V88" s="20">
        <v>8</v>
      </c>
      <c r="W88" s="20">
        <f t="shared" si="9"/>
        <v>2.64</v>
      </c>
      <c r="X88" s="20">
        <f t="shared" si="10"/>
        <v>17.917777777777779</v>
      </c>
      <c r="Y88" s="20">
        <f t="shared" si="11"/>
        <v>25.556666666666668</v>
      </c>
      <c r="Z88" s="20">
        <v>25</v>
      </c>
      <c r="AA88" s="20">
        <f t="shared" si="12"/>
        <v>7.0822222222222209</v>
      </c>
      <c r="AB88" s="20" t="s">
        <v>1228</v>
      </c>
    </row>
    <row r="89" spans="1:28" ht="14" x14ac:dyDescent="0.15">
      <c r="A89" s="23" t="s">
        <v>120</v>
      </c>
      <c r="B89" s="89"/>
      <c r="C89" s="22" t="s">
        <v>12</v>
      </c>
      <c r="D89" s="102" t="s">
        <v>52</v>
      </c>
      <c r="E89" s="65" t="s">
        <v>755</v>
      </c>
      <c r="F89" s="72" t="s">
        <v>697</v>
      </c>
      <c r="G89" s="66" t="s">
        <v>164</v>
      </c>
      <c r="H89" s="21" t="s">
        <v>488</v>
      </c>
      <c r="I89" s="18">
        <v>1</v>
      </c>
      <c r="J89" s="18" t="s">
        <v>14</v>
      </c>
      <c r="K89" s="21" t="str">
        <f>IFERROR(VLOOKUP(INVENTARIO4[[#This Row],[Code]],FOTOS[],2,FALSE),"-")</f>
        <v>-</v>
      </c>
      <c r="L89" s="21"/>
      <c r="M89" s="19">
        <f t="shared" si="7"/>
        <v>12</v>
      </c>
      <c r="N89" s="20"/>
      <c r="O89" s="111">
        <v>1</v>
      </c>
      <c r="P89" s="21">
        <f>SUMIFS(VENTAS[Cantidad],VENTAS[Código del producto Vendido],INVENTARIO4[[#This Row],[Code]])</f>
        <v>0</v>
      </c>
      <c r="Q89" s="21">
        <f>INVENTARIO4[[#This Row],[Entradas]]-INVENTARIO4[[#This Row],[Salidas]]</f>
        <v>1</v>
      </c>
      <c r="R89" s="20">
        <v>140</v>
      </c>
      <c r="S89" s="20">
        <v>18</v>
      </c>
      <c r="T89" s="20">
        <f t="shared" si="8"/>
        <v>7.7777777777777777</v>
      </c>
      <c r="U89" s="21">
        <v>135</v>
      </c>
      <c r="V89" s="20">
        <v>8</v>
      </c>
      <c r="W89" s="20">
        <f t="shared" si="9"/>
        <v>1.08</v>
      </c>
      <c r="X89" s="20">
        <f t="shared" si="10"/>
        <v>8.8577777777777769</v>
      </c>
      <c r="Y89" s="20">
        <f t="shared" si="11"/>
        <v>12.746666666666666</v>
      </c>
      <c r="Z89" s="20">
        <v>12</v>
      </c>
      <c r="AA89" s="20">
        <f t="shared" si="12"/>
        <v>3.1422222222222222</v>
      </c>
      <c r="AB89" s="20" t="s">
        <v>1228</v>
      </c>
    </row>
    <row r="90" spans="1:28" ht="14" x14ac:dyDescent="0.15">
      <c r="A90" s="23" t="s">
        <v>116</v>
      </c>
      <c r="B90" s="89"/>
      <c r="C90" s="22" t="s">
        <v>12</v>
      </c>
      <c r="D90" s="102" t="s">
        <v>50</v>
      </c>
      <c r="E90" s="65" t="s">
        <v>778</v>
      </c>
      <c r="F90" s="72" t="s">
        <v>692</v>
      </c>
      <c r="G90" s="66" t="s">
        <v>164</v>
      </c>
      <c r="H90" s="21" t="s">
        <v>489</v>
      </c>
      <c r="I90" s="18">
        <v>1</v>
      </c>
      <c r="J90" s="18" t="s">
        <v>14</v>
      </c>
      <c r="K90" s="21" t="str">
        <f>IFERROR(VLOOKUP(INVENTARIO4[[#This Row],[Code]],FOTOS[],2,FALSE),"-")</f>
        <v>-</v>
      </c>
      <c r="L90" s="21"/>
      <c r="M90" s="19">
        <f t="shared" si="7"/>
        <v>30</v>
      </c>
      <c r="N90" s="20"/>
      <c r="O90" s="108">
        <v>1</v>
      </c>
      <c r="P90" s="21">
        <f>SUMIFS(VENTAS[Cantidad],VENTAS[Código del producto Vendido],INVENTARIO4[[#This Row],[Code]])</f>
        <v>0</v>
      </c>
      <c r="Q90" s="21">
        <f>INVENTARIO4[[#This Row],[Entradas]]-INVENTARIO4[[#This Row],[Salidas]]</f>
        <v>1</v>
      </c>
      <c r="R90" s="20">
        <v>255</v>
      </c>
      <c r="S90" s="20">
        <v>18</v>
      </c>
      <c r="T90" s="20">
        <f t="shared" si="8"/>
        <v>14.166666666666666</v>
      </c>
      <c r="U90" s="21">
        <v>290</v>
      </c>
      <c r="V90" s="20">
        <v>8</v>
      </c>
      <c r="W90" s="20">
        <f t="shared" si="9"/>
        <v>2.3199999999999998</v>
      </c>
      <c r="X90" s="20">
        <f t="shared" si="10"/>
        <v>16.486666666666665</v>
      </c>
      <c r="Y90" s="20">
        <f t="shared" si="11"/>
        <v>23.57</v>
      </c>
      <c r="Z90" s="20">
        <v>30</v>
      </c>
      <c r="AA90" s="20">
        <f t="shared" si="12"/>
        <v>13.513333333333334</v>
      </c>
      <c r="AB90" s="20" t="s">
        <v>1228</v>
      </c>
    </row>
    <row r="91" spans="1:28" ht="14" x14ac:dyDescent="0.15">
      <c r="A91" s="23" t="s">
        <v>117</v>
      </c>
      <c r="B91" s="89"/>
      <c r="C91" s="22" t="s">
        <v>12</v>
      </c>
      <c r="D91" s="102" t="s">
        <v>50</v>
      </c>
      <c r="E91" s="65" t="s">
        <v>779</v>
      </c>
      <c r="F91" s="72" t="s">
        <v>692</v>
      </c>
      <c r="G91" s="66" t="s">
        <v>164</v>
      </c>
      <c r="H91" s="21" t="s">
        <v>490</v>
      </c>
      <c r="I91" s="18">
        <v>1</v>
      </c>
      <c r="J91" s="18" t="s">
        <v>14</v>
      </c>
      <c r="K91" s="21" t="str">
        <f>IFERROR(VLOOKUP(INVENTARIO4[[#This Row],[Code]],FOTOS[],2,FALSE),"-")</f>
        <v>-</v>
      </c>
      <c r="L91" s="21"/>
      <c r="M91" s="19">
        <f t="shared" si="7"/>
        <v>18</v>
      </c>
      <c r="N91" s="20"/>
      <c r="O91" s="111">
        <v>1</v>
      </c>
      <c r="P91" s="21">
        <f>SUMIFS(VENTAS[Cantidad],VENTAS[Código del producto Vendido],INVENTARIO4[[#This Row],[Code]])</f>
        <v>0</v>
      </c>
      <c r="Q91" s="21">
        <f>INVENTARIO4[[#This Row],[Entradas]]-INVENTARIO4[[#This Row],[Salidas]]</f>
        <v>1</v>
      </c>
      <c r="R91" s="20">
        <v>135</v>
      </c>
      <c r="S91" s="20">
        <v>18</v>
      </c>
      <c r="T91" s="20">
        <f t="shared" si="8"/>
        <v>7.5</v>
      </c>
      <c r="U91" s="21">
        <v>210</v>
      </c>
      <c r="V91" s="20">
        <v>8</v>
      </c>
      <c r="W91" s="20">
        <f t="shared" si="9"/>
        <v>1.68</v>
      </c>
      <c r="X91" s="20">
        <f t="shared" si="10"/>
        <v>9.18</v>
      </c>
      <c r="Y91" s="20">
        <f t="shared" si="11"/>
        <v>12.93</v>
      </c>
      <c r="Z91" s="20">
        <v>18</v>
      </c>
      <c r="AA91" s="20">
        <f t="shared" si="12"/>
        <v>8.82</v>
      </c>
      <c r="AB91" s="20" t="s">
        <v>1228</v>
      </c>
    </row>
    <row r="92" spans="1:28" ht="14" x14ac:dyDescent="0.15">
      <c r="A92" s="23" t="s">
        <v>119</v>
      </c>
      <c r="B92" s="89"/>
      <c r="C92" s="22" t="s">
        <v>12</v>
      </c>
      <c r="D92" s="102" t="s">
        <v>50</v>
      </c>
      <c r="E92" s="65" t="s">
        <v>765</v>
      </c>
      <c r="F92" s="72" t="s">
        <v>697</v>
      </c>
      <c r="G92" s="66" t="s">
        <v>164</v>
      </c>
      <c r="H92" s="21" t="s">
        <v>491</v>
      </c>
      <c r="I92" s="18">
        <v>1</v>
      </c>
      <c r="J92" s="18" t="s">
        <v>14</v>
      </c>
      <c r="K92" s="21" t="str">
        <f>IFERROR(VLOOKUP(INVENTARIO4[[#This Row],[Code]],FOTOS[],2,FALSE),"-")</f>
        <v>-</v>
      </c>
      <c r="L92" s="21"/>
      <c r="M92" s="19">
        <f t="shared" si="7"/>
        <v>22</v>
      </c>
      <c r="N92" s="20"/>
      <c r="O92" s="108">
        <v>1</v>
      </c>
      <c r="P92" s="21">
        <f>SUMIFS(VENTAS[Cantidad],VENTAS[Código del producto Vendido],INVENTARIO4[[#This Row],[Code]])</f>
        <v>0</v>
      </c>
      <c r="Q92" s="21">
        <f>INVENTARIO4[[#This Row],[Entradas]]-INVENTARIO4[[#This Row],[Salidas]]</f>
        <v>1</v>
      </c>
      <c r="R92" s="20">
        <v>200</v>
      </c>
      <c r="S92" s="20">
        <v>18</v>
      </c>
      <c r="T92" s="20">
        <f t="shared" si="8"/>
        <v>11.111111111111111</v>
      </c>
      <c r="U92" s="21">
        <v>220</v>
      </c>
      <c r="V92" s="20">
        <v>8</v>
      </c>
      <c r="W92" s="20">
        <f t="shared" si="9"/>
        <v>1.76</v>
      </c>
      <c r="X92" s="20">
        <f t="shared" si="10"/>
        <v>12.871111111111111</v>
      </c>
      <c r="Y92" s="20">
        <f t="shared" si="11"/>
        <v>18.426666666666666</v>
      </c>
      <c r="Z92" s="20">
        <v>22</v>
      </c>
      <c r="AA92" s="20">
        <f t="shared" si="12"/>
        <v>9.1288888888888895</v>
      </c>
      <c r="AB92" s="20" t="s">
        <v>1228</v>
      </c>
    </row>
    <row r="93" spans="1:28" ht="28" x14ac:dyDescent="0.15">
      <c r="A93" s="23" t="s">
        <v>118</v>
      </c>
      <c r="B93" s="89"/>
      <c r="C93" s="22" t="s">
        <v>12</v>
      </c>
      <c r="D93" s="102" t="s">
        <v>891</v>
      </c>
      <c r="E93" s="65" t="s">
        <v>782</v>
      </c>
      <c r="F93" s="72" t="s">
        <v>1258</v>
      </c>
      <c r="G93" s="66" t="s">
        <v>164</v>
      </c>
      <c r="H93" s="21" t="s">
        <v>492</v>
      </c>
      <c r="I93" s="18">
        <v>1</v>
      </c>
      <c r="J93" s="18" t="s">
        <v>14</v>
      </c>
      <c r="K93" s="21" t="str">
        <f>IFERROR(VLOOKUP(INVENTARIO4[[#This Row],[Code]],FOTOS[],2,FALSE),"-")</f>
        <v>-</v>
      </c>
      <c r="L93" s="21"/>
      <c r="M93" s="19">
        <f t="shared" si="7"/>
        <v>25</v>
      </c>
      <c r="N93" s="20"/>
      <c r="O93" s="111">
        <v>1</v>
      </c>
      <c r="P93" s="21">
        <f>SUMIFS(VENTAS[Cantidad],VENTAS[Código del producto Vendido],INVENTARIO4[[#This Row],[Code]])</f>
        <v>0</v>
      </c>
      <c r="Q93" s="21">
        <f>INVENTARIO4[[#This Row],[Entradas]]-INVENTARIO4[[#This Row],[Salidas]]</f>
        <v>1</v>
      </c>
      <c r="R93" s="20">
        <v>215</v>
      </c>
      <c r="S93" s="20">
        <v>18</v>
      </c>
      <c r="T93" s="20">
        <f t="shared" si="8"/>
        <v>11.944444444444445</v>
      </c>
      <c r="U93" s="21">
        <v>250</v>
      </c>
      <c r="V93" s="20">
        <v>8</v>
      </c>
      <c r="W93" s="20">
        <f t="shared" si="9"/>
        <v>2</v>
      </c>
      <c r="X93" s="20">
        <f t="shared" si="10"/>
        <v>13.944444444444445</v>
      </c>
      <c r="Y93" s="20">
        <f t="shared" si="11"/>
        <v>19.916666666666668</v>
      </c>
      <c r="Z93" s="20">
        <v>25</v>
      </c>
      <c r="AA93" s="20">
        <f t="shared" si="12"/>
        <v>11.055555555555555</v>
      </c>
      <c r="AB93" s="20" t="s">
        <v>1228</v>
      </c>
    </row>
    <row r="94" spans="1:28" ht="14" x14ac:dyDescent="0.15">
      <c r="A94" s="23" t="s">
        <v>145</v>
      </c>
      <c r="B94" s="89"/>
      <c r="C94" s="22" t="s">
        <v>12</v>
      </c>
      <c r="D94" s="102" t="s">
        <v>891</v>
      </c>
      <c r="E94" s="65" t="s">
        <v>791</v>
      </c>
      <c r="F94" s="72" t="s">
        <v>1259</v>
      </c>
      <c r="G94" s="66" t="s">
        <v>164</v>
      </c>
      <c r="H94" s="21" t="s">
        <v>492</v>
      </c>
      <c r="I94" s="18">
        <v>1</v>
      </c>
      <c r="J94" s="18" t="s">
        <v>14</v>
      </c>
      <c r="K94" s="21" t="str">
        <f>IFERROR(VLOOKUP(INVENTARIO4[[#This Row],[Code]],FOTOS[],2,FALSE),"-")</f>
        <v>-</v>
      </c>
      <c r="L94" s="21"/>
      <c r="M94" s="19">
        <f t="shared" si="7"/>
        <v>25</v>
      </c>
      <c r="N94" s="20"/>
      <c r="O94" s="108">
        <v>1</v>
      </c>
      <c r="P94" s="21">
        <f>SUMIFS(VENTAS[Cantidad],VENTAS[Código del producto Vendido],INVENTARIO4[[#This Row],[Code]])</f>
        <v>0</v>
      </c>
      <c r="Q94" s="21">
        <f>INVENTARIO4[[#This Row],[Entradas]]-INVENTARIO4[[#This Row],[Salidas]]</f>
        <v>1</v>
      </c>
      <c r="R94" s="20">
        <v>215</v>
      </c>
      <c r="S94" s="20">
        <v>18</v>
      </c>
      <c r="T94" s="20">
        <f t="shared" si="8"/>
        <v>11.944444444444445</v>
      </c>
      <c r="U94" s="21">
        <v>250</v>
      </c>
      <c r="V94" s="20">
        <v>8</v>
      </c>
      <c r="W94" s="20">
        <f t="shared" si="9"/>
        <v>2</v>
      </c>
      <c r="X94" s="20">
        <f t="shared" si="10"/>
        <v>13.944444444444445</v>
      </c>
      <c r="Y94" s="20">
        <f t="shared" si="11"/>
        <v>19.916666666666668</v>
      </c>
      <c r="Z94" s="20">
        <v>25</v>
      </c>
      <c r="AA94" s="20">
        <f t="shared" si="12"/>
        <v>11.055555555555555</v>
      </c>
      <c r="AB94" s="20" t="s">
        <v>1228</v>
      </c>
    </row>
    <row r="95" spans="1:28" ht="14" x14ac:dyDescent="0.15">
      <c r="A95" s="23" t="s">
        <v>122</v>
      </c>
      <c r="B95" s="89"/>
      <c r="C95" s="22" t="s">
        <v>12</v>
      </c>
      <c r="D95" s="102" t="s">
        <v>50</v>
      </c>
      <c r="E95" s="65" t="s">
        <v>792</v>
      </c>
      <c r="F95" s="72" t="s">
        <v>695</v>
      </c>
      <c r="G95" s="66" t="s">
        <v>164</v>
      </c>
      <c r="H95" s="21" t="s">
        <v>493</v>
      </c>
      <c r="I95" s="18">
        <v>1</v>
      </c>
      <c r="J95" s="18" t="s">
        <v>14</v>
      </c>
      <c r="K95" s="21" t="str">
        <f>IFERROR(VLOOKUP(INVENTARIO4[[#This Row],[Code]],FOTOS[],2,FALSE),"-")</f>
        <v>https://github.com/uberboutique/whataform-repo/raw/main/pictures/V0020.jpg</v>
      </c>
      <c r="L95" s="21"/>
      <c r="M95" s="19">
        <f t="shared" si="7"/>
        <v>30</v>
      </c>
      <c r="N95" s="20"/>
      <c r="O95" s="111">
        <v>1</v>
      </c>
      <c r="P95" s="21">
        <f>SUMIFS(VENTAS[Cantidad],VENTAS[Código del producto Vendido],INVENTARIO4[[#This Row],[Code]])</f>
        <v>1</v>
      </c>
      <c r="Q95" s="21">
        <f>INVENTARIO4[[#This Row],[Entradas]]-INVENTARIO4[[#This Row],[Salidas]]</f>
        <v>0</v>
      </c>
      <c r="R95" s="20">
        <v>270</v>
      </c>
      <c r="S95" s="20">
        <v>18</v>
      </c>
      <c r="T95" s="20">
        <f t="shared" si="8"/>
        <v>15</v>
      </c>
      <c r="U95" s="21">
        <v>435</v>
      </c>
      <c r="V95" s="20">
        <v>8</v>
      </c>
      <c r="W95" s="20">
        <f t="shared" si="9"/>
        <v>3.48</v>
      </c>
      <c r="X95" s="20">
        <f t="shared" si="10"/>
        <v>18.48</v>
      </c>
      <c r="Y95" s="20">
        <f t="shared" si="11"/>
        <v>25.98</v>
      </c>
      <c r="Z95" s="20">
        <v>30</v>
      </c>
      <c r="AA95" s="20">
        <f t="shared" si="12"/>
        <v>11.52</v>
      </c>
      <c r="AB95" s="20" t="s">
        <v>1228</v>
      </c>
    </row>
    <row r="96" spans="1:28" ht="14" x14ac:dyDescent="0.15">
      <c r="A96" s="23" t="s">
        <v>121</v>
      </c>
      <c r="B96" s="89"/>
      <c r="C96" s="22" t="s">
        <v>12</v>
      </c>
      <c r="D96" s="102" t="s">
        <v>52</v>
      </c>
      <c r="E96" s="65" t="s">
        <v>785</v>
      </c>
      <c r="F96" s="72" t="s">
        <v>697</v>
      </c>
      <c r="G96" s="66" t="s">
        <v>164</v>
      </c>
      <c r="H96" s="21" t="s">
        <v>494</v>
      </c>
      <c r="I96" s="18">
        <v>1</v>
      </c>
      <c r="J96" s="18" t="s">
        <v>14</v>
      </c>
      <c r="K96" s="21" t="str">
        <f>IFERROR(VLOOKUP(INVENTARIO4[[#This Row],[Code]],FOTOS[],2,FALSE),"-")</f>
        <v>https://github.com/uberboutique/whataform-repo/raw/main/pictures/B0008.jpg</v>
      </c>
      <c r="L96" s="21"/>
      <c r="M96" s="19">
        <f t="shared" si="7"/>
        <v>12</v>
      </c>
      <c r="N96" s="20"/>
      <c r="O96" s="108">
        <v>1</v>
      </c>
      <c r="P96" s="21">
        <f>SUMIFS(VENTAS[Cantidad],VENTAS[Código del producto Vendido],INVENTARIO4[[#This Row],[Code]])</f>
        <v>1</v>
      </c>
      <c r="Q96" s="21">
        <f>INVENTARIO4[[#This Row],[Entradas]]-INVENTARIO4[[#This Row],[Salidas]]</f>
        <v>0</v>
      </c>
      <c r="R96" s="20">
        <v>130</v>
      </c>
      <c r="S96" s="20">
        <v>18</v>
      </c>
      <c r="T96" s="20">
        <f t="shared" si="8"/>
        <v>7.2222222222222223</v>
      </c>
      <c r="U96" s="21">
        <v>125</v>
      </c>
      <c r="V96" s="20">
        <v>8</v>
      </c>
      <c r="W96" s="20">
        <f t="shared" si="9"/>
        <v>1</v>
      </c>
      <c r="X96" s="20">
        <f t="shared" si="10"/>
        <v>8.2222222222222214</v>
      </c>
      <c r="Y96" s="20">
        <f t="shared" si="11"/>
        <v>11.833333333333334</v>
      </c>
      <c r="Z96" s="20">
        <f>ROUNDUP(Y96,0)</f>
        <v>12</v>
      </c>
      <c r="AA96" s="20">
        <f t="shared" si="12"/>
        <v>3.7777777777777777</v>
      </c>
      <c r="AB96" s="20" t="s">
        <v>1228</v>
      </c>
    </row>
    <row r="97" spans="1:28" ht="14" x14ac:dyDescent="0.15">
      <c r="A97" s="23" t="s">
        <v>126</v>
      </c>
      <c r="B97" s="89"/>
      <c r="C97" s="22" t="s">
        <v>12</v>
      </c>
      <c r="D97" s="102" t="s">
        <v>52</v>
      </c>
      <c r="E97" s="65" t="s">
        <v>784</v>
      </c>
      <c r="F97" s="72" t="s">
        <v>692</v>
      </c>
      <c r="G97" s="66" t="s">
        <v>164</v>
      </c>
      <c r="H97" s="21" t="s">
        <v>495</v>
      </c>
      <c r="I97" s="18">
        <v>1</v>
      </c>
      <c r="J97" s="18" t="s">
        <v>14</v>
      </c>
      <c r="K97" s="21" t="str">
        <f>IFERROR(VLOOKUP(INVENTARIO4[[#This Row],[Code]],FOTOS[],2,FALSE),"-")</f>
        <v>-</v>
      </c>
      <c r="L97" s="21"/>
      <c r="M97" s="19">
        <f t="shared" si="7"/>
        <v>12</v>
      </c>
      <c r="N97" s="20"/>
      <c r="O97" s="111">
        <v>1</v>
      </c>
      <c r="P97" s="21">
        <f>SUMIFS(VENTAS[Cantidad],VENTAS[Código del producto Vendido],INVENTARIO4[[#This Row],[Code]])</f>
        <v>0</v>
      </c>
      <c r="Q97" s="21">
        <f>INVENTARIO4[[#This Row],[Entradas]]-INVENTARIO4[[#This Row],[Salidas]]</f>
        <v>1</v>
      </c>
      <c r="R97" s="20">
        <v>125</v>
      </c>
      <c r="S97" s="20">
        <v>18</v>
      </c>
      <c r="T97" s="20">
        <f t="shared" si="8"/>
        <v>6.9444444444444446</v>
      </c>
      <c r="U97" s="21">
        <v>120</v>
      </c>
      <c r="V97" s="20">
        <v>8</v>
      </c>
      <c r="W97" s="20">
        <f t="shared" si="9"/>
        <v>0.96</v>
      </c>
      <c r="X97" s="20">
        <f t="shared" si="10"/>
        <v>7.9044444444444446</v>
      </c>
      <c r="Y97" s="20">
        <f t="shared" si="11"/>
        <v>11.376666666666669</v>
      </c>
      <c r="Z97" s="20">
        <f>ROUNDUP(Y97,0)</f>
        <v>12</v>
      </c>
      <c r="AA97" s="20">
        <f t="shared" si="12"/>
        <v>4.0955555555555554</v>
      </c>
      <c r="AB97" s="20" t="s">
        <v>1228</v>
      </c>
    </row>
    <row r="98" spans="1:28" ht="14" x14ac:dyDescent="0.15">
      <c r="A98" s="23" t="s">
        <v>127</v>
      </c>
      <c r="B98" s="89"/>
      <c r="C98" s="22" t="s">
        <v>12</v>
      </c>
      <c r="D98" s="102" t="s">
        <v>52</v>
      </c>
      <c r="E98" s="65" t="s">
        <v>784</v>
      </c>
      <c r="F98" s="72" t="s">
        <v>697</v>
      </c>
      <c r="G98" s="66" t="s">
        <v>164</v>
      </c>
      <c r="H98" s="21" t="s">
        <v>495</v>
      </c>
      <c r="I98" s="18">
        <v>1</v>
      </c>
      <c r="J98" s="18" t="s">
        <v>14</v>
      </c>
      <c r="K98" s="21" t="str">
        <f>IFERROR(VLOOKUP(INVENTARIO4[[#This Row],[Code]],FOTOS[],2,FALSE),"-")</f>
        <v>https://github.com/uberboutique/whataform-repo/raw/main/pictures/B0010.jpg</v>
      </c>
      <c r="L98" s="21"/>
      <c r="M98" s="19">
        <f t="shared" si="7"/>
        <v>12</v>
      </c>
      <c r="N98" s="20"/>
      <c r="O98" s="108">
        <v>1</v>
      </c>
      <c r="P98" s="21">
        <f>SUMIFS(VENTAS[Cantidad],VENTAS[Código del producto Vendido],INVENTARIO4[[#This Row],[Code]])</f>
        <v>1</v>
      </c>
      <c r="Q98" s="21">
        <f>INVENTARIO4[[#This Row],[Entradas]]-INVENTARIO4[[#This Row],[Salidas]]</f>
        <v>0</v>
      </c>
      <c r="R98" s="20">
        <v>125</v>
      </c>
      <c r="S98" s="20">
        <v>18</v>
      </c>
      <c r="T98" s="20">
        <f t="shared" si="8"/>
        <v>6.9444444444444446</v>
      </c>
      <c r="U98" s="21">
        <v>120</v>
      </c>
      <c r="V98" s="20">
        <v>8</v>
      </c>
      <c r="W98" s="20">
        <f t="shared" si="9"/>
        <v>0.96</v>
      </c>
      <c r="X98" s="20">
        <f t="shared" si="10"/>
        <v>7.9044444444444446</v>
      </c>
      <c r="Y98" s="20">
        <f t="shared" si="11"/>
        <v>11.376666666666669</v>
      </c>
      <c r="Z98" s="20">
        <f>ROUNDUP(Y98,0)</f>
        <v>12</v>
      </c>
      <c r="AA98" s="20">
        <f t="shared" si="12"/>
        <v>4.0955555555555554</v>
      </c>
      <c r="AB98" s="20" t="s">
        <v>1228</v>
      </c>
    </row>
    <row r="99" spans="1:28" ht="14" x14ac:dyDescent="0.15">
      <c r="A99" s="23" t="s">
        <v>123</v>
      </c>
      <c r="B99" s="89"/>
      <c r="C99" s="22" t="s">
        <v>12</v>
      </c>
      <c r="D99" s="102" t="s">
        <v>50</v>
      </c>
      <c r="E99" s="65" t="s">
        <v>786</v>
      </c>
      <c r="F99" s="72" t="s">
        <v>697</v>
      </c>
      <c r="G99" s="66" t="s">
        <v>164</v>
      </c>
      <c r="H99" s="21" t="s">
        <v>496</v>
      </c>
      <c r="I99" s="18">
        <v>1</v>
      </c>
      <c r="J99" s="18" t="s">
        <v>14</v>
      </c>
      <c r="K99" s="21" t="str">
        <f>IFERROR(VLOOKUP(INVENTARIO4[[#This Row],[Code]],FOTOS[],2,FALSE),"-")</f>
        <v>-</v>
      </c>
      <c r="L99" s="21"/>
      <c r="M99" s="19">
        <f t="shared" si="7"/>
        <v>28</v>
      </c>
      <c r="N99" s="20"/>
      <c r="O99" s="111">
        <v>1</v>
      </c>
      <c r="P99" s="21">
        <f>SUMIFS(VENTAS[Cantidad],VENTAS[Código del producto Vendido],INVENTARIO4[[#This Row],[Code]])</f>
        <v>0</v>
      </c>
      <c r="Q99" s="21">
        <f>INVENTARIO4[[#This Row],[Entradas]]-INVENTARIO4[[#This Row],[Salidas]]</f>
        <v>1</v>
      </c>
      <c r="R99" s="20">
        <v>275</v>
      </c>
      <c r="S99" s="20">
        <v>18</v>
      </c>
      <c r="T99" s="20">
        <f t="shared" si="8"/>
        <v>15.277777777777779</v>
      </c>
      <c r="U99" s="21">
        <v>390</v>
      </c>
      <c r="V99" s="20">
        <v>8</v>
      </c>
      <c r="W99" s="20">
        <f t="shared" si="9"/>
        <v>3.12</v>
      </c>
      <c r="X99" s="20">
        <f t="shared" si="10"/>
        <v>18.39777777777778</v>
      </c>
      <c r="Y99" s="20">
        <f t="shared" si="11"/>
        <v>26.036666666666669</v>
      </c>
      <c r="Z99" s="20">
        <v>28</v>
      </c>
      <c r="AA99" s="20">
        <f t="shared" si="12"/>
        <v>9.6022222222222204</v>
      </c>
      <c r="AB99" s="20" t="s">
        <v>1228</v>
      </c>
    </row>
    <row r="100" spans="1:28" ht="14" x14ac:dyDescent="0.15">
      <c r="A100" s="23" t="s">
        <v>124</v>
      </c>
      <c r="B100" s="89"/>
      <c r="C100" s="22" t="s">
        <v>12</v>
      </c>
      <c r="D100" s="102" t="s">
        <v>50</v>
      </c>
      <c r="E100" s="65" t="s">
        <v>786</v>
      </c>
      <c r="F100" s="72" t="s">
        <v>692</v>
      </c>
      <c r="G100" s="66" t="s">
        <v>164</v>
      </c>
      <c r="H100" s="21" t="s">
        <v>496</v>
      </c>
      <c r="I100" s="18">
        <v>1</v>
      </c>
      <c r="J100" s="18" t="s">
        <v>14</v>
      </c>
      <c r="K100" s="21" t="str">
        <f>IFERROR(VLOOKUP(INVENTARIO4[[#This Row],[Code]],FOTOS[],2,FALSE),"-")</f>
        <v>-</v>
      </c>
      <c r="L100" s="21"/>
      <c r="M100" s="19">
        <f t="shared" si="7"/>
        <v>28</v>
      </c>
      <c r="N100" s="20"/>
      <c r="O100" s="108">
        <v>1</v>
      </c>
      <c r="P100" s="21">
        <f>SUMIFS(VENTAS[Cantidad],VENTAS[Código del producto Vendido],INVENTARIO4[[#This Row],[Code]])</f>
        <v>0</v>
      </c>
      <c r="Q100" s="21">
        <f>INVENTARIO4[[#This Row],[Entradas]]-INVENTARIO4[[#This Row],[Salidas]]</f>
        <v>1</v>
      </c>
      <c r="R100" s="20">
        <v>275</v>
      </c>
      <c r="S100" s="20">
        <v>18</v>
      </c>
      <c r="T100" s="20">
        <f t="shared" si="8"/>
        <v>15.277777777777779</v>
      </c>
      <c r="U100" s="21">
        <v>295</v>
      </c>
      <c r="V100" s="20">
        <v>8</v>
      </c>
      <c r="W100" s="20">
        <f t="shared" si="9"/>
        <v>2.36</v>
      </c>
      <c r="X100" s="20">
        <f t="shared" si="10"/>
        <v>17.637777777777778</v>
      </c>
      <c r="Y100" s="20">
        <f t="shared" si="11"/>
        <v>25.276666666666667</v>
      </c>
      <c r="Z100" s="20">
        <v>28</v>
      </c>
      <c r="AA100" s="20">
        <f t="shared" si="12"/>
        <v>10.362222222222222</v>
      </c>
      <c r="AB100" s="20" t="s">
        <v>1228</v>
      </c>
    </row>
    <row r="101" spans="1:28" ht="14" x14ac:dyDescent="0.15">
      <c r="A101" s="23" t="s">
        <v>125</v>
      </c>
      <c r="B101" s="89"/>
      <c r="C101" s="22" t="s">
        <v>12</v>
      </c>
      <c r="D101" s="102" t="s">
        <v>50</v>
      </c>
      <c r="E101" s="65" t="s">
        <v>787</v>
      </c>
      <c r="F101" s="72" t="s">
        <v>698</v>
      </c>
      <c r="G101" s="66" t="s">
        <v>164</v>
      </c>
      <c r="H101" s="21" t="s">
        <v>497</v>
      </c>
      <c r="I101" s="18">
        <v>1</v>
      </c>
      <c r="J101" s="18" t="s">
        <v>14</v>
      </c>
      <c r="K101" s="21" t="str">
        <f>IFERROR(VLOOKUP(INVENTARIO4[[#This Row],[Code]],FOTOS[],2,FALSE),"-")</f>
        <v>-</v>
      </c>
      <c r="L101" s="21"/>
      <c r="M101" s="19">
        <f t="shared" si="7"/>
        <v>20</v>
      </c>
      <c r="N101" s="20"/>
      <c r="O101" s="111">
        <v>1</v>
      </c>
      <c r="P101" s="21">
        <f>SUMIFS(VENTAS[Cantidad],VENTAS[Código del producto Vendido],INVENTARIO4[[#This Row],[Code]])</f>
        <v>0</v>
      </c>
      <c r="Q101" s="21">
        <f>INVENTARIO4[[#This Row],[Entradas]]-INVENTARIO4[[#This Row],[Salidas]]</f>
        <v>1</v>
      </c>
      <c r="R101" s="20">
        <v>190</v>
      </c>
      <c r="S101" s="20">
        <v>18</v>
      </c>
      <c r="T101" s="20">
        <f t="shared" si="8"/>
        <v>10.555555555555555</v>
      </c>
      <c r="U101" s="21">
        <v>165</v>
      </c>
      <c r="V101" s="20">
        <v>8</v>
      </c>
      <c r="W101" s="20">
        <f t="shared" si="9"/>
        <v>1.32</v>
      </c>
      <c r="X101" s="20">
        <f t="shared" si="10"/>
        <v>11.875555555555556</v>
      </c>
      <c r="Y101" s="20">
        <f t="shared" si="11"/>
        <v>17.153333333333332</v>
      </c>
      <c r="Z101" s="20">
        <v>20</v>
      </c>
      <c r="AA101" s="20">
        <f t="shared" si="12"/>
        <v>8.1244444444444444</v>
      </c>
      <c r="AB101" s="20" t="s">
        <v>1228</v>
      </c>
    </row>
    <row r="102" spans="1:28" ht="14" x14ac:dyDescent="0.15">
      <c r="A102" s="23" t="s">
        <v>129</v>
      </c>
      <c r="B102" s="89"/>
      <c r="C102" s="22" t="s">
        <v>12</v>
      </c>
      <c r="D102" s="102" t="s">
        <v>50</v>
      </c>
      <c r="E102" s="65" t="s">
        <v>787</v>
      </c>
      <c r="F102" s="72" t="s">
        <v>697</v>
      </c>
      <c r="G102" s="66" t="s">
        <v>164</v>
      </c>
      <c r="H102" s="21" t="s">
        <v>497</v>
      </c>
      <c r="I102" s="18">
        <v>1</v>
      </c>
      <c r="J102" s="18" t="s">
        <v>14</v>
      </c>
      <c r="K102" s="21" t="str">
        <f>IFERROR(VLOOKUP(INVENTARIO4[[#This Row],[Code]],FOTOS[],2,FALSE),"-")</f>
        <v>https://github.com/uberboutique/whataform-repo/raw/main/pictures/V0025.jpg</v>
      </c>
      <c r="L102" s="21"/>
      <c r="M102" s="19">
        <f t="shared" si="7"/>
        <v>20</v>
      </c>
      <c r="N102" s="20"/>
      <c r="O102" s="108">
        <v>1</v>
      </c>
      <c r="P102" s="21">
        <f>SUMIFS(VENTAS[Cantidad],VENTAS[Código del producto Vendido],INVENTARIO4[[#This Row],[Code]])</f>
        <v>1</v>
      </c>
      <c r="Q102" s="21">
        <f>INVENTARIO4[[#This Row],[Entradas]]-INVENTARIO4[[#This Row],[Salidas]]</f>
        <v>0</v>
      </c>
      <c r="R102" s="20">
        <v>190</v>
      </c>
      <c r="S102" s="20">
        <v>18</v>
      </c>
      <c r="T102" s="20">
        <f t="shared" si="8"/>
        <v>10.555555555555555</v>
      </c>
      <c r="U102" s="21">
        <v>155</v>
      </c>
      <c r="V102" s="20">
        <v>8</v>
      </c>
      <c r="W102" s="20">
        <f t="shared" si="9"/>
        <v>1.24</v>
      </c>
      <c r="X102" s="20">
        <f t="shared" si="10"/>
        <v>11.795555555555556</v>
      </c>
      <c r="Y102" s="20">
        <f t="shared" si="11"/>
        <v>17.073333333333331</v>
      </c>
      <c r="Z102" s="20">
        <v>20</v>
      </c>
      <c r="AA102" s="20">
        <f t="shared" si="12"/>
        <v>8.2044444444444444</v>
      </c>
      <c r="AB102" s="20" t="s">
        <v>1228</v>
      </c>
    </row>
    <row r="103" spans="1:28" ht="14" x14ac:dyDescent="0.15">
      <c r="A103" s="97" t="s">
        <v>128</v>
      </c>
      <c r="B103" s="89"/>
      <c r="C103" s="22" t="s">
        <v>12</v>
      </c>
      <c r="D103" s="102" t="s">
        <v>52</v>
      </c>
      <c r="E103" s="65" t="s">
        <v>788</v>
      </c>
      <c r="F103" s="72" t="s">
        <v>697</v>
      </c>
      <c r="G103" s="66" t="s">
        <v>164</v>
      </c>
      <c r="H103" s="21" t="s">
        <v>498</v>
      </c>
      <c r="I103" s="18">
        <v>1</v>
      </c>
      <c r="J103" s="18" t="s">
        <v>14</v>
      </c>
      <c r="K103" s="21" t="str">
        <f>IFERROR(VLOOKUP(INVENTARIO4[[#This Row],[Code]],FOTOS[],2,FALSE),"-")</f>
        <v>-</v>
      </c>
      <c r="L103" s="21"/>
      <c r="M103" s="19">
        <f t="shared" si="7"/>
        <v>14</v>
      </c>
      <c r="N103" s="20"/>
      <c r="O103" s="111">
        <v>1</v>
      </c>
      <c r="P103" s="21">
        <f>SUMIFS(VENTAS[Cantidad],VENTAS[Código del producto Vendido],INVENTARIO4[[#This Row],[Code]])</f>
        <v>0</v>
      </c>
      <c r="Q103" s="21">
        <f>INVENTARIO4[[#This Row],[Entradas]]-INVENTARIO4[[#This Row],[Salidas]]</f>
        <v>1</v>
      </c>
      <c r="R103" s="20">
        <v>143</v>
      </c>
      <c r="S103" s="20">
        <v>18</v>
      </c>
      <c r="T103" s="20">
        <f t="shared" si="8"/>
        <v>7.9444444444444446</v>
      </c>
      <c r="U103" s="21">
        <v>145</v>
      </c>
      <c r="V103" s="20">
        <v>8</v>
      </c>
      <c r="W103" s="20">
        <f t="shared" si="9"/>
        <v>1.1599999999999999</v>
      </c>
      <c r="X103" s="20">
        <f t="shared" si="10"/>
        <v>9.1044444444444448</v>
      </c>
      <c r="Y103" s="20">
        <f t="shared" si="11"/>
        <v>13.076666666666668</v>
      </c>
      <c r="Z103" s="20">
        <v>14</v>
      </c>
      <c r="AA103" s="20">
        <f t="shared" si="12"/>
        <v>4.8955555555555552</v>
      </c>
      <c r="AB103" s="20" t="s">
        <v>1228</v>
      </c>
    </row>
    <row r="104" spans="1:28" ht="14" x14ac:dyDescent="0.15">
      <c r="A104" s="38" t="s">
        <v>131</v>
      </c>
      <c r="B104" s="89"/>
      <c r="C104" s="22" t="s">
        <v>12</v>
      </c>
      <c r="D104" s="102" t="s">
        <v>52</v>
      </c>
      <c r="E104" s="65" t="s">
        <v>858</v>
      </c>
      <c r="F104" s="72" t="s">
        <v>698</v>
      </c>
      <c r="G104" s="66" t="s">
        <v>164</v>
      </c>
      <c r="H104" s="21" t="s">
        <v>498</v>
      </c>
      <c r="I104" s="18">
        <v>1</v>
      </c>
      <c r="J104" s="18" t="s">
        <v>14</v>
      </c>
      <c r="K104" s="21" t="str">
        <f>IFERROR(VLOOKUP(INVENTARIO4[[#This Row],[Code]],FOTOS[],2,FALSE),"-")</f>
        <v>-</v>
      </c>
      <c r="L104" s="21"/>
      <c r="M104" s="19">
        <f t="shared" si="7"/>
        <v>14</v>
      </c>
      <c r="N104" s="20"/>
      <c r="O104" s="108">
        <v>1</v>
      </c>
      <c r="P104" s="21">
        <f>SUMIFS(VENTAS[Cantidad],VENTAS[Código del producto Vendido],INVENTARIO4[[#This Row],[Code]])</f>
        <v>0</v>
      </c>
      <c r="Q104" s="21">
        <f>INVENTARIO4[[#This Row],[Entradas]]-INVENTARIO4[[#This Row],[Salidas]]</f>
        <v>1</v>
      </c>
      <c r="R104" s="20">
        <v>121</v>
      </c>
      <c r="S104" s="20">
        <v>18</v>
      </c>
      <c r="T104" s="20">
        <f t="shared" si="8"/>
        <v>6.7222222222222223</v>
      </c>
      <c r="U104" s="21">
        <v>165</v>
      </c>
      <c r="V104" s="20">
        <v>8</v>
      </c>
      <c r="W104" s="20">
        <f t="shared" si="9"/>
        <v>1.32</v>
      </c>
      <c r="X104" s="20">
        <f t="shared" si="10"/>
        <v>8.0422222222222217</v>
      </c>
      <c r="Y104" s="20">
        <f t="shared" si="11"/>
        <v>11.403333333333334</v>
      </c>
      <c r="Z104" s="20">
        <v>14</v>
      </c>
      <c r="AA104" s="20">
        <f t="shared" si="12"/>
        <v>5.9577777777777774</v>
      </c>
      <c r="AB104" s="20" t="s">
        <v>1228</v>
      </c>
    </row>
    <row r="105" spans="1:28" ht="14" x14ac:dyDescent="0.15">
      <c r="A105" s="23" t="s">
        <v>130</v>
      </c>
      <c r="B105" s="89"/>
      <c r="C105" s="22" t="s">
        <v>12</v>
      </c>
      <c r="D105" s="102" t="s">
        <v>50</v>
      </c>
      <c r="E105" s="65" t="s">
        <v>859</v>
      </c>
      <c r="F105" s="72" t="s">
        <v>693</v>
      </c>
      <c r="G105" s="66" t="s">
        <v>164</v>
      </c>
      <c r="H105" s="21" t="s">
        <v>499</v>
      </c>
      <c r="I105" s="18">
        <v>1</v>
      </c>
      <c r="J105" s="18" t="s">
        <v>14</v>
      </c>
      <c r="K105" s="21" t="str">
        <f>IFERROR(VLOOKUP(INVENTARIO4[[#This Row],[Code]],FOTOS[],2,FALSE),"-")</f>
        <v>-</v>
      </c>
      <c r="L105" s="21"/>
      <c r="M105" s="19">
        <f t="shared" si="7"/>
        <v>25</v>
      </c>
      <c r="N105" s="20"/>
      <c r="O105" s="111">
        <v>1</v>
      </c>
      <c r="P105" s="21">
        <f>SUMIFS(VENTAS[Cantidad],VENTAS[Código del producto Vendido],INVENTARIO4[[#This Row],[Code]])</f>
        <v>0</v>
      </c>
      <c r="Q105" s="21">
        <f>INVENTARIO4[[#This Row],[Entradas]]-INVENTARIO4[[#This Row],[Salidas]]</f>
        <v>1</v>
      </c>
      <c r="R105" s="20">
        <v>270</v>
      </c>
      <c r="S105" s="20">
        <v>18</v>
      </c>
      <c r="T105" s="20">
        <f t="shared" si="8"/>
        <v>15</v>
      </c>
      <c r="U105" s="21">
        <v>275</v>
      </c>
      <c r="V105" s="20">
        <v>8</v>
      </c>
      <c r="W105" s="20">
        <f t="shared" si="9"/>
        <v>2.2000000000000002</v>
      </c>
      <c r="X105" s="20">
        <f t="shared" si="10"/>
        <v>17.2</v>
      </c>
      <c r="Y105" s="20">
        <f t="shared" si="11"/>
        <v>24.7</v>
      </c>
      <c r="Z105" s="20">
        <f>ROUNDUP(Y105,0)</f>
        <v>25</v>
      </c>
      <c r="AA105" s="20">
        <f t="shared" si="12"/>
        <v>7.8</v>
      </c>
      <c r="AB105" s="20" t="s">
        <v>1228</v>
      </c>
    </row>
    <row r="106" spans="1:28" ht="14" x14ac:dyDescent="0.15">
      <c r="A106" s="23" t="s">
        <v>137</v>
      </c>
      <c r="B106" s="89"/>
      <c r="C106" s="22" t="s">
        <v>12</v>
      </c>
      <c r="D106" s="102" t="s">
        <v>50</v>
      </c>
      <c r="E106" s="65" t="s">
        <v>859</v>
      </c>
      <c r="F106" s="72" t="s">
        <v>697</v>
      </c>
      <c r="G106" s="66" t="s">
        <v>164</v>
      </c>
      <c r="H106" s="21" t="s">
        <v>499</v>
      </c>
      <c r="I106" s="18">
        <v>1</v>
      </c>
      <c r="J106" s="18" t="s">
        <v>14</v>
      </c>
      <c r="K106" s="21" t="str">
        <f>IFERROR(VLOOKUP(INVENTARIO4[[#This Row],[Code]],FOTOS[],2,FALSE),"-")</f>
        <v>-</v>
      </c>
      <c r="L106" s="21"/>
      <c r="M106" s="19">
        <f t="shared" si="7"/>
        <v>25</v>
      </c>
      <c r="N106" s="20"/>
      <c r="O106" s="108">
        <v>1</v>
      </c>
      <c r="P106" s="21">
        <f>SUMIFS(VENTAS[Cantidad],VENTAS[Código del producto Vendido],INVENTARIO4[[#This Row],[Code]])</f>
        <v>0</v>
      </c>
      <c r="Q106" s="21">
        <f>INVENTARIO4[[#This Row],[Entradas]]-INVENTARIO4[[#This Row],[Salidas]]</f>
        <v>1</v>
      </c>
      <c r="R106" s="20">
        <v>270</v>
      </c>
      <c r="S106" s="20">
        <v>18</v>
      </c>
      <c r="T106" s="20">
        <f t="shared" si="8"/>
        <v>15</v>
      </c>
      <c r="U106" s="21">
        <v>220</v>
      </c>
      <c r="V106" s="20">
        <v>8</v>
      </c>
      <c r="W106" s="20">
        <f t="shared" si="9"/>
        <v>1.76</v>
      </c>
      <c r="X106" s="20">
        <f t="shared" si="10"/>
        <v>16.760000000000002</v>
      </c>
      <c r="Y106" s="20">
        <f t="shared" si="11"/>
        <v>24.26</v>
      </c>
      <c r="Z106" s="20">
        <f>ROUNDUP(Y106,0)</f>
        <v>25</v>
      </c>
      <c r="AA106" s="20">
        <f t="shared" si="12"/>
        <v>8.24</v>
      </c>
      <c r="AB106" s="20" t="s">
        <v>1228</v>
      </c>
    </row>
    <row r="107" spans="1:28" ht="14" x14ac:dyDescent="0.15">
      <c r="A107" s="23" t="s">
        <v>138</v>
      </c>
      <c r="B107" s="89"/>
      <c r="C107" s="22" t="s">
        <v>12</v>
      </c>
      <c r="D107" s="102" t="s">
        <v>50</v>
      </c>
      <c r="E107" s="65" t="s">
        <v>859</v>
      </c>
      <c r="F107" s="72" t="s">
        <v>695</v>
      </c>
      <c r="G107" s="66" t="s">
        <v>164</v>
      </c>
      <c r="H107" s="21" t="s">
        <v>499</v>
      </c>
      <c r="I107" s="18">
        <v>1</v>
      </c>
      <c r="J107" s="18" t="s">
        <v>14</v>
      </c>
      <c r="K107" s="21" t="str">
        <f>IFERROR(VLOOKUP(INVENTARIO4[[#This Row],[Code]],FOTOS[],2,FALSE),"-")</f>
        <v>-</v>
      </c>
      <c r="L107" s="21"/>
      <c r="M107" s="19">
        <f t="shared" si="7"/>
        <v>25</v>
      </c>
      <c r="N107" s="20"/>
      <c r="O107" s="111">
        <v>1</v>
      </c>
      <c r="P107" s="21">
        <f>SUMIFS(VENTAS[Cantidad],VENTAS[Código del producto Vendido],INVENTARIO4[[#This Row],[Code]])</f>
        <v>0</v>
      </c>
      <c r="Q107" s="21">
        <f>INVENTARIO4[[#This Row],[Entradas]]-INVENTARIO4[[#This Row],[Salidas]]</f>
        <v>1</v>
      </c>
      <c r="R107" s="20">
        <v>270</v>
      </c>
      <c r="S107" s="20">
        <v>18</v>
      </c>
      <c r="T107" s="20">
        <f t="shared" si="8"/>
        <v>15</v>
      </c>
      <c r="U107" s="21">
        <v>225</v>
      </c>
      <c r="V107" s="20">
        <v>8</v>
      </c>
      <c r="W107" s="20">
        <f t="shared" si="9"/>
        <v>1.8</v>
      </c>
      <c r="X107" s="20">
        <f t="shared" si="10"/>
        <v>16.8</v>
      </c>
      <c r="Y107" s="20">
        <f t="shared" si="11"/>
        <v>24.3</v>
      </c>
      <c r="Z107" s="20">
        <f>ROUNDUP(Y107,0)</f>
        <v>25</v>
      </c>
      <c r="AA107" s="20">
        <f t="shared" si="12"/>
        <v>8.1999999999999993</v>
      </c>
      <c r="AB107" s="20" t="s">
        <v>1228</v>
      </c>
    </row>
    <row r="108" spans="1:28" ht="14" x14ac:dyDescent="0.15">
      <c r="A108" s="38" t="s">
        <v>132</v>
      </c>
      <c r="B108" s="89"/>
      <c r="C108" s="22" t="s">
        <v>12</v>
      </c>
      <c r="D108" s="102" t="s">
        <v>52</v>
      </c>
      <c r="E108" s="65" t="s">
        <v>762</v>
      </c>
      <c r="F108" s="72" t="s">
        <v>692</v>
      </c>
      <c r="G108" s="66" t="s">
        <v>164</v>
      </c>
      <c r="H108" s="21" t="s">
        <v>500</v>
      </c>
      <c r="I108" s="18">
        <v>1</v>
      </c>
      <c r="J108" s="18" t="s">
        <v>14</v>
      </c>
      <c r="K108" s="21" t="str">
        <f>IFERROR(VLOOKUP(INVENTARIO4[[#This Row],[Code]],FOTOS[],2,FALSE),"-")</f>
        <v>-</v>
      </c>
      <c r="L108" s="21"/>
      <c r="M108" s="19">
        <v>14</v>
      </c>
      <c r="N108" s="20"/>
      <c r="O108" s="108">
        <v>1</v>
      </c>
      <c r="P108" s="21">
        <f>SUMIFS(VENTAS[Cantidad],VENTAS[Código del producto Vendido],INVENTARIO4[[#This Row],[Code]])</f>
        <v>0</v>
      </c>
      <c r="Q108" s="21">
        <f>INVENTARIO4[[#This Row],[Entradas]]-INVENTARIO4[[#This Row],[Salidas]]</f>
        <v>1</v>
      </c>
      <c r="R108" s="20">
        <v>130</v>
      </c>
      <c r="S108" s="20">
        <v>18</v>
      </c>
      <c r="T108" s="20">
        <f t="shared" si="8"/>
        <v>7.2222222222222223</v>
      </c>
      <c r="U108" s="21">
        <v>140</v>
      </c>
      <c r="V108" s="20">
        <v>8</v>
      </c>
      <c r="W108" s="20">
        <f t="shared" si="9"/>
        <v>1.1200000000000001</v>
      </c>
      <c r="X108" s="20">
        <f t="shared" si="10"/>
        <v>8.3422222222222224</v>
      </c>
      <c r="Y108" s="20">
        <f t="shared" si="11"/>
        <v>11.953333333333333</v>
      </c>
      <c r="Z108" s="20">
        <v>14</v>
      </c>
      <c r="AA108" s="20">
        <f t="shared" si="12"/>
        <v>5.6577777777777776</v>
      </c>
      <c r="AB108" s="20" t="s">
        <v>1228</v>
      </c>
    </row>
    <row r="109" spans="1:28" ht="14" x14ac:dyDescent="0.15">
      <c r="A109" s="97" t="s">
        <v>133</v>
      </c>
      <c r="B109" s="89"/>
      <c r="C109" s="22" t="s">
        <v>12</v>
      </c>
      <c r="D109" s="102" t="s">
        <v>52</v>
      </c>
      <c r="E109" s="65" t="s">
        <v>762</v>
      </c>
      <c r="F109" s="72" t="s">
        <v>697</v>
      </c>
      <c r="G109" s="66" t="s">
        <v>164</v>
      </c>
      <c r="H109" s="21" t="s">
        <v>500</v>
      </c>
      <c r="I109" s="18">
        <v>1</v>
      </c>
      <c r="J109" s="18" t="s">
        <v>14</v>
      </c>
      <c r="K109" s="21" t="str">
        <f>IFERROR(VLOOKUP(INVENTARIO4[[#This Row],[Code]],FOTOS[],2,FALSE),"-")</f>
        <v>-</v>
      </c>
      <c r="L109" s="21"/>
      <c r="M109" s="19">
        <v>14</v>
      </c>
      <c r="N109" s="20"/>
      <c r="O109" s="111">
        <v>1</v>
      </c>
      <c r="P109" s="21">
        <f>SUMIFS(VENTAS[Cantidad],VENTAS[Código del producto Vendido],INVENTARIO4[[#This Row],[Code]])</f>
        <v>0</v>
      </c>
      <c r="Q109" s="21">
        <f>INVENTARIO4[[#This Row],[Entradas]]-INVENTARIO4[[#This Row],[Salidas]]</f>
        <v>1</v>
      </c>
      <c r="R109" s="20">
        <v>130</v>
      </c>
      <c r="S109" s="20">
        <v>18</v>
      </c>
      <c r="T109" s="20">
        <f t="shared" si="8"/>
        <v>7.2222222222222223</v>
      </c>
      <c r="U109" s="21">
        <v>140</v>
      </c>
      <c r="V109" s="20">
        <v>8</v>
      </c>
      <c r="W109" s="20">
        <f t="shared" si="9"/>
        <v>1.1200000000000001</v>
      </c>
      <c r="X109" s="20">
        <f t="shared" si="10"/>
        <v>8.3422222222222224</v>
      </c>
      <c r="Y109" s="20">
        <f t="shared" si="11"/>
        <v>11.953333333333333</v>
      </c>
      <c r="Z109" s="20">
        <v>14</v>
      </c>
      <c r="AA109" s="20">
        <f t="shared" si="12"/>
        <v>5.6577777777777776</v>
      </c>
      <c r="AB109" s="20" t="s">
        <v>1228</v>
      </c>
    </row>
    <row r="110" spans="1:28" ht="14" x14ac:dyDescent="0.15">
      <c r="A110" s="38" t="s">
        <v>134</v>
      </c>
      <c r="B110" s="89"/>
      <c r="C110" s="22" t="s">
        <v>12</v>
      </c>
      <c r="D110" s="102" t="s">
        <v>52</v>
      </c>
      <c r="E110" s="65" t="s">
        <v>860</v>
      </c>
      <c r="F110" s="72" t="s">
        <v>695</v>
      </c>
      <c r="G110" s="66" t="s">
        <v>164</v>
      </c>
      <c r="H110" s="21" t="s">
        <v>501</v>
      </c>
      <c r="I110" s="18">
        <v>1</v>
      </c>
      <c r="J110" s="18" t="s">
        <v>14</v>
      </c>
      <c r="K110" s="21" t="str">
        <f>IFERROR(VLOOKUP(INVENTARIO4[[#This Row],[Code]],FOTOS[],2,FALSE),"-")</f>
        <v>-</v>
      </c>
      <c r="L110" s="21"/>
      <c r="M110" s="19">
        <f t="shared" si="7"/>
        <v>14</v>
      </c>
      <c r="N110" s="20"/>
      <c r="O110" s="108">
        <v>1</v>
      </c>
      <c r="P110" s="21">
        <f>SUMIFS(VENTAS[Cantidad],VENTAS[Código del producto Vendido],INVENTARIO4[[#This Row],[Code]])</f>
        <v>0</v>
      </c>
      <c r="Q110" s="21">
        <f>INVENTARIO4[[#This Row],[Entradas]]-INVENTARIO4[[#This Row],[Salidas]]</f>
        <v>1</v>
      </c>
      <c r="R110" s="20">
        <v>110</v>
      </c>
      <c r="S110" s="20">
        <v>18</v>
      </c>
      <c r="T110" s="20">
        <f t="shared" si="8"/>
        <v>6.1111111111111107</v>
      </c>
      <c r="U110" s="21">
        <v>175</v>
      </c>
      <c r="V110" s="20">
        <v>8</v>
      </c>
      <c r="W110" s="20">
        <f t="shared" si="9"/>
        <v>1.4</v>
      </c>
      <c r="X110" s="20">
        <f t="shared" si="10"/>
        <v>7.5111111111111111</v>
      </c>
      <c r="Y110" s="20">
        <f t="shared" si="11"/>
        <v>10.566666666666666</v>
      </c>
      <c r="Z110" s="20">
        <v>14</v>
      </c>
      <c r="AA110" s="20">
        <f t="shared" si="12"/>
        <v>6.4888888888888889</v>
      </c>
      <c r="AB110" s="20" t="s">
        <v>1228</v>
      </c>
    </row>
    <row r="111" spans="1:28" ht="14" x14ac:dyDescent="0.15">
      <c r="A111" s="97" t="s">
        <v>135</v>
      </c>
      <c r="B111" s="89"/>
      <c r="C111" s="22" t="s">
        <v>12</v>
      </c>
      <c r="D111" s="102" t="s">
        <v>52</v>
      </c>
      <c r="E111" s="65" t="s">
        <v>861</v>
      </c>
      <c r="F111" s="72" t="s">
        <v>695</v>
      </c>
      <c r="G111" s="66" t="s">
        <v>164</v>
      </c>
      <c r="H111" s="21" t="s">
        <v>502</v>
      </c>
      <c r="I111" s="18">
        <v>1</v>
      </c>
      <c r="J111" s="18" t="s">
        <v>14</v>
      </c>
      <c r="K111" s="21" t="str">
        <f>IFERROR(VLOOKUP(INVENTARIO4[[#This Row],[Code]],FOTOS[],2,FALSE),"-")</f>
        <v>-</v>
      </c>
      <c r="L111" s="21"/>
      <c r="M111" s="19">
        <f t="shared" si="7"/>
        <v>12</v>
      </c>
      <c r="N111" s="20"/>
      <c r="O111" s="111">
        <v>1</v>
      </c>
      <c r="P111" s="21">
        <f>SUMIFS(VENTAS[Cantidad],VENTAS[Código del producto Vendido],INVENTARIO4[[#This Row],[Code]])</f>
        <v>0</v>
      </c>
      <c r="Q111" s="21">
        <f>INVENTARIO4[[#This Row],[Entradas]]-INVENTARIO4[[#This Row],[Salidas]]</f>
        <v>1</v>
      </c>
      <c r="R111" s="20">
        <v>130</v>
      </c>
      <c r="S111" s="20">
        <v>18</v>
      </c>
      <c r="T111" s="20">
        <f t="shared" si="8"/>
        <v>7.2222222222222223</v>
      </c>
      <c r="U111" s="21">
        <v>110</v>
      </c>
      <c r="V111" s="20">
        <v>8</v>
      </c>
      <c r="W111" s="20">
        <f t="shared" si="9"/>
        <v>0.88</v>
      </c>
      <c r="X111" s="20">
        <f t="shared" si="10"/>
        <v>8.1022222222222222</v>
      </c>
      <c r="Y111" s="20">
        <f t="shared" si="11"/>
        <v>11.713333333333335</v>
      </c>
      <c r="Z111" s="20">
        <f>ROUNDUP(Y111,0)</f>
        <v>12</v>
      </c>
      <c r="AA111" s="20">
        <f t="shared" si="12"/>
        <v>3.8977777777777778</v>
      </c>
      <c r="AB111" s="20" t="s">
        <v>1228</v>
      </c>
    </row>
    <row r="112" spans="1:28" ht="14" x14ac:dyDescent="0.15">
      <c r="A112" s="38" t="s">
        <v>136</v>
      </c>
      <c r="B112" s="89"/>
      <c r="C112" s="22" t="s">
        <v>12</v>
      </c>
      <c r="D112" s="102" t="s">
        <v>52</v>
      </c>
      <c r="E112" s="65" t="s">
        <v>861</v>
      </c>
      <c r="F112" s="72" t="s">
        <v>697</v>
      </c>
      <c r="G112" s="66" t="s">
        <v>164</v>
      </c>
      <c r="H112" s="21" t="s">
        <v>502</v>
      </c>
      <c r="I112" s="18">
        <v>1</v>
      </c>
      <c r="J112" s="18" t="s">
        <v>14</v>
      </c>
      <c r="K112" s="21" t="str">
        <f>IFERROR(VLOOKUP(INVENTARIO4[[#This Row],[Code]],FOTOS[],2,FALSE),"-")</f>
        <v>-</v>
      </c>
      <c r="L112" s="21"/>
      <c r="M112" s="19">
        <f t="shared" si="7"/>
        <v>12</v>
      </c>
      <c r="N112" s="20"/>
      <c r="O112" s="108">
        <v>1</v>
      </c>
      <c r="P112" s="21">
        <f>SUMIFS(VENTAS[Cantidad],VENTAS[Código del producto Vendido],INVENTARIO4[[#This Row],[Code]])</f>
        <v>0</v>
      </c>
      <c r="Q112" s="21">
        <f>INVENTARIO4[[#This Row],[Entradas]]-INVENTARIO4[[#This Row],[Salidas]]</f>
        <v>1</v>
      </c>
      <c r="R112" s="20">
        <v>130</v>
      </c>
      <c r="S112" s="20">
        <v>18</v>
      </c>
      <c r="T112" s="20">
        <f t="shared" si="8"/>
        <v>7.2222222222222223</v>
      </c>
      <c r="U112" s="21">
        <v>100</v>
      </c>
      <c r="V112" s="20">
        <v>8</v>
      </c>
      <c r="W112" s="20">
        <f t="shared" si="9"/>
        <v>0.8</v>
      </c>
      <c r="X112" s="20">
        <f t="shared" si="10"/>
        <v>8.0222222222222221</v>
      </c>
      <c r="Y112" s="20">
        <f t="shared" si="11"/>
        <v>11.633333333333335</v>
      </c>
      <c r="Z112" s="20">
        <f>ROUNDUP(Y112,0)</f>
        <v>12</v>
      </c>
      <c r="AA112" s="20">
        <f t="shared" si="12"/>
        <v>3.9777777777777779</v>
      </c>
      <c r="AB112" s="20" t="s">
        <v>1228</v>
      </c>
    </row>
    <row r="113" spans="1:28" ht="14" x14ac:dyDescent="0.15">
      <c r="A113" s="97" t="s">
        <v>144</v>
      </c>
      <c r="B113" s="89"/>
      <c r="C113" s="22" t="s">
        <v>12</v>
      </c>
      <c r="D113" s="102" t="s">
        <v>52</v>
      </c>
      <c r="E113" s="65" t="s">
        <v>861</v>
      </c>
      <c r="F113" s="72" t="s">
        <v>698</v>
      </c>
      <c r="G113" s="66" t="s">
        <v>164</v>
      </c>
      <c r="H113" s="21" t="s">
        <v>502</v>
      </c>
      <c r="I113" s="18">
        <v>1</v>
      </c>
      <c r="J113" s="18" t="s">
        <v>14</v>
      </c>
      <c r="K113" s="21" t="str">
        <f>IFERROR(VLOOKUP(INVENTARIO4[[#This Row],[Code]],FOTOS[],2,FALSE),"-")</f>
        <v>-</v>
      </c>
      <c r="L113" s="21"/>
      <c r="M113" s="19">
        <f t="shared" si="7"/>
        <v>12</v>
      </c>
      <c r="N113" s="20"/>
      <c r="O113" s="111">
        <v>1</v>
      </c>
      <c r="P113" s="21">
        <f>SUMIFS(VENTAS[Cantidad],VENTAS[Código del producto Vendido],INVENTARIO4[[#This Row],[Code]])</f>
        <v>0</v>
      </c>
      <c r="Q113" s="21">
        <f>INVENTARIO4[[#This Row],[Entradas]]-INVENTARIO4[[#This Row],[Salidas]]</f>
        <v>1</v>
      </c>
      <c r="R113" s="20">
        <v>130</v>
      </c>
      <c r="S113" s="20">
        <v>18</v>
      </c>
      <c r="T113" s="20">
        <f t="shared" si="8"/>
        <v>7.2222222222222223</v>
      </c>
      <c r="U113" s="21">
        <v>130</v>
      </c>
      <c r="V113" s="20">
        <v>8</v>
      </c>
      <c r="W113" s="20">
        <f t="shared" si="9"/>
        <v>1.04</v>
      </c>
      <c r="X113" s="20">
        <f t="shared" si="10"/>
        <v>8.2622222222222224</v>
      </c>
      <c r="Y113" s="20">
        <f t="shared" si="11"/>
        <v>11.873333333333335</v>
      </c>
      <c r="Z113" s="20">
        <f>ROUNDUP(Y113,0)</f>
        <v>12</v>
      </c>
      <c r="AA113" s="20">
        <f t="shared" si="12"/>
        <v>3.7377777777777776</v>
      </c>
      <c r="AB113" s="20" t="s">
        <v>1228</v>
      </c>
    </row>
    <row r="114" spans="1:28" ht="14" x14ac:dyDescent="0.15">
      <c r="A114" s="23" t="s">
        <v>139</v>
      </c>
      <c r="B114" s="89"/>
      <c r="C114" s="22" t="s">
        <v>12</v>
      </c>
      <c r="D114" s="102" t="s">
        <v>50</v>
      </c>
      <c r="E114" s="65" t="s">
        <v>862</v>
      </c>
      <c r="F114" s="72" t="s">
        <v>1293</v>
      </c>
      <c r="G114" s="66" t="s">
        <v>164</v>
      </c>
      <c r="H114" s="21" t="s">
        <v>503</v>
      </c>
      <c r="I114" s="18">
        <v>1</v>
      </c>
      <c r="J114" s="18" t="s">
        <v>14</v>
      </c>
      <c r="K114" s="21" t="str">
        <f>IFERROR(VLOOKUP(INVENTARIO4[[#This Row],[Code]],FOTOS[],2,FALSE),"-")</f>
        <v>https://github.com/uberboutique/whataform-repo/raw/main/pictures/V0029.jpg</v>
      </c>
      <c r="L114" s="21"/>
      <c r="M114" s="19">
        <f t="shared" si="7"/>
        <v>30</v>
      </c>
      <c r="N114" s="20"/>
      <c r="O114" s="108">
        <v>1</v>
      </c>
      <c r="P114" s="21">
        <f>SUMIFS(VENTAS[Cantidad],VENTAS[Código del producto Vendido],INVENTARIO4[[#This Row],[Code]])</f>
        <v>0</v>
      </c>
      <c r="Q114" s="21">
        <f>INVENTARIO4[[#This Row],[Entradas]]-INVENTARIO4[[#This Row],[Salidas]]</f>
        <v>1</v>
      </c>
      <c r="R114" s="20">
        <v>280</v>
      </c>
      <c r="S114" s="20">
        <v>18</v>
      </c>
      <c r="T114" s="20">
        <f t="shared" si="8"/>
        <v>15.555555555555555</v>
      </c>
      <c r="U114" s="21">
        <v>295</v>
      </c>
      <c r="V114" s="20">
        <v>8</v>
      </c>
      <c r="W114" s="20">
        <f t="shared" si="9"/>
        <v>2.36</v>
      </c>
      <c r="X114" s="20">
        <f t="shared" si="10"/>
        <v>17.915555555555557</v>
      </c>
      <c r="Y114" s="20">
        <f t="shared" si="11"/>
        <v>25.693333333333332</v>
      </c>
      <c r="Z114" s="20">
        <v>30</v>
      </c>
      <c r="AA114" s="20">
        <f t="shared" si="12"/>
        <v>12.084444444444445</v>
      </c>
      <c r="AB114" s="20" t="s">
        <v>1228</v>
      </c>
    </row>
    <row r="115" spans="1:28" ht="14" x14ac:dyDescent="0.15">
      <c r="A115" s="23" t="s">
        <v>140</v>
      </c>
      <c r="B115" s="89"/>
      <c r="C115" s="22" t="s">
        <v>12</v>
      </c>
      <c r="D115" s="102" t="s">
        <v>50</v>
      </c>
      <c r="E115" s="65" t="s">
        <v>863</v>
      </c>
      <c r="F115" s="72" t="s">
        <v>697</v>
      </c>
      <c r="G115" s="66" t="s">
        <v>164</v>
      </c>
      <c r="H115" s="21" t="s">
        <v>511</v>
      </c>
      <c r="I115" s="18">
        <v>1</v>
      </c>
      <c r="J115" s="18" t="s">
        <v>14</v>
      </c>
      <c r="K115" s="21" t="str">
        <f>IFERROR(VLOOKUP(INVENTARIO4[[#This Row],[Code]],FOTOS[],2,FALSE),"-")</f>
        <v>-</v>
      </c>
      <c r="L115" s="21"/>
      <c r="M115" s="19">
        <f t="shared" si="7"/>
        <v>25</v>
      </c>
      <c r="N115" s="20"/>
      <c r="O115" s="111">
        <v>1</v>
      </c>
      <c r="P115" s="21">
        <f>SUMIFS(VENTAS[Cantidad],VENTAS[Código del producto Vendido],INVENTARIO4[[#This Row],[Code]])</f>
        <v>0</v>
      </c>
      <c r="Q115" s="21">
        <f>INVENTARIO4[[#This Row],[Entradas]]-INVENTARIO4[[#This Row],[Salidas]]</f>
        <v>1</v>
      </c>
      <c r="R115" s="20">
        <v>200</v>
      </c>
      <c r="S115" s="20">
        <v>18</v>
      </c>
      <c r="T115" s="20">
        <f t="shared" si="8"/>
        <v>11.111111111111111</v>
      </c>
      <c r="U115" s="21">
        <v>250</v>
      </c>
      <c r="V115" s="20">
        <v>8</v>
      </c>
      <c r="W115" s="20">
        <f t="shared" si="9"/>
        <v>2</v>
      </c>
      <c r="X115" s="20">
        <f t="shared" si="10"/>
        <v>13.111111111111111</v>
      </c>
      <c r="Y115" s="20">
        <f t="shared" si="11"/>
        <v>18.666666666666664</v>
      </c>
      <c r="Z115" s="20">
        <v>25</v>
      </c>
      <c r="AA115" s="20">
        <f t="shared" si="12"/>
        <v>11.888888888888889</v>
      </c>
      <c r="AB115" s="20" t="s">
        <v>1228</v>
      </c>
    </row>
    <row r="116" spans="1:28" ht="14" x14ac:dyDescent="0.15">
      <c r="A116" s="23" t="s">
        <v>141</v>
      </c>
      <c r="B116" s="89"/>
      <c r="C116" s="22" t="s">
        <v>12</v>
      </c>
      <c r="D116" s="102" t="s">
        <v>50</v>
      </c>
      <c r="E116" s="65" t="s">
        <v>863</v>
      </c>
      <c r="F116" s="72" t="s">
        <v>695</v>
      </c>
      <c r="G116" s="66" t="s">
        <v>164</v>
      </c>
      <c r="H116" s="21" t="s">
        <v>511</v>
      </c>
      <c r="I116" s="18">
        <v>1</v>
      </c>
      <c r="J116" s="18" t="s">
        <v>14</v>
      </c>
      <c r="K116" s="21" t="str">
        <f>IFERROR(VLOOKUP(INVENTARIO4[[#This Row],[Code]],FOTOS[],2,FALSE),"-")</f>
        <v>-</v>
      </c>
      <c r="L116" s="21"/>
      <c r="M116" s="19">
        <f t="shared" si="7"/>
        <v>25</v>
      </c>
      <c r="N116" s="20"/>
      <c r="O116" s="108">
        <v>1</v>
      </c>
      <c r="P116" s="21">
        <f>SUMIFS(VENTAS[Cantidad],VENTAS[Código del producto Vendido],INVENTARIO4[[#This Row],[Code]])</f>
        <v>0</v>
      </c>
      <c r="Q116" s="21">
        <f>INVENTARIO4[[#This Row],[Entradas]]-INVENTARIO4[[#This Row],[Salidas]]</f>
        <v>1</v>
      </c>
      <c r="R116" s="20">
        <v>200</v>
      </c>
      <c r="S116" s="20">
        <v>18</v>
      </c>
      <c r="T116" s="20">
        <f t="shared" si="8"/>
        <v>11.111111111111111</v>
      </c>
      <c r="U116" s="21">
        <v>245</v>
      </c>
      <c r="V116" s="20">
        <v>8</v>
      </c>
      <c r="W116" s="20">
        <f t="shared" si="9"/>
        <v>1.96</v>
      </c>
      <c r="X116" s="20">
        <f t="shared" si="10"/>
        <v>13.071111111111112</v>
      </c>
      <c r="Y116" s="20">
        <f t="shared" si="11"/>
        <v>18.626666666666665</v>
      </c>
      <c r="Z116" s="20">
        <v>25</v>
      </c>
      <c r="AA116" s="20">
        <f t="shared" si="12"/>
        <v>11.928888888888888</v>
      </c>
      <c r="AB116" s="20" t="s">
        <v>1228</v>
      </c>
    </row>
    <row r="117" spans="1:28" ht="14" x14ac:dyDescent="0.15">
      <c r="A117" s="23" t="s">
        <v>142</v>
      </c>
      <c r="B117" s="89"/>
      <c r="C117" s="22" t="s">
        <v>12</v>
      </c>
      <c r="D117" s="102" t="s">
        <v>50</v>
      </c>
      <c r="E117" s="65" t="s">
        <v>864</v>
      </c>
      <c r="F117" s="72" t="s">
        <v>697</v>
      </c>
      <c r="G117" s="66" t="s">
        <v>164</v>
      </c>
      <c r="H117" s="21" t="s">
        <v>504</v>
      </c>
      <c r="I117" s="18">
        <v>1</v>
      </c>
      <c r="J117" s="18" t="s">
        <v>14</v>
      </c>
      <c r="K117" s="21" t="str">
        <f>IFERROR(VLOOKUP(INVENTARIO4[[#This Row],[Code]],FOTOS[],2,FALSE),"-")</f>
        <v>-</v>
      </c>
      <c r="L117" s="21"/>
      <c r="M117" s="19">
        <f t="shared" si="7"/>
        <v>22</v>
      </c>
      <c r="N117" s="20"/>
      <c r="O117" s="111">
        <v>1</v>
      </c>
      <c r="P117" s="21">
        <f>SUMIFS(VENTAS[Cantidad],VENTAS[Código del producto Vendido],INVENTARIO4[[#This Row],[Code]])</f>
        <v>0</v>
      </c>
      <c r="Q117" s="21">
        <f>INVENTARIO4[[#This Row],[Entradas]]-INVENTARIO4[[#This Row],[Salidas]]</f>
        <v>1</v>
      </c>
      <c r="R117" s="20">
        <v>205</v>
      </c>
      <c r="S117" s="20">
        <v>18</v>
      </c>
      <c r="T117" s="20">
        <f t="shared" si="8"/>
        <v>11.388888888888889</v>
      </c>
      <c r="U117" s="21">
        <v>250</v>
      </c>
      <c r="V117" s="20">
        <v>8</v>
      </c>
      <c r="W117" s="20">
        <f t="shared" si="9"/>
        <v>2</v>
      </c>
      <c r="X117" s="20">
        <f t="shared" si="10"/>
        <v>13.388888888888889</v>
      </c>
      <c r="Y117" s="20">
        <f t="shared" si="11"/>
        <v>19.083333333333336</v>
      </c>
      <c r="Z117" s="20">
        <v>22</v>
      </c>
      <c r="AA117" s="20">
        <f t="shared" si="12"/>
        <v>8.6111111111111107</v>
      </c>
      <c r="AB117" s="20" t="s">
        <v>1228</v>
      </c>
    </row>
    <row r="118" spans="1:28" ht="14" x14ac:dyDescent="0.15">
      <c r="A118" s="23" t="s">
        <v>143</v>
      </c>
      <c r="B118" s="89"/>
      <c r="C118" s="22" t="s">
        <v>12</v>
      </c>
      <c r="D118" s="102" t="s">
        <v>50</v>
      </c>
      <c r="E118" s="65" t="s">
        <v>864</v>
      </c>
      <c r="F118" s="72" t="s">
        <v>695</v>
      </c>
      <c r="G118" s="66" t="s">
        <v>164</v>
      </c>
      <c r="H118" s="21" t="s">
        <v>504</v>
      </c>
      <c r="I118" s="18">
        <v>1</v>
      </c>
      <c r="J118" s="18" t="s">
        <v>14</v>
      </c>
      <c r="K118" s="21" t="str">
        <f>IFERROR(VLOOKUP(INVENTARIO4[[#This Row],[Code]],FOTOS[],2,FALSE),"-")</f>
        <v>-</v>
      </c>
      <c r="L118" s="21"/>
      <c r="M118" s="19">
        <f t="shared" si="7"/>
        <v>22</v>
      </c>
      <c r="N118" s="20"/>
      <c r="O118" s="108">
        <v>1</v>
      </c>
      <c r="P118" s="21">
        <f>SUMIFS(VENTAS[Cantidad],VENTAS[Código del producto Vendido],INVENTARIO4[[#This Row],[Code]])</f>
        <v>0</v>
      </c>
      <c r="Q118" s="21">
        <f>INVENTARIO4[[#This Row],[Entradas]]-INVENTARIO4[[#This Row],[Salidas]]</f>
        <v>1</v>
      </c>
      <c r="R118" s="20">
        <v>205</v>
      </c>
      <c r="S118" s="20">
        <v>18</v>
      </c>
      <c r="T118" s="20">
        <f t="shared" si="8"/>
        <v>11.388888888888889</v>
      </c>
      <c r="U118" s="21">
        <v>250</v>
      </c>
      <c r="V118" s="20">
        <v>8</v>
      </c>
      <c r="W118" s="20">
        <f t="shared" si="9"/>
        <v>2</v>
      </c>
      <c r="X118" s="20">
        <f t="shared" si="10"/>
        <v>13.388888888888889</v>
      </c>
      <c r="Y118" s="20">
        <f t="shared" si="11"/>
        <v>19.083333333333336</v>
      </c>
      <c r="Z118" s="20">
        <v>22</v>
      </c>
      <c r="AA118" s="20">
        <f t="shared" si="12"/>
        <v>8.6111111111111107</v>
      </c>
      <c r="AB118" s="20" t="s">
        <v>1228</v>
      </c>
    </row>
    <row r="119" spans="1:28" ht="14" x14ac:dyDescent="0.15">
      <c r="A119" s="23" t="s">
        <v>146</v>
      </c>
      <c r="B119" s="89"/>
      <c r="C119" s="22" t="s">
        <v>12</v>
      </c>
      <c r="D119" s="102" t="s">
        <v>50</v>
      </c>
      <c r="E119" s="65" t="s">
        <v>864</v>
      </c>
      <c r="F119" s="72" t="s">
        <v>693</v>
      </c>
      <c r="G119" s="66" t="s">
        <v>164</v>
      </c>
      <c r="H119" s="21" t="s">
        <v>505</v>
      </c>
      <c r="I119" s="18">
        <v>1</v>
      </c>
      <c r="J119" s="18" t="s">
        <v>14</v>
      </c>
      <c r="K119" s="21" t="str">
        <f>IFERROR(VLOOKUP(INVENTARIO4[[#This Row],[Code]],FOTOS[],2,FALSE),"-")</f>
        <v>-</v>
      </c>
      <c r="L119" s="21"/>
      <c r="M119" s="19">
        <f t="shared" si="7"/>
        <v>22</v>
      </c>
      <c r="N119" s="20"/>
      <c r="O119" s="111">
        <v>1</v>
      </c>
      <c r="P119" s="21">
        <f>SUMIFS(VENTAS[Cantidad],VENTAS[Código del producto Vendido],INVENTARIO4[[#This Row],[Code]])</f>
        <v>0</v>
      </c>
      <c r="Q119" s="21">
        <f>INVENTARIO4[[#This Row],[Entradas]]-INVENTARIO4[[#This Row],[Salidas]]</f>
        <v>1</v>
      </c>
      <c r="R119" s="20">
        <v>205</v>
      </c>
      <c r="S119" s="20">
        <v>18</v>
      </c>
      <c r="T119" s="20">
        <f t="shared" si="8"/>
        <v>11.388888888888889</v>
      </c>
      <c r="U119" s="21">
        <v>300</v>
      </c>
      <c r="V119" s="20">
        <v>8</v>
      </c>
      <c r="W119" s="20">
        <f t="shared" si="9"/>
        <v>2.4</v>
      </c>
      <c r="X119" s="20">
        <f t="shared" si="10"/>
        <v>13.78888888888889</v>
      </c>
      <c r="Y119" s="20">
        <f t="shared" si="11"/>
        <v>19.483333333333334</v>
      </c>
      <c r="Z119" s="20">
        <v>22</v>
      </c>
      <c r="AA119" s="20">
        <f t="shared" si="12"/>
        <v>8.2111111111111104</v>
      </c>
      <c r="AB119" s="20" t="s">
        <v>1228</v>
      </c>
    </row>
    <row r="120" spans="1:28" ht="14" x14ac:dyDescent="0.15">
      <c r="A120" s="23" t="s">
        <v>150</v>
      </c>
      <c r="B120" s="89"/>
      <c r="C120" s="22" t="s">
        <v>12</v>
      </c>
      <c r="D120" s="102" t="s">
        <v>50</v>
      </c>
      <c r="E120" s="65" t="s">
        <v>864</v>
      </c>
      <c r="F120" s="72" t="s">
        <v>698</v>
      </c>
      <c r="G120" s="66" t="s">
        <v>164</v>
      </c>
      <c r="H120" s="21" t="s">
        <v>505</v>
      </c>
      <c r="I120" s="18">
        <v>1</v>
      </c>
      <c r="J120" s="18" t="s">
        <v>14</v>
      </c>
      <c r="K120" s="21" t="str">
        <f>IFERROR(VLOOKUP(INVENTARIO4[[#This Row],[Code]],FOTOS[],2,FALSE),"-")</f>
        <v>https://github.com/uberboutique/whataform-repo/raw/main/pictures/V0035.jpg</v>
      </c>
      <c r="L120" s="21"/>
      <c r="M120" s="19">
        <f t="shared" si="7"/>
        <v>22</v>
      </c>
      <c r="N120" s="20"/>
      <c r="O120" s="108">
        <v>1</v>
      </c>
      <c r="P120" s="21">
        <f>SUMIFS(VENTAS[Cantidad],VENTAS[Código del producto Vendido],INVENTARIO4[[#This Row],[Code]])</f>
        <v>1</v>
      </c>
      <c r="Q120" s="21">
        <f>INVENTARIO4[[#This Row],[Entradas]]-INVENTARIO4[[#This Row],[Salidas]]</f>
        <v>0</v>
      </c>
      <c r="R120" s="20">
        <v>205</v>
      </c>
      <c r="S120" s="20">
        <v>18</v>
      </c>
      <c r="T120" s="20">
        <f t="shared" si="8"/>
        <v>11.388888888888889</v>
      </c>
      <c r="U120" s="21">
        <v>300</v>
      </c>
      <c r="V120" s="20">
        <v>8</v>
      </c>
      <c r="W120" s="20">
        <f t="shared" si="9"/>
        <v>2.4</v>
      </c>
      <c r="X120" s="20">
        <f t="shared" si="10"/>
        <v>13.78888888888889</v>
      </c>
      <c r="Y120" s="20">
        <f t="shared" si="11"/>
        <v>19.483333333333334</v>
      </c>
      <c r="Z120" s="20">
        <v>22</v>
      </c>
      <c r="AA120" s="20">
        <f t="shared" si="12"/>
        <v>8.2111111111111104</v>
      </c>
      <c r="AB120" s="20" t="s">
        <v>1228</v>
      </c>
    </row>
    <row r="121" spans="1:28" ht="14" x14ac:dyDescent="0.15">
      <c r="A121" s="23" t="s">
        <v>154</v>
      </c>
      <c r="B121" s="89"/>
      <c r="C121" s="22" t="s">
        <v>12</v>
      </c>
      <c r="D121" s="102" t="s">
        <v>892</v>
      </c>
      <c r="E121" s="65" t="s">
        <v>865</v>
      </c>
      <c r="F121" s="72" t="s">
        <v>692</v>
      </c>
      <c r="G121" s="66" t="s">
        <v>164</v>
      </c>
      <c r="H121" s="21" t="s">
        <v>506</v>
      </c>
      <c r="I121" s="18">
        <v>1</v>
      </c>
      <c r="J121" s="18" t="s">
        <v>14</v>
      </c>
      <c r="K121" s="21" t="str">
        <f>IFERROR(VLOOKUP(INVENTARIO4[[#This Row],[Code]],FOTOS[],2,FALSE),"-")</f>
        <v>-</v>
      </c>
      <c r="L121" s="21"/>
      <c r="M121" s="19">
        <f t="shared" si="7"/>
        <v>25</v>
      </c>
      <c r="N121" s="20"/>
      <c r="O121" s="111">
        <v>1</v>
      </c>
      <c r="P121" s="21">
        <f>SUMIFS(VENTAS[Cantidad],VENTAS[Código del producto Vendido],INVENTARIO4[[#This Row],[Code]])</f>
        <v>0</v>
      </c>
      <c r="Q121" s="21">
        <f>INVENTARIO4[[#This Row],[Entradas]]-INVENTARIO4[[#This Row],[Salidas]]</f>
        <v>1</v>
      </c>
      <c r="R121" s="20">
        <v>200</v>
      </c>
      <c r="S121" s="20">
        <v>18</v>
      </c>
      <c r="T121" s="20">
        <f t="shared" si="8"/>
        <v>11.111111111111111</v>
      </c>
      <c r="U121" s="21">
        <v>200</v>
      </c>
      <c r="V121" s="20">
        <v>8</v>
      </c>
      <c r="W121" s="20">
        <f t="shared" si="9"/>
        <v>1.6</v>
      </c>
      <c r="X121" s="20">
        <f t="shared" si="10"/>
        <v>12.71111111111111</v>
      </c>
      <c r="Y121" s="20">
        <f t="shared" si="11"/>
        <v>18.266666666666666</v>
      </c>
      <c r="Z121" s="20">
        <v>25</v>
      </c>
      <c r="AA121" s="20">
        <f t="shared" si="12"/>
        <v>12.28888888888889</v>
      </c>
      <c r="AB121" s="34" t="s">
        <v>926</v>
      </c>
    </row>
    <row r="122" spans="1:28" ht="14" x14ac:dyDescent="0.15">
      <c r="A122" s="38" t="s">
        <v>309</v>
      </c>
      <c r="B122" s="89"/>
      <c r="C122" s="22" t="s">
        <v>12</v>
      </c>
      <c r="D122" s="102" t="s">
        <v>52</v>
      </c>
      <c r="E122" s="65" t="s">
        <v>866</v>
      </c>
      <c r="F122" s="72" t="s">
        <v>789</v>
      </c>
      <c r="G122" s="66" t="s">
        <v>164</v>
      </c>
      <c r="H122" s="21" t="s">
        <v>507</v>
      </c>
      <c r="I122" s="18">
        <v>1</v>
      </c>
      <c r="J122" s="18" t="s">
        <v>14</v>
      </c>
      <c r="K122" s="21" t="str">
        <f>IFERROR(VLOOKUP(INVENTARIO4[[#This Row],[Code]],FOTOS[],2,FALSE),"-")</f>
        <v>-</v>
      </c>
      <c r="L122" s="21"/>
      <c r="M122" s="19">
        <v>14</v>
      </c>
      <c r="N122" s="20"/>
      <c r="O122" s="108">
        <v>1</v>
      </c>
      <c r="P122" s="21">
        <f>SUMIFS(VENTAS[Cantidad],VENTAS[Código del producto Vendido],INVENTARIO4[[#This Row],[Code]])</f>
        <v>0</v>
      </c>
      <c r="Q122" s="21">
        <f>INVENTARIO4[[#This Row],[Entradas]]-INVENTARIO4[[#This Row],[Salidas]]</f>
        <v>1</v>
      </c>
      <c r="R122" s="20">
        <v>100</v>
      </c>
      <c r="S122" s="20">
        <v>18</v>
      </c>
      <c r="T122" s="20">
        <f t="shared" si="8"/>
        <v>5.5555555555555554</v>
      </c>
      <c r="U122" s="21">
        <v>180</v>
      </c>
      <c r="V122" s="20">
        <v>8</v>
      </c>
      <c r="W122" s="20">
        <f t="shared" si="9"/>
        <v>1.44</v>
      </c>
      <c r="X122" s="20">
        <f t="shared" si="10"/>
        <v>6.9955555555555549</v>
      </c>
      <c r="Y122" s="20">
        <f t="shared" si="11"/>
        <v>9.7733333333333317</v>
      </c>
      <c r="Z122" s="20">
        <v>12</v>
      </c>
      <c r="AA122" s="20">
        <f t="shared" si="12"/>
        <v>5.0044444444444451</v>
      </c>
      <c r="AB122" s="34" t="s">
        <v>926</v>
      </c>
    </row>
    <row r="123" spans="1:28" ht="14" x14ac:dyDescent="0.15">
      <c r="A123" s="23" t="s">
        <v>31</v>
      </c>
      <c r="B123" s="89"/>
      <c r="C123" s="22" t="s">
        <v>12</v>
      </c>
      <c r="D123" s="102" t="s">
        <v>53</v>
      </c>
      <c r="E123" s="65" t="s">
        <v>867</v>
      </c>
      <c r="F123" s="72" t="s">
        <v>692</v>
      </c>
      <c r="G123" s="66" t="s">
        <v>164</v>
      </c>
      <c r="H123" s="21" t="s">
        <v>508</v>
      </c>
      <c r="I123" s="18">
        <v>1</v>
      </c>
      <c r="J123" s="18" t="s">
        <v>14</v>
      </c>
      <c r="K123" s="21" t="str">
        <f>IFERROR(VLOOKUP(INVENTARIO4[[#This Row],[Code]],FOTOS[],2,FALSE),"-")</f>
        <v>-</v>
      </c>
      <c r="L123" s="21"/>
      <c r="M123" s="19">
        <f t="shared" si="7"/>
        <v>25</v>
      </c>
      <c r="N123" s="20"/>
      <c r="O123" s="111">
        <v>1</v>
      </c>
      <c r="P123" s="21">
        <f>SUMIFS(VENTAS[Cantidad],VENTAS[Código del producto Vendido],INVENTARIO4[[#This Row],[Code]])</f>
        <v>0</v>
      </c>
      <c r="Q123" s="21">
        <f>INVENTARIO4[[#This Row],[Entradas]]-INVENTARIO4[[#This Row],[Salidas]]</f>
        <v>1</v>
      </c>
      <c r="R123" s="20">
        <v>175</v>
      </c>
      <c r="S123" s="20">
        <v>18</v>
      </c>
      <c r="T123" s="20">
        <f t="shared" si="8"/>
        <v>9.7222222222222214</v>
      </c>
      <c r="U123" s="21">
        <v>310</v>
      </c>
      <c r="V123" s="20">
        <v>8</v>
      </c>
      <c r="W123" s="20">
        <f t="shared" si="9"/>
        <v>2.48</v>
      </c>
      <c r="X123" s="20">
        <f t="shared" si="10"/>
        <v>12.202222222222222</v>
      </c>
      <c r="Y123" s="20">
        <f t="shared" si="11"/>
        <v>17.063333333333333</v>
      </c>
      <c r="Z123" s="20">
        <v>25</v>
      </c>
      <c r="AA123" s="20">
        <f t="shared" si="12"/>
        <v>12.797777777777778</v>
      </c>
      <c r="AB123" s="34" t="s">
        <v>926</v>
      </c>
    </row>
    <row r="124" spans="1:28" ht="14" x14ac:dyDescent="0.15">
      <c r="A124" s="23" t="s">
        <v>151</v>
      </c>
      <c r="B124" s="89"/>
      <c r="C124" s="22" t="s">
        <v>12</v>
      </c>
      <c r="D124" s="102" t="s">
        <v>50</v>
      </c>
      <c r="E124" s="65" t="s">
        <v>868</v>
      </c>
      <c r="F124" s="72" t="s">
        <v>695</v>
      </c>
      <c r="G124" s="66" t="s">
        <v>164</v>
      </c>
      <c r="H124" s="21" t="s">
        <v>509</v>
      </c>
      <c r="I124" s="18">
        <v>1</v>
      </c>
      <c r="J124" s="18" t="s">
        <v>14</v>
      </c>
      <c r="K124" s="21" t="str">
        <f>IFERROR(VLOOKUP(INVENTARIO4[[#This Row],[Code]],FOTOS[],2,FALSE),"-")</f>
        <v>-</v>
      </c>
      <c r="L124" s="21"/>
      <c r="M124" s="19">
        <f t="shared" si="7"/>
        <v>20</v>
      </c>
      <c r="N124" s="20"/>
      <c r="O124" s="108">
        <v>1</v>
      </c>
      <c r="P124" s="21">
        <f>SUMIFS(VENTAS[Cantidad],VENTAS[Código del producto Vendido],INVENTARIO4[[#This Row],[Code]])</f>
        <v>0</v>
      </c>
      <c r="Q124" s="21">
        <f>INVENTARIO4[[#This Row],[Entradas]]-INVENTARIO4[[#This Row],[Salidas]]</f>
        <v>1</v>
      </c>
      <c r="R124" s="20">
        <v>200</v>
      </c>
      <c r="S124" s="20">
        <v>18</v>
      </c>
      <c r="T124" s="20">
        <f t="shared" si="8"/>
        <v>11.111111111111111</v>
      </c>
      <c r="U124" s="21">
        <v>300</v>
      </c>
      <c r="V124" s="20">
        <v>8</v>
      </c>
      <c r="W124" s="20">
        <f t="shared" si="9"/>
        <v>2.4</v>
      </c>
      <c r="X124" s="20">
        <f t="shared" si="10"/>
        <v>13.511111111111111</v>
      </c>
      <c r="Y124" s="20">
        <f t="shared" si="11"/>
        <v>19.066666666666663</v>
      </c>
      <c r="Z124" s="20">
        <f>ROUNDUP(Y124,0)</f>
        <v>20</v>
      </c>
      <c r="AA124" s="20">
        <f t="shared" si="12"/>
        <v>6.4888888888888889</v>
      </c>
      <c r="AB124" s="34" t="s">
        <v>926</v>
      </c>
    </row>
    <row r="125" spans="1:28" ht="14" x14ac:dyDescent="0.15">
      <c r="A125" s="23" t="s">
        <v>32</v>
      </c>
      <c r="B125" s="89"/>
      <c r="C125" s="22" t="s">
        <v>12</v>
      </c>
      <c r="D125" s="102" t="s">
        <v>53</v>
      </c>
      <c r="E125" s="65" t="s">
        <v>869</v>
      </c>
      <c r="F125" s="72" t="s">
        <v>695</v>
      </c>
      <c r="G125" s="66" t="s">
        <v>164</v>
      </c>
      <c r="H125" s="21" t="s">
        <v>512</v>
      </c>
      <c r="I125" s="18">
        <v>1</v>
      </c>
      <c r="J125" s="18" t="s">
        <v>14</v>
      </c>
      <c r="K125" s="21" t="str">
        <f>IFERROR(VLOOKUP(INVENTARIO4[[#This Row],[Code]],FOTOS[],2,FALSE),"-")</f>
        <v>https://github.com/uberboutique/whataform-repo/raw/main/pictures/C0002.jpg</v>
      </c>
      <c r="L125" s="21"/>
      <c r="M125" s="19">
        <f t="shared" si="7"/>
        <v>25</v>
      </c>
      <c r="N125" s="20"/>
      <c r="O125" s="111">
        <v>1</v>
      </c>
      <c r="P125" s="21">
        <f>SUMIFS(VENTAS[Cantidad],VENTAS[Código del producto Vendido],INVENTARIO4[[#This Row],[Code]])</f>
        <v>1</v>
      </c>
      <c r="Q125" s="21">
        <f>INVENTARIO4[[#This Row],[Entradas]]-INVENTARIO4[[#This Row],[Salidas]]</f>
        <v>0</v>
      </c>
      <c r="R125" s="20">
        <v>195</v>
      </c>
      <c r="S125" s="20">
        <v>18</v>
      </c>
      <c r="T125" s="20">
        <f t="shared" si="8"/>
        <v>10.833333333333334</v>
      </c>
      <c r="U125" s="21">
        <v>280</v>
      </c>
      <c r="V125" s="20">
        <v>8</v>
      </c>
      <c r="W125" s="20">
        <f t="shared" si="9"/>
        <v>2.2400000000000002</v>
      </c>
      <c r="X125" s="20">
        <f t="shared" si="10"/>
        <v>13.073333333333334</v>
      </c>
      <c r="Y125" s="20">
        <f t="shared" si="11"/>
        <v>18.490000000000002</v>
      </c>
      <c r="Z125" s="20">
        <v>25</v>
      </c>
      <c r="AA125" s="20">
        <f t="shared" si="12"/>
        <v>11.926666666666666</v>
      </c>
      <c r="AB125" s="34" t="s">
        <v>926</v>
      </c>
    </row>
    <row r="126" spans="1:28" ht="14" x14ac:dyDescent="0.15">
      <c r="A126" s="23" t="s">
        <v>33</v>
      </c>
      <c r="B126" s="89"/>
      <c r="C126" s="22" t="s">
        <v>12</v>
      </c>
      <c r="D126" s="102" t="s">
        <v>53</v>
      </c>
      <c r="E126" s="65" t="s">
        <v>869</v>
      </c>
      <c r="F126" s="72" t="s">
        <v>697</v>
      </c>
      <c r="G126" s="66" t="s">
        <v>164</v>
      </c>
      <c r="H126" s="21" t="s">
        <v>512</v>
      </c>
      <c r="I126" s="18">
        <v>1</v>
      </c>
      <c r="J126" s="18" t="s">
        <v>14</v>
      </c>
      <c r="K126" s="21" t="str">
        <f>IFERROR(VLOOKUP(INVENTARIO4[[#This Row],[Code]],FOTOS[],2,FALSE),"-")</f>
        <v>https://github.com/uberboutique/whataform-repo/raw/main/pictures/C0003.jpg</v>
      </c>
      <c r="L126" s="21"/>
      <c r="M126" s="19">
        <f t="shared" si="7"/>
        <v>25</v>
      </c>
      <c r="N126" s="20"/>
      <c r="O126" s="108">
        <v>1</v>
      </c>
      <c r="P126" s="21">
        <f>SUMIFS(VENTAS[Cantidad],VENTAS[Código del producto Vendido],INVENTARIO4[[#This Row],[Code]])</f>
        <v>1</v>
      </c>
      <c r="Q126" s="21">
        <f>INVENTARIO4[[#This Row],[Entradas]]-INVENTARIO4[[#This Row],[Salidas]]</f>
        <v>0</v>
      </c>
      <c r="R126" s="20">
        <v>195</v>
      </c>
      <c r="S126" s="20">
        <v>18</v>
      </c>
      <c r="T126" s="20">
        <f t="shared" si="8"/>
        <v>10.833333333333334</v>
      </c>
      <c r="U126" s="21">
        <v>300</v>
      </c>
      <c r="V126" s="20">
        <v>8</v>
      </c>
      <c r="W126" s="20">
        <f t="shared" si="9"/>
        <v>2.4</v>
      </c>
      <c r="X126" s="20">
        <f t="shared" si="10"/>
        <v>13.233333333333334</v>
      </c>
      <c r="Y126" s="20">
        <f t="shared" si="11"/>
        <v>18.649999999999999</v>
      </c>
      <c r="Z126" s="20">
        <v>25</v>
      </c>
      <c r="AA126" s="20">
        <f t="shared" si="12"/>
        <v>11.766666666666666</v>
      </c>
      <c r="AB126" s="34" t="s">
        <v>926</v>
      </c>
    </row>
    <row r="127" spans="1:28" ht="14" x14ac:dyDescent="0.15">
      <c r="A127" s="23" t="s">
        <v>34</v>
      </c>
      <c r="B127" s="89"/>
      <c r="C127" s="22" t="s">
        <v>12</v>
      </c>
      <c r="D127" s="102" t="s">
        <v>53</v>
      </c>
      <c r="E127" s="65" t="s">
        <v>870</v>
      </c>
      <c r="F127" s="72" t="s">
        <v>695</v>
      </c>
      <c r="G127" s="66" t="s">
        <v>164</v>
      </c>
      <c r="H127" s="21" t="s">
        <v>513</v>
      </c>
      <c r="I127" s="18">
        <v>1</v>
      </c>
      <c r="J127" s="18" t="s">
        <v>14</v>
      </c>
      <c r="K127" s="21" t="str">
        <f>IFERROR(VLOOKUP(INVENTARIO4[[#This Row],[Code]],FOTOS[],2,FALSE),"-")</f>
        <v>-</v>
      </c>
      <c r="L127" s="21"/>
      <c r="M127" s="19">
        <f t="shared" si="7"/>
        <v>30</v>
      </c>
      <c r="N127" s="20"/>
      <c r="O127" s="111">
        <v>1</v>
      </c>
      <c r="P127" s="21">
        <f>SUMIFS(VENTAS[Cantidad],VENTAS[Código del producto Vendido],INVENTARIO4[[#This Row],[Code]])</f>
        <v>0</v>
      </c>
      <c r="Q127" s="21">
        <f>INVENTARIO4[[#This Row],[Entradas]]-INVENTARIO4[[#This Row],[Salidas]]</f>
        <v>1</v>
      </c>
      <c r="R127" s="20">
        <v>213</v>
      </c>
      <c r="S127" s="20">
        <v>18</v>
      </c>
      <c r="T127" s="20">
        <f t="shared" si="8"/>
        <v>11.833333333333334</v>
      </c>
      <c r="U127" s="21">
        <v>370</v>
      </c>
      <c r="V127" s="20">
        <v>8</v>
      </c>
      <c r="W127" s="20">
        <f t="shared" si="9"/>
        <v>2.96</v>
      </c>
      <c r="X127" s="20">
        <f t="shared" si="10"/>
        <v>14.793333333333333</v>
      </c>
      <c r="Y127" s="20">
        <f t="shared" si="11"/>
        <v>20.71</v>
      </c>
      <c r="Z127" s="20">
        <v>30</v>
      </c>
      <c r="AA127" s="20">
        <f t="shared" si="12"/>
        <v>15.206666666666663</v>
      </c>
      <c r="AB127" s="34" t="s">
        <v>926</v>
      </c>
    </row>
    <row r="128" spans="1:28" ht="14" x14ac:dyDescent="0.15">
      <c r="A128" s="23" t="s">
        <v>35</v>
      </c>
      <c r="B128" s="89"/>
      <c r="C128" s="22" t="s">
        <v>12</v>
      </c>
      <c r="D128" s="102" t="s">
        <v>53</v>
      </c>
      <c r="E128" s="65" t="s">
        <v>871</v>
      </c>
      <c r="F128" s="72" t="s">
        <v>697</v>
      </c>
      <c r="G128" s="66" t="s">
        <v>164</v>
      </c>
      <c r="H128" s="21" t="s">
        <v>514</v>
      </c>
      <c r="I128" s="18">
        <v>1</v>
      </c>
      <c r="J128" s="18" t="s">
        <v>14</v>
      </c>
      <c r="K128" s="21" t="str">
        <f>IFERROR(VLOOKUP(INVENTARIO4[[#This Row],[Code]],FOTOS[],2,FALSE),"-")</f>
        <v>-</v>
      </c>
      <c r="L128" s="21"/>
      <c r="M128" s="19">
        <f t="shared" si="7"/>
        <v>35</v>
      </c>
      <c r="N128" s="20"/>
      <c r="O128" s="108">
        <v>1</v>
      </c>
      <c r="P128" s="21">
        <f>SUMIFS(VENTAS[Cantidad],VENTAS[Código del producto Vendido],INVENTARIO4[[#This Row],[Code]])</f>
        <v>0</v>
      </c>
      <c r="Q128" s="21">
        <f>INVENTARIO4[[#This Row],[Entradas]]-INVENTARIO4[[#This Row],[Salidas]]</f>
        <v>1</v>
      </c>
      <c r="R128" s="20">
        <v>287</v>
      </c>
      <c r="S128" s="20">
        <v>18</v>
      </c>
      <c r="T128" s="20">
        <f t="shared" si="8"/>
        <v>15.944444444444445</v>
      </c>
      <c r="U128" s="21">
        <v>530</v>
      </c>
      <c r="V128" s="20">
        <v>8</v>
      </c>
      <c r="W128" s="20">
        <f t="shared" si="9"/>
        <v>4.24</v>
      </c>
      <c r="X128" s="20">
        <f t="shared" si="10"/>
        <v>20.184444444444445</v>
      </c>
      <c r="Y128" s="20">
        <f t="shared" si="11"/>
        <v>28.156666666666666</v>
      </c>
      <c r="Z128" s="20">
        <v>35</v>
      </c>
      <c r="AA128" s="20">
        <f t="shared" si="12"/>
        <v>14.815555555555557</v>
      </c>
      <c r="AB128" s="34" t="s">
        <v>926</v>
      </c>
    </row>
    <row r="129" spans="1:28" ht="14" x14ac:dyDescent="0.15">
      <c r="A129" s="23" t="s">
        <v>36</v>
      </c>
      <c r="B129" s="89"/>
      <c r="C129" s="22" t="s">
        <v>12</v>
      </c>
      <c r="D129" s="102" t="s">
        <v>53</v>
      </c>
      <c r="E129" s="65" t="s">
        <v>1233</v>
      </c>
      <c r="F129" s="72" t="s">
        <v>697</v>
      </c>
      <c r="G129" s="66" t="s">
        <v>164</v>
      </c>
      <c r="H129" s="21" t="s">
        <v>515</v>
      </c>
      <c r="I129" s="18">
        <v>1</v>
      </c>
      <c r="J129" s="18" t="s">
        <v>14</v>
      </c>
      <c r="K129" s="21" t="str">
        <f>IFERROR(VLOOKUP(INVENTARIO4[[#This Row],[Code]],FOTOS[],2,FALSE),"-")</f>
        <v>-</v>
      </c>
      <c r="L129" s="21"/>
      <c r="M129" s="19">
        <f t="shared" si="7"/>
        <v>40</v>
      </c>
      <c r="N129" s="20"/>
      <c r="O129" s="111">
        <v>1</v>
      </c>
      <c r="P129" s="21">
        <f>SUMIFS(VENTAS[Cantidad],VENTAS[Código del producto Vendido],INVENTARIO4[[#This Row],[Code]])</f>
        <v>0</v>
      </c>
      <c r="Q129" s="21">
        <f>INVENTARIO4[[#This Row],[Entradas]]-INVENTARIO4[[#This Row],[Salidas]]</f>
        <v>1</v>
      </c>
      <c r="R129" s="20">
        <v>267</v>
      </c>
      <c r="S129" s="20">
        <v>18</v>
      </c>
      <c r="T129" s="20">
        <f t="shared" si="8"/>
        <v>14.833333333333334</v>
      </c>
      <c r="U129" s="21">
        <v>540</v>
      </c>
      <c r="V129" s="20">
        <v>8</v>
      </c>
      <c r="W129" s="20">
        <f t="shared" si="9"/>
        <v>4.32</v>
      </c>
      <c r="X129" s="20">
        <f t="shared" si="10"/>
        <v>19.153333333333336</v>
      </c>
      <c r="Y129" s="20">
        <f t="shared" si="11"/>
        <v>26.57</v>
      </c>
      <c r="Z129" s="20">
        <v>40</v>
      </c>
      <c r="AA129" s="20">
        <f t="shared" si="12"/>
        <v>20.846666666666664</v>
      </c>
      <c r="AB129" s="20" t="s">
        <v>926</v>
      </c>
    </row>
    <row r="130" spans="1:28" ht="14" x14ac:dyDescent="0.15">
      <c r="A130" s="23" t="s">
        <v>147</v>
      </c>
      <c r="B130" s="89"/>
      <c r="C130" s="22" t="s">
        <v>12</v>
      </c>
      <c r="D130" s="102" t="s">
        <v>1209</v>
      </c>
      <c r="E130" s="65" t="s">
        <v>872</v>
      </c>
      <c r="F130" s="72" t="s">
        <v>695</v>
      </c>
      <c r="G130" s="66" t="s">
        <v>164</v>
      </c>
      <c r="H130" s="21" t="s">
        <v>516</v>
      </c>
      <c r="I130" s="18">
        <v>1</v>
      </c>
      <c r="J130" s="18" t="s">
        <v>14</v>
      </c>
      <c r="K130" s="21" t="str">
        <f>IFERROR(VLOOKUP(INVENTARIO4[[#This Row],[Code]],FOTOS[],2,FALSE),"-")</f>
        <v>-</v>
      </c>
      <c r="L130" s="21"/>
      <c r="M130" s="19">
        <f t="shared" si="7"/>
        <v>30</v>
      </c>
      <c r="N130" s="20"/>
      <c r="O130" s="108">
        <v>1</v>
      </c>
      <c r="P130" s="21">
        <f>SUMIFS(VENTAS[Cantidad],VENTAS[Código del producto Vendido],INVENTARIO4[[#This Row],[Code]])</f>
        <v>0</v>
      </c>
      <c r="Q130" s="21">
        <f>INVENTARIO4[[#This Row],[Entradas]]-INVENTARIO4[[#This Row],[Salidas]]</f>
        <v>1</v>
      </c>
      <c r="R130" s="20">
        <v>258</v>
      </c>
      <c r="S130" s="20">
        <v>18</v>
      </c>
      <c r="T130" s="20">
        <f t="shared" si="8"/>
        <v>14.333333333333334</v>
      </c>
      <c r="U130" s="21">
        <v>250</v>
      </c>
      <c r="V130" s="20">
        <v>8</v>
      </c>
      <c r="W130" s="20">
        <f t="shared" si="9"/>
        <v>2</v>
      </c>
      <c r="X130" s="20">
        <f t="shared" si="10"/>
        <v>16.333333333333336</v>
      </c>
      <c r="Y130" s="20">
        <f t="shared" si="11"/>
        <v>23.5</v>
      </c>
      <c r="Z130" s="20">
        <v>30</v>
      </c>
      <c r="AA130" s="20">
        <f t="shared" si="12"/>
        <v>13.666666666666666</v>
      </c>
      <c r="AB130" s="34" t="s">
        <v>926</v>
      </c>
    </row>
    <row r="131" spans="1:28" ht="14" x14ac:dyDescent="0.15">
      <c r="A131" s="23" t="s">
        <v>148</v>
      </c>
      <c r="B131" s="89"/>
      <c r="C131" s="22" t="s">
        <v>12</v>
      </c>
      <c r="D131" s="102" t="s">
        <v>1209</v>
      </c>
      <c r="E131" s="65" t="s">
        <v>872</v>
      </c>
      <c r="F131" s="72" t="s">
        <v>697</v>
      </c>
      <c r="G131" s="66" t="s">
        <v>164</v>
      </c>
      <c r="H131" s="21" t="s">
        <v>516</v>
      </c>
      <c r="I131" s="18">
        <v>1</v>
      </c>
      <c r="J131" s="18" t="s">
        <v>14</v>
      </c>
      <c r="K131" s="21" t="str">
        <f>IFERROR(VLOOKUP(INVENTARIO4[[#This Row],[Code]],FOTOS[],2,FALSE),"-")</f>
        <v>-</v>
      </c>
      <c r="L131" s="21"/>
      <c r="M131" s="19">
        <f t="shared" si="7"/>
        <v>30</v>
      </c>
      <c r="N131" s="20"/>
      <c r="O131" s="111">
        <v>1</v>
      </c>
      <c r="P131" s="21">
        <f>SUMIFS(VENTAS[Cantidad],VENTAS[Código del producto Vendido],INVENTARIO4[[#This Row],[Code]])</f>
        <v>0</v>
      </c>
      <c r="Q131" s="21">
        <f>INVENTARIO4[[#This Row],[Entradas]]-INVENTARIO4[[#This Row],[Salidas]]</f>
        <v>1</v>
      </c>
      <c r="R131" s="20">
        <v>258</v>
      </c>
      <c r="S131" s="20">
        <v>18</v>
      </c>
      <c r="T131" s="20">
        <f t="shared" si="8"/>
        <v>14.333333333333334</v>
      </c>
      <c r="U131" s="21">
        <v>250</v>
      </c>
      <c r="V131" s="20">
        <v>8</v>
      </c>
      <c r="W131" s="20">
        <f t="shared" si="9"/>
        <v>2</v>
      </c>
      <c r="X131" s="20">
        <f t="shared" si="10"/>
        <v>16.333333333333336</v>
      </c>
      <c r="Y131" s="20">
        <f t="shared" si="11"/>
        <v>23.5</v>
      </c>
      <c r="Z131" s="20">
        <v>30</v>
      </c>
      <c r="AA131" s="20">
        <f t="shared" si="12"/>
        <v>13.666666666666666</v>
      </c>
      <c r="AB131" s="34" t="s">
        <v>926</v>
      </c>
    </row>
    <row r="132" spans="1:28" ht="14" x14ac:dyDescent="0.15">
      <c r="A132" s="23" t="s">
        <v>149</v>
      </c>
      <c r="B132" s="89"/>
      <c r="C132" s="22" t="s">
        <v>12</v>
      </c>
      <c r="D132" s="102" t="s">
        <v>1209</v>
      </c>
      <c r="E132" s="65" t="s">
        <v>872</v>
      </c>
      <c r="F132" s="72" t="s">
        <v>698</v>
      </c>
      <c r="G132" s="66" t="s">
        <v>164</v>
      </c>
      <c r="H132" s="21" t="s">
        <v>516</v>
      </c>
      <c r="I132" s="18">
        <v>1</v>
      </c>
      <c r="J132" s="18" t="s">
        <v>14</v>
      </c>
      <c r="K132" s="21" t="str">
        <f>IFERROR(VLOOKUP(INVENTARIO4[[#This Row],[Code]],FOTOS[],2,FALSE),"-")</f>
        <v>-</v>
      </c>
      <c r="L132" s="21"/>
      <c r="M132" s="19">
        <f t="shared" ref="M132:M143" si="13">Z132</f>
        <v>30</v>
      </c>
      <c r="N132" s="20"/>
      <c r="O132" s="108">
        <v>1</v>
      </c>
      <c r="P132" s="21">
        <f>SUMIFS(VENTAS[Cantidad],VENTAS[Código del producto Vendido],INVENTARIO4[[#This Row],[Code]])</f>
        <v>0</v>
      </c>
      <c r="Q132" s="21">
        <f>INVENTARIO4[[#This Row],[Entradas]]-INVENTARIO4[[#This Row],[Salidas]]</f>
        <v>1</v>
      </c>
      <c r="R132" s="20">
        <v>258</v>
      </c>
      <c r="S132" s="20">
        <v>18</v>
      </c>
      <c r="T132" s="20">
        <f t="shared" ref="T132:T143" si="14">R132/S132</f>
        <v>14.333333333333334</v>
      </c>
      <c r="U132" s="21">
        <v>250</v>
      </c>
      <c r="V132" s="20">
        <v>8</v>
      </c>
      <c r="W132" s="20">
        <f t="shared" ref="W132:W143" si="15">U132*V132/1000</f>
        <v>2</v>
      </c>
      <c r="X132" s="20">
        <f t="shared" ref="X132:X143" si="16">T132+W132</f>
        <v>16.333333333333336</v>
      </c>
      <c r="Y132" s="20">
        <f t="shared" ref="Y132:Y143" si="17">T132*1.5+W132</f>
        <v>23.5</v>
      </c>
      <c r="Z132" s="20">
        <v>30</v>
      </c>
      <c r="AA132" s="20">
        <f t="shared" ref="AA132:AA143" si="18">Z132-T132-W132</f>
        <v>13.666666666666666</v>
      </c>
      <c r="AB132" s="34" t="s">
        <v>926</v>
      </c>
    </row>
    <row r="133" spans="1:28" ht="14" x14ac:dyDescent="0.15">
      <c r="A133" s="23" t="s">
        <v>37</v>
      </c>
      <c r="B133" s="89"/>
      <c r="C133" s="22" t="s">
        <v>12</v>
      </c>
      <c r="D133" s="102" t="s">
        <v>53</v>
      </c>
      <c r="E133" s="65" t="s">
        <v>1232</v>
      </c>
      <c r="F133" s="72" t="s">
        <v>697</v>
      </c>
      <c r="G133" s="66" t="s">
        <v>164</v>
      </c>
      <c r="H133" s="21" t="s">
        <v>517</v>
      </c>
      <c r="I133" s="18">
        <v>1</v>
      </c>
      <c r="J133" s="18" t="s">
        <v>14</v>
      </c>
      <c r="K133" s="21" t="str">
        <f>IFERROR(VLOOKUP(INVENTARIO4[[#This Row],[Code]],FOTOS[],2,FALSE),"-")</f>
        <v>-</v>
      </c>
      <c r="L133" s="21"/>
      <c r="M133" s="19">
        <f t="shared" si="13"/>
        <v>30</v>
      </c>
      <c r="N133" s="20"/>
      <c r="O133" s="111">
        <v>1</v>
      </c>
      <c r="P133" s="21">
        <f>SUMIFS(VENTAS[Cantidad],VENTAS[Código del producto Vendido],INVENTARIO4[[#This Row],[Code]])</f>
        <v>0</v>
      </c>
      <c r="Q133" s="21">
        <f>INVENTARIO4[[#This Row],[Entradas]]-INVENTARIO4[[#This Row],[Salidas]]</f>
        <v>1</v>
      </c>
      <c r="R133" s="20">
        <v>267</v>
      </c>
      <c r="S133" s="20">
        <v>18</v>
      </c>
      <c r="T133" s="20">
        <f t="shared" si="14"/>
        <v>14.833333333333334</v>
      </c>
      <c r="U133" s="21">
        <v>250</v>
      </c>
      <c r="V133" s="20">
        <v>8</v>
      </c>
      <c r="W133" s="20">
        <f t="shared" si="15"/>
        <v>2</v>
      </c>
      <c r="X133" s="20">
        <f t="shared" si="16"/>
        <v>16.833333333333336</v>
      </c>
      <c r="Y133" s="20">
        <f t="shared" si="17"/>
        <v>24.25</v>
      </c>
      <c r="Z133" s="20">
        <v>30</v>
      </c>
      <c r="AA133" s="20">
        <f t="shared" si="18"/>
        <v>13.166666666666666</v>
      </c>
      <c r="AB133" s="34" t="s">
        <v>926</v>
      </c>
    </row>
    <row r="134" spans="1:28" ht="14" x14ac:dyDescent="0.15">
      <c r="A134" s="23" t="s">
        <v>38</v>
      </c>
      <c r="B134" s="89"/>
      <c r="C134" s="22" t="s">
        <v>12</v>
      </c>
      <c r="D134" s="102" t="s">
        <v>53</v>
      </c>
      <c r="E134" s="65" t="s">
        <v>1232</v>
      </c>
      <c r="F134" s="72" t="s">
        <v>692</v>
      </c>
      <c r="G134" s="66" t="s">
        <v>164</v>
      </c>
      <c r="H134" s="21" t="s">
        <v>517</v>
      </c>
      <c r="I134" s="18">
        <v>1</v>
      </c>
      <c r="J134" s="18" t="s">
        <v>14</v>
      </c>
      <c r="K134" s="21" t="str">
        <f>IFERROR(VLOOKUP(INVENTARIO4[[#This Row],[Code]],FOTOS[],2,FALSE),"-")</f>
        <v>-</v>
      </c>
      <c r="L134" s="21"/>
      <c r="M134" s="19">
        <f t="shared" si="13"/>
        <v>30</v>
      </c>
      <c r="N134" s="20"/>
      <c r="O134" s="108">
        <v>1</v>
      </c>
      <c r="P134" s="21">
        <f>SUMIFS(VENTAS[Cantidad],VENTAS[Código del producto Vendido],INVENTARIO4[[#This Row],[Code]])</f>
        <v>0</v>
      </c>
      <c r="Q134" s="21">
        <f>INVENTARIO4[[#This Row],[Entradas]]-INVENTARIO4[[#This Row],[Salidas]]</f>
        <v>1</v>
      </c>
      <c r="R134" s="20">
        <v>267</v>
      </c>
      <c r="S134" s="20">
        <v>18</v>
      </c>
      <c r="T134" s="20">
        <f t="shared" si="14"/>
        <v>14.833333333333334</v>
      </c>
      <c r="U134" s="21">
        <v>250</v>
      </c>
      <c r="V134" s="20">
        <v>8</v>
      </c>
      <c r="W134" s="20">
        <f t="shared" si="15"/>
        <v>2</v>
      </c>
      <c r="X134" s="20">
        <f t="shared" si="16"/>
        <v>16.833333333333336</v>
      </c>
      <c r="Y134" s="20">
        <f t="shared" si="17"/>
        <v>24.25</v>
      </c>
      <c r="Z134" s="20">
        <v>30</v>
      </c>
      <c r="AA134" s="20">
        <f t="shared" si="18"/>
        <v>13.166666666666666</v>
      </c>
      <c r="AB134" s="34" t="s">
        <v>926</v>
      </c>
    </row>
    <row r="135" spans="1:28" ht="14" x14ac:dyDescent="0.15">
      <c r="A135" s="23" t="s">
        <v>39</v>
      </c>
      <c r="B135" s="89"/>
      <c r="C135" s="22" t="s">
        <v>12</v>
      </c>
      <c r="D135" s="102" t="s">
        <v>53</v>
      </c>
      <c r="E135" s="65" t="s">
        <v>1231</v>
      </c>
      <c r="F135" s="72" t="s">
        <v>697</v>
      </c>
      <c r="G135" s="66" t="s">
        <v>164</v>
      </c>
      <c r="H135" s="21" t="s">
        <v>518</v>
      </c>
      <c r="I135" s="18">
        <v>1</v>
      </c>
      <c r="J135" s="18" t="s">
        <v>14</v>
      </c>
      <c r="K135" s="21" t="str">
        <f>IFERROR(VLOOKUP(INVENTARIO4[[#This Row],[Code]],FOTOS[],2,FALSE),"-")</f>
        <v>-</v>
      </c>
      <c r="L135" s="21"/>
      <c r="M135" s="19">
        <f t="shared" si="13"/>
        <v>35</v>
      </c>
      <c r="N135" s="20"/>
      <c r="O135" s="111">
        <v>1</v>
      </c>
      <c r="P135" s="21">
        <f>SUMIFS(VENTAS[Cantidad],VENTAS[Código del producto Vendido],INVENTARIO4[[#This Row],[Code]])</f>
        <v>0</v>
      </c>
      <c r="Q135" s="21">
        <f>INVENTARIO4[[#This Row],[Entradas]]-INVENTARIO4[[#This Row],[Salidas]]</f>
        <v>1</v>
      </c>
      <c r="R135" s="20">
        <v>267</v>
      </c>
      <c r="S135" s="20">
        <v>18</v>
      </c>
      <c r="T135" s="20">
        <f t="shared" si="14"/>
        <v>14.833333333333334</v>
      </c>
      <c r="U135" s="21">
        <v>350</v>
      </c>
      <c r="V135" s="20">
        <v>8</v>
      </c>
      <c r="W135" s="20">
        <f t="shared" si="15"/>
        <v>2.8</v>
      </c>
      <c r="X135" s="20">
        <f t="shared" si="16"/>
        <v>17.633333333333333</v>
      </c>
      <c r="Y135" s="20">
        <f t="shared" si="17"/>
        <v>25.05</v>
      </c>
      <c r="Z135" s="20">
        <v>35</v>
      </c>
      <c r="AA135" s="20">
        <f t="shared" si="18"/>
        <v>17.366666666666664</v>
      </c>
      <c r="AB135" s="34" t="s">
        <v>926</v>
      </c>
    </row>
    <row r="136" spans="1:28" ht="14" x14ac:dyDescent="0.15">
      <c r="A136" s="23" t="s">
        <v>152</v>
      </c>
      <c r="B136" s="89"/>
      <c r="C136" s="22" t="s">
        <v>12</v>
      </c>
      <c r="D136" s="102" t="s">
        <v>50</v>
      </c>
      <c r="E136" s="65" t="s">
        <v>1234</v>
      </c>
      <c r="F136" s="72" t="s">
        <v>695</v>
      </c>
      <c r="G136" s="66" t="s">
        <v>164</v>
      </c>
      <c r="H136" s="21" t="s">
        <v>519</v>
      </c>
      <c r="I136" s="18">
        <v>1</v>
      </c>
      <c r="J136" s="18" t="s">
        <v>14</v>
      </c>
      <c r="K136" s="21" t="str">
        <f>IFERROR(VLOOKUP(INVENTARIO4[[#This Row],[Code]],FOTOS[],2,FALSE),"-")</f>
        <v>-</v>
      </c>
      <c r="L136" s="21"/>
      <c r="M136" s="19">
        <f t="shared" si="13"/>
        <v>25</v>
      </c>
      <c r="N136" s="20"/>
      <c r="O136" s="108">
        <v>2</v>
      </c>
      <c r="P136" s="21">
        <f>SUMIFS(VENTAS[Cantidad],VENTAS[Código del producto Vendido],INVENTARIO4[[#This Row],[Code]])</f>
        <v>0</v>
      </c>
      <c r="Q136" s="21">
        <f>INVENTARIO4[[#This Row],[Entradas]]-INVENTARIO4[[#This Row],[Salidas]]</f>
        <v>2</v>
      </c>
      <c r="R136" s="20">
        <v>200</v>
      </c>
      <c r="S136" s="20">
        <v>18</v>
      </c>
      <c r="T136" s="20">
        <f t="shared" si="14"/>
        <v>11.111111111111111</v>
      </c>
      <c r="U136" s="21">
        <v>250</v>
      </c>
      <c r="V136" s="20">
        <v>8</v>
      </c>
      <c r="W136" s="20">
        <f t="shared" si="15"/>
        <v>2</v>
      </c>
      <c r="X136" s="20">
        <f t="shared" si="16"/>
        <v>13.111111111111111</v>
      </c>
      <c r="Y136" s="20">
        <f t="shared" si="17"/>
        <v>18.666666666666664</v>
      </c>
      <c r="Z136" s="20">
        <v>25</v>
      </c>
      <c r="AA136" s="20">
        <f t="shared" si="18"/>
        <v>11.888888888888889</v>
      </c>
      <c r="AB136" s="34" t="s">
        <v>926</v>
      </c>
    </row>
    <row r="137" spans="1:28" ht="14" x14ac:dyDescent="0.15">
      <c r="A137" s="23" t="s">
        <v>180</v>
      </c>
      <c r="B137" s="89"/>
      <c r="C137" s="22" t="s">
        <v>12</v>
      </c>
      <c r="D137" s="102" t="s">
        <v>50</v>
      </c>
      <c r="E137" s="65" t="s">
        <v>1234</v>
      </c>
      <c r="F137" s="72" t="s">
        <v>692</v>
      </c>
      <c r="G137" s="66" t="s">
        <v>164</v>
      </c>
      <c r="H137" s="21" t="s">
        <v>519</v>
      </c>
      <c r="I137" s="18">
        <v>1</v>
      </c>
      <c r="J137" s="18" t="s">
        <v>14</v>
      </c>
      <c r="K137" s="21" t="str">
        <f>IFERROR(VLOOKUP(INVENTARIO4[[#This Row],[Code]],FOTOS[],2,FALSE),"-")</f>
        <v>-</v>
      </c>
      <c r="L137" s="21"/>
      <c r="M137" s="19">
        <f t="shared" si="13"/>
        <v>25</v>
      </c>
      <c r="N137" s="20"/>
      <c r="O137" s="111">
        <v>1</v>
      </c>
      <c r="P137" s="21">
        <f>SUMIFS(VENTAS[Cantidad],VENTAS[Código del producto Vendido],INVENTARIO4[[#This Row],[Code]])</f>
        <v>0</v>
      </c>
      <c r="Q137" s="21">
        <f>INVENTARIO4[[#This Row],[Entradas]]-INVENTARIO4[[#This Row],[Salidas]]</f>
        <v>1</v>
      </c>
      <c r="R137" s="20">
        <v>200</v>
      </c>
      <c r="S137" s="20">
        <v>18</v>
      </c>
      <c r="T137" s="20">
        <f t="shared" si="14"/>
        <v>11.111111111111111</v>
      </c>
      <c r="U137" s="21">
        <v>250</v>
      </c>
      <c r="V137" s="20">
        <v>8</v>
      </c>
      <c r="W137" s="20">
        <f t="shared" si="15"/>
        <v>2</v>
      </c>
      <c r="X137" s="20">
        <f t="shared" si="16"/>
        <v>13.111111111111111</v>
      </c>
      <c r="Y137" s="20">
        <f t="shared" si="17"/>
        <v>18.666666666666664</v>
      </c>
      <c r="Z137" s="20">
        <v>25</v>
      </c>
      <c r="AA137" s="20">
        <f t="shared" si="18"/>
        <v>11.888888888888889</v>
      </c>
      <c r="AB137" s="34" t="s">
        <v>926</v>
      </c>
    </row>
    <row r="138" spans="1:28" ht="14" x14ac:dyDescent="0.15">
      <c r="A138" s="23" t="s">
        <v>181</v>
      </c>
      <c r="B138" s="89"/>
      <c r="C138" s="22" t="s">
        <v>12</v>
      </c>
      <c r="D138" s="102" t="s">
        <v>50</v>
      </c>
      <c r="E138" s="65" t="s">
        <v>873</v>
      </c>
      <c r="F138" s="72" t="s">
        <v>698</v>
      </c>
      <c r="G138" s="66" t="s">
        <v>164</v>
      </c>
      <c r="H138" s="21" t="s">
        <v>520</v>
      </c>
      <c r="I138" s="18">
        <v>1</v>
      </c>
      <c r="J138" s="18" t="s">
        <v>14</v>
      </c>
      <c r="K138" s="21" t="str">
        <f>IFERROR(VLOOKUP(INVENTARIO4[[#This Row],[Code]],FOTOS[],2,FALSE),"-")</f>
        <v>-</v>
      </c>
      <c r="L138" s="21"/>
      <c r="M138" s="19">
        <f t="shared" si="13"/>
        <v>28</v>
      </c>
      <c r="N138" s="20"/>
      <c r="O138" s="108">
        <v>1</v>
      </c>
      <c r="P138" s="21">
        <f>SUMIFS(VENTAS[Cantidad],VENTAS[Código del producto Vendido],INVENTARIO4[[#This Row],[Code]])</f>
        <v>0</v>
      </c>
      <c r="Q138" s="21">
        <f>INVENTARIO4[[#This Row],[Entradas]]-INVENTARIO4[[#This Row],[Salidas]]</f>
        <v>1</v>
      </c>
      <c r="R138" s="20">
        <v>250</v>
      </c>
      <c r="S138" s="20">
        <v>18</v>
      </c>
      <c r="T138" s="20">
        <f t="shared" si="14"/>
        <v>13.888888888888889</v>
      </c>
      <c r="U138" s="21">
        <v>300</v>
      </c>
      <c r="V138" s="20">
        <v>8</v>
      </c>
      <c r="W138" s="20">
        <f t="shared" si="15"/>
        <v>2.4</v>
      </c>
      <c r="X138" s="20">
        <f t="shared" si="16"/>
        <v>16.288888888888888</v>
      </c>
      <c r="Y138" s="20">
        <f t="shared" si="17"/>
        <v>23.233333333333334</v>
      </c>
      <c r="Z138" s="20">
        <v>28</v>
      </c>
      <c r="AA138" s="20">
        <f t="shared" si="18"/>
        <v>11.71111111111111</v>
      </c>
      <c r="AB138" s="34" t="s">
        <v>926</v>
      </c>
    </row>
    <row r="139" spans="1:28" ht="14" x14ac:dyDescent="0.15">
      <c r="A139" s="23" t="s">
        <v>182</v>
      </c>
      <c r="B139" s="89"/>
      <c r="C139" s="22" t="s">
        <v>12</v>
      </c>
      <c r="D139" s="102" t="s">
        <v>50</v>
      </c>
      <c r="E139" s="65" t="s">
        <v>874</v>
      </c>
      <c r="F139" s="72" t="s">
        <v>697</v>
      </c>
      <c r="G139" s="66" t="s">
        <v>164</v>
      </c>
      <c r="H139" s="21" t="s">
        <v>520</v>
      </c>
      <c r="I139" s="18">
        <v>1</v>
      </c>
      <c r="J139" s="18" t="s">
        <v>14</v>
      </c>
      <c r="K139" s="21" t="str">
        <f>IFERROR(VLOOKUP(INVENTARIO4[[#This Row],[Code]],FOTOS[],2,FALSE),"-")</f>
        <v>-</v>
      </c>
      <c r="L139" s="21"/>
      <c r="M139" s="19">
        <f t="shared" si="13"/>
        <v>28</v>
      </c>
      <c r="N139" s="20"/>
      <c r="O139" s="111">
        <v>1</v>
      </c>
      <c r="P139" s="21">
        <f>SUMIFS(VENTAS[Cantidad],VENTAS[Código del producto Vendido],INVENTARIO4[[#This Row],[Code]])</f>
        <v>0</v>
      </c>
      <c r="Q139" s="21">
        <f>INVENTARIO4[[#This Row],[Entradas]]-INVENTARIO4[[#This Row],[Salidas]]</f>
        <v>1</v>
      </c>
      <c r="R139" s="20">
        <v>250</v>
      </c>
      <c r="S139" s="20">
        <v>18</v>
      </c>
      <c r="T139" s="20">
        <f t="shared" si="14"/>
        <v>13.888888888888889</v>
      </c>
      <c r="U139" s="21">
        <v>300</v>
      </c>
      <c r="V139" s="20">
        <v>8</v>
      </c>
      <c r="W139" s="20">
        <f t="shared" si="15"/>
        <v>2.4</v>
      </c>
      <c r="X139" s="20">
        <f t="shared" si="16"/>
        <v>16.288888888888888</v>
      </c>
      <c r="Y139" s="20">
        <f t="shared" si="17"/>
        <v>23.233333333333334</v>
      </c>
      <c r="Z139" s="20">
        <v>28</v>
      </c>
      <c r="AA139" s="20">
        <f t="shared" si="18"/>
        <v>11.71111111111111</v>
      </c>
      <c r="AB139" s="34" t="s">
        <v>926</v>
      </c>
    </row>
    <row r="140" spans="1:28" ht="14" x14ac:dyDescent="0.15">
      <c r="A140" s="23" t="s">
        <v>40</v>
      </c>
      <c r="B140" s="89"/>
      <c r="C140" s="22" t="s">
        <v>12</v>
      </c>
      <c r="D140" s="102" t="s">
        <v>53</v>
      </c>
      <c r="E140" s="65" t="s">
        <v>875</v>
      </c>
      <c r="F140" s="72" t="s">
        <v>692</v>
      </c>
      <c r="G140" s="66" t="s">
        <v>164</v>
      </c>
      <c r="H140" s="21" t="s">
        <v>521</v>
      </c>
      <c r="I140" s="18">
        <v>1</v>
      </c>
      <c r="J140" s="18" t="s">
        <v>14</v>
      </c>
      <c r="K140" s="21" t="str">
        <f>IFERROR(VLOOKUP(INVENTARIO4[[#This Row],[Code]],FOTOS[],2,FALSE),"-")</f>
        <v>-</v>
      </c>
      <c r="L140" s="21"/>
      <c r="M140" s="19">
        <f t="shared" si="13"/>
        <v>30</v>
      </c>
      <c r="N140" s="20"/>
      <c r="O140" s="108">
        <v>1</v>
      </c>
      <c r="P140" s="21">
        <f>SUMIFS(VENTAS[Cantidad],VENTAS[Código del producto Vendido],INVENTARIO4[[#This Row],[Code]])</f>
        <v>0</v>
      </c>
      <c r="Q140" s="21">
        <f>INVENTARIO4[[#This Row],[Entradas]]-INVENTARIO4[[#This Row],[Salidas]]</f>
        <v>1</v>
      </c>
      <c r="R140" s="20">
        <v>266</v>
      </c>
      <c r="S140" s="20">
        <v>18</v>
      </c>
      <c r="T140" s="20">
        <f t="shared" si="14"/>
        <v>14.777777777777779</v>
      </c>
      <c r="U140" s="21">
        <v>340</v>
      </c>
      <c r="V140" s="20">
        <v>8</v>
      </c>
      <c r="W140" s="20">
        <f t="shared" si="15"/>
        <v>2.72</v>
      </c>
      <c r="X140" s="20">
        <f t="shared" si="16"/>
        <v>17.497777777777777</v>
      </c>
      <c r="Y140" s="20">
        <f t="shared" si="17"/>
        <v>24.886666666666667</v>
      </c>
      <c r="Z140" s="20">
        <v>30</v>
      </c>
      <c r="AA140" s="20">
        <f t="shared" si="18"/>
        <v>12.502222222222221</v>
      </c>
      <c r="AB140" s="34" t="s">
        <v>926</v>
      </c>
    </row>
    <row r="141" spans="1:28" ht="14" x14ac:dyDescent="0.15">
      <c r="A141" s="23" t="s">
        <v>41</v>
      </c>
      <c r="B141" s="89"/>
      <c r="C141" s="22" t="s">
        <v>12</v>
      </c>
      <c r="D141" s="102" t="s">
        <v>53</v>
      </c>
      <c r="E141" s="65" t="s">
        <v>1235</v>
      </c>
      <c r="F141" s="72" t="s">
        <v>695</v>
      </c>
      <c r="G141" s="66" t="s">
        <v>164</v>
      </c>
      <c r="H141" s="21" t="s">
        <v>522</v>
      </c>
      <c r="I141" s="18">
        <v>1</v>
      </c>
      <c r="J141" s="18" t="s">
        <v>14</v>
      </c>
      <c r="K141" s="21" t="str">
        <f>IFERROR(VLOOKUP(INVENTARIO4[[#This Row],[Code]],FOTOS[],2,FALSE),"-")</f>
        <v>-</v>
      </c>
      <c r="L141" s="21"/>
      <c r="M141" s="19">
        <f t="shared" si="13"/>
        <v>30</v>
      </c>
      <c r="N141" s="20"/>
      <c r="O141" s="111">
        <v>1</v>
      </c>
      <c r="P141" s="21">
        <f>SUMIFS(VENTAS[Cantidad],VENTAS[Código del producto Vendido],INVENTARIO4[[#This Row],[Code]])</f>
        <v>0</v>
      </c>
      <c r="Q141" s="21">
        <f>INVENTARIO4[[#This Row],[Entradas]]-INVENTARIO4[[#This Row],[Salidas]]</f>
        <v>1</v>
      </c>
      <c r="R141" s="20">
        <v>286</v>
      </c>
      <c r="S141" s="20">
        <v>18</v>
      </c>
      <c r="T141" s="20">
        <f t="shared" si="14"/>
        <v>15.888888888888889</v>
      </c>
      <c r="U141" s="21">
        <v>310</v>
      </c>
      <c r="V141" s="20">
        <v>8</v>
      </c>
      <c r="W141" s="20">
        <f t="shared" si="15"/>
        <v>2.48</v>
      </c>
      <c r="X141" s="20">
        <f t="shared" si="16"/>
        <v>18.36888888888889</v>
      </c>
      <c r="Y141" s="20">
        <f t="shared" si="17"/>
        <v>26.313333333333336</v>
      </c>
      <c r="Z141" s="20">
        <v>30</v>
      </c>
      <c r="AA141" s="20">
        <f t="shared" si="18"/>
        <v>11.63111111111111</v>
      </c>
      <c r="AB141" s="34" t="s">
        <v>926</v>
      </c>
    </row>
    <row r="142" spans="1:28" ht="14" x14ac:dyDescent="0.15">
      <c r="A142" s="23" t="s">
        <v>346</v>
      </c>
      <c r="B142" s="89"/>
      <c r="C142" s="22" t="s">
        <v>12</v>
      </c>
      <c r="D142" s="102" t="s">
        <v>892</v>
      </c>
      <c r="E142" s="65" t="s">
        <v>876</v>
      </c>
      <c r="F142" s="72" t="s">
        <v>692</v>
      </c>
      <c r="G142" s="66" t="s">
        <v>164</v>
      </c>
      <c r="H142" s="21" t="s">
        <v>613</v>
      </c>
      <c r="I142" s="18">
        <v>1</v>
      </c>
      <c r="J142" s="18" t="s">
        <v>14</v>
      </c>
      <c r="K142" s="21" t="str">
        <f>IFERROR(VLOOKUP(INVENTARIO4[[#This Row],[Code]],FOTOS[],2,FALSE),"-")</f>
        <v>https://github.com/uberboutique/whataform-repo/raw/main/pictures/P0013.jpg</v>
      </c>
      <c r="L142" s="21"/>
      <c r="M142" s="19">
        <f t="shared" si="13"/>
        <v>35</v>
      </c>
      <c r="N142" s="20"/>
      <c r="O142" s="108">
        <v>1</v>
      </c>
      <c r="P142" s="21">
        <f>SUMIFS(VENTAS[Cantidad],VENTAS[Código del producto Vendido],INVENTARIO4[[#This Row],[Code]])</f>
        <v>1</v>
      </c>
      <c r="Q142" s="21">
        <f>INVENTARIO4[[#This Row],[Entradas]]-INVENTARIO4[[#This Row],[Salidas]]</f>
        <v>0</v>
      </c>
      <c r="R142" s="20">
        <v>270</v>
      </c>
      <c r="S142" s="20">
        <v>18</v>
      </c>
      <c r="T142" s="20">
        <f t="shared" si="14"/>
        <v>15</v>
      </c>
      <c r="U142" s="21">
        <v>500</v>
      </c>
      <c r="V142" s="20">
        <v>8</v>
      </c>
      <c r="W142" s="20">
        <f t="shared" si="15"/>
        <v>4</v>
      </c>
      <c r="X142" s="20">
        <f t="shared" si="16"/>
        <v>19</v>
      </c>
      <c r="Y142" s="20">
        <f t="shared" si="17"/>
        <v>26.5</v>
      </c>
      <c r="Z142" s="20">
        <v>35</v>
      </c>
      <c r="AA142" s="20">
        <f t="shared" si="18"/>
        <v>16</v>
      </c>
      <c r="AB142" s="20" t="s">
        <v>926</v>
      </c>
    </row>
    <row r="143" spans="1:28" ht="14" x14ac:dyDescent="0.15">
      <c r="A143" s="23" t="s">
        <v>153</v>
      </c>
      <c r="B143" s="89"/>
      <c r="C143" s="22" t="s">
        <v>12</v>
      </c>
      <c r="D143" s="102" t="s">
        <v>53</v>
      </c>
      <c r="E143" s="65" t="s">
        <v>877</v>
      </c>
      <c r="F143" s="72" t="s">
        <v>697</v>
      </c>
      <c r="G143" s="66" t="s">
        <v>164</v>
      </c>
      <c r="H143" s="21" t="s">
        <v>522</v>
      </c>
      <c r="I143" s="18">
        <v>1</v>
      </c>
      <c r="J143" s="18" t="s">
        <v>14</v>
      </c>
      <c r="K143" s="21" t="str">
        <f>IFERROR(VLOOKUP(INVENTARIO4[[#This Row],[Code]],FOTOS[],2,FALSE),"-")</f>
        <v>-</v>
      </c>
      <c r="L143" s="21"/>
      <c r="M143" s="19">
        <f t="shared" si="13"/>
        <v>35</v>
      </c>
      <c r="N143" s="20"/>
      <c r="O143" s="111">
        <v>1</v>
      </c>
      <c r="P143" s="21">
        <f>SUMIFS(VENTAS[Cantidad],VENTAS[Código del producto Vendido],INVENTARIO4[[#This Row],[Code]])</f>
        <v>0</v>
      </c>
      <c r="Q143" s="21">
        <f>INVENTARIO4[[#This Row],[Entradas]]-INVENTARIO4[[#This Row],[Salidas]]</f>
        <v>1</v>
      </c>
      <c r="R143" s="20">
        <v>270</v>
      </c>
      <c r="S143" s="20">
        <v>18</v>
      </c>
      <c r="T143" s="20">
        <f t="shared" si="14"/>
        <v>15</v>
      </c>
      <c r="U143" s="21">
        <v>375</v>
      </c>
      <c r="V143" s="20">
        <v>8</v>
      </c>
      <c r="W143" s="20">
        <f t="shared" si="15"/>
        <v>3</v>
      </c>
      <c r="X143" s="20">
        <f t="shared" si="16"/>
        <v>18</v>
      </c>
      <c r="Y143" s="20">
        <f t="shared" si="17"/>
        <v>25.5</v>
      </c>
      <c r="Z143" s="20">
        <v>35</v>
      </c>
      <c r="AA143" s="20">
        <f t="shared" si="18"/>
        <v>17</v>
      </c>
      <c r="AB143" s="34" t="s">
        <v>926</v>
      </c>
    </row>
    <row r="144" spans="1:28" ht="14" x14ac:dyDescent="0.15">
      <c r="A144" s="23" t="s">
        <v>183</v>
      </c>
      <c r="B144" s="89"/>
      <c r="C144" s="22" t="s">
        <v>12</v>
      </c>
      <c r="D144" s="102" t="s">
        <v>50</v>
      </c>
      <c r="E144" s="65" t="s">
        <v>878</v>
      </c>
      <c r="F144" s="72" t="s">
        <v>698</v>
      </c>
      <c r="G144" s="66" t="s">
        <v>164</v>
      </c>
      <c r="H144" s="21"/>
      <c r="I144" s="18">
        <v>1</v>
      </c>
      <c r="J144" s="18" t="s">
        <v>14</v>
      </c>
      <c r="K144" s="21" t="str">
        <f>IFERROR(VLOOKUP(INVENTARIO4[[#This Row],[Code]],FOTOS[],2,FALSE),"-")</f>
        <v>https://github.com/uberboutique/whataform-repo/raw/main/pictures/V0041.jpg</v>
      </c>
      <c r="L144" s="21"/>
      <c r="M144" s="19">
        <f>Z144</f>
        <v>12</v>
      </c>
      <c r="N144" s="20"/>
      <c r="O144" s="108">
        <v>1</v>
      </c>
      <c r="P144" s="21">
        <f>SUMIFS(VENTAS[Cantidad],VENTAS[Código del producto Vendido],INVENTARIO4[[#This Row],[Code]])</f>
        <v>1</v>
      </c>
      <c r="Q144" s="21">
        <f>INVENTARIO4[[#This Row],[Entradas]]-INVENTARIO4[[#This Row],[Salidas]]</f>
        <v>0</v>
      </c>
      <c r="R144" s="20">
        <v>99.82</v>
      </c>
      <c r="S144" s="20">
        <v>18</v>
      </c>
      <c r="T144" s="20">
        <f>R144/S144</f>
        <v>5.5455555555555556</v>
      </c>
      <c r="U144" s="21">
        <v>100</v>
      </c>
      <c r="V144" s="20">
        <v>17</v>
      </c>
      <c r="W144" s="20">
        <f>U144*V144/1000</f>
        <v>1.7</v>
      </c>
      <c r="X144" s="20">
        <f>T144+W144</f>
        <v>7.2455555555555557</v>
      </c>
      <c r="Y144" s="20">
        <f>T144*1.5+W144</f>
        <v>10.018333333333333</v>
      </c>
      <c r="Z144" s="20">
        <v>12</v>
      </c>
      <c r="AA144" s="20">
        <f>Z144-T144-W144</f>
        <v>4.7544444444444443</v>
      </c>
      <c r="AB144" s="20"/>
    </row>
    <row r="145" spans="1:28" ht="14" x14ac:dyDescent="0.15">
      <c r="A145" s="23" t="s">
        <v>184</v>
      </c>
      <c r="B145" s="89"/>
      <c r="C145" s="22" t="s">
        <v>12</v>
      </c>
      <c r="D145" s="102" t="s">
        <v>50</v>
      </c>
      <c r="E145" s="65" t="s">
        <v>879</v>
      </c>
      <c r="F145" s="72" t="s">
        <v>695</v>
      </c>
      <c r="G145" s="66" t="s">
        <v>164</v>
      </c>
      <c r="H145" s="21" t="s">
        <v>619</v>
      </c>
      <c r="I145" s="18">
        <v>1</v>
      </c>
      <c r="J145" s="18" t="s">
        <v>14</v>
      </c>
      <c r="K145" s="21" t="str">
        <f>IFERROR(VLOOKUP(INVENTARIO4[[#This Row],[Code]],FOTOS[],2,FALSE),"-")</f>
        <v>-</v>
      </c>
      <c r="L145" s="21"/>
      <c r="M145" s="19">
        <f t="shared" ref="M145:M208" si="19">Z145</f>
        <v>20</v>
      </c>
      <c r="N145" s="20"/>
      <c r="O145" s="111">
        <v>1</v>
      </c>
      <c r="P145" s="21">
        <f>SUMIFS(VENTAS[Cantidad],VENTAS[Código del producto Vendido],INVENTARIO4[[#This Row],[Code]])</f>
        <v>0</v>
      </c>
      <c r="Q145" s="21">
        <f>INVENTARIO4[[#This Row],[Entradas]]-INVENTARIO4[[#This Row],[Salidas]]</f>
        <v>1</v>
      </c>
      <c r="R145" s="20">
        <v>180.75</v>
      </c>
      <c r="S145" s="20">
        <v>18</v>
      </c>
      <c r="T145" s="20">
        <f t="shared" ref="T145:T208" si="20">R145/S145</f>
        <v>10.041666666666666</v>
      </c>
      <c r="U145" s="21">
        <v>175</v>
      </c>
      <c r="V145" s="20">
        <v>17</v>
      </c>
      <c r="W145" s="20">
        <f t="shared" ref="W145:W208" si="21">U145*V145/1000</f>
        <v>2.9750000000000001</v>
      </c>
      <c r="X145" s="20">
        <f t="shared" ref="X145:X208" si="22">T145+W145</f>
        <v>13.016666666666666</v>
      </c>
      <c r="Y145" s="20">
        <f t="shared" ref="Y145:Y208" si="23">T145*1.5+W145</f>
        <v>18.037500000000001</v>
      </c>
      <c r="Z145" s="20">
        <v>20</v>
      </c>
      <c r="AA145" s="20">
        <f t="shared" ref="AA145:AA208" si="24">Z145-T145-W145</f>
        <v>6.9833333333333343</v>
      </c>
      <c r="AB145" s="20"/>
    </row>
    <row r="146" spans="1:28" ht="14" x14ac:dyDescent="0.15">
      <c r="A146" s="23" t="s">
        <v>185</v>
      </c>
      <c r="B146" s="89"/>
      <c r="C146" s="22" t="s">
        <v>12</v>
      </c>
      <c r="D146" s="102" t="s">
        <v>50</v>
      </c>
      <c r="E146" s="65" t="s">
        <v>880</v>
      </c>
      <c r="F146" s="72" t="s">
        <v>698</v>
      </c>
      <c r="G146" s="66" t="s">
        <v>164</v>
      </c>
      <c r="H146" s="21" t="s">
        <v>620</v>
      </c>
      <c r="I146" s="18">
        <v>1</v>
      </c>
      <c r="J146" s="18" t="s">
        <v>14</v>
      </c>
      <c r="K146" s="21" t="str">
        <f>IFERROR(VLOOKUP(INVENTARIO4[[#This Row],[Code]],FOTOS[],2,FALSE),"-")</f>
        <v>https://github.com/uberboutique/whataform-repo/raw/main/pictures/V0043.jpg</v>
      </c>
      <c r="L146" s="21"/>
      <c r="M146" s="19">
        <f t="shared" si="19"/>
        <v>15</v>
      </c>
      <c r="N146" s="20"/>
      <c r="O146" s="108">
        <v>1</v>
      </c>
      <c r="P146" s="21">
        <f>SUMIFS(VENTAS[Cantidad],VENTAS[Código del producto Vendido],INVENTARIO4[[#This Row],[Code]])</f>
        <v>1</v>
      </c>
      <c r="Q146" s="21">
        <f>INVENTARIO4[[#This Row],[Entradas]]-INVENTARIO4[[#This Row],[Salidas]]</f>
        <v>0</v>
      </c>
      <c r="R146" s="20">
        <v>142.02000000000001</v>
      </c>
      <c r="S146" s="20">
        <v>18</v>
      </c>
      <c r="T146" s="20">
        <f t="shared" si="20"/>
        <v>7.8900000000000006</v>
      </c>
      <c r="U146" s="21">
        <v>250</v>
      </c>
      <c r="V146" s="20">
        <v>17</v>
      </c>
      <c r="W146" s="20">
        <f t="shared" si="21"/>
        <v>4.25</v>
      </c>
      <c r="X146" s="20">
        <f t="shared" si="22"/>
        <v>12.14</v>
      </c>
      <c r="Y146" s="20">
        <f t="shared" si="23"/>
        <v>16.085000000000001</v>
      </c>
      <c r="Z146" s="20">
        <v>15</v>
      </c>
      <c r="AA146" s="20">
        <f t="shared" si="24"/>
        <v>2.8599999999999994</v>
      </c>
      <c r="AB146" s="20"/>
    </row>
    <row r="147" spans="1:28" ht="14" x14ac:dyDescent="0.15">
      <c r="A147" s="23" t="s">
        <v>186</v>
      </c>
      <c r="B147" s="89"/>
      <c r="C147" s="22" t="s">
        <v>12</v>
      </c>
      <c r="D147" s="102" t="s">
        <v>50</v>
      </c>
      <c r="E147" s="65" t="s">
        <v>1236</v>
      </c>
      <c r="F147" s="72" t="s">
        <v>697</v>
      </c>
      <c r="G147" s="66" t="s">
        <v>164</v>
      </c>
      <c r="H147" s="21" t="s">
        <v>620</v>
      </c>
      <c r="I147" s="18">
        <v>1</v>
      </c>
      <c r="J147" s="18" t="s">
        <v>14</v>
      </c>
      <c r="K147" s="21" t="str">
        <f>IFERROR(VLOOKUP(INVENTARIO4[[#This Row],[Code]],FOTOS[],2,FALSE),"-")</f>
        <v>-</v>
      </c>
      <c r="L147" s="21"/>
      <c r="M147" s="19">
        <f t="shared" si="19"/>
        <v>15</v>
      </c>
      <c r="N147" s="20"/>
      <c r="O147" s="111">
        <v>1</v>
      </c>
      <c r="P147" s="21">
        <f>SUMIFS(VENTAS[Cantidad],VENTAS[Código del producto Vendido],INVENTARIO4[[#This Row],[Code]])</f>
        <v>0</v>
      </c>
      <c r="Q147" s="21">
        <f>INVENTARIO4[[#This Row],[Entradas]]-INVENTARIO4[[#This Row],[Salidas]]</f>
        <v>1</v>
      </c>
      <c r="R147" s="20">
        <v>142.02000000000001</v>
      </c>
      <c r="S147" s="20">
        <v>18</v>
      </c>
      <c r="T147" s="20">
        <f t="shared" si="20"/>
        <v>7.8900000000000006</v>
      </c>
      <c r="U147" s="21">
        <v>250</v>
      </c>
      <c r="V147" s="20">
        <v>17</v>
      </c>
      <c r="W147" s="20">
        <f t="shared" si="21"/>
        <v>4.25</v>
      </c>
      <c r="X147" s="20">
        <f t="shared" si="22"/>
        <v>12.14</v>
      </c>
      <c r="Y147" s="20">
        <f t="shared" si="23"/>
        <v>16.085000000000001</v>
      </c>
      <c r="Z147" s="20">
        <v>15</v>
      </c>
      <c r="AA147" s="20">
        <f t="shared" si="24"/>
        <v>2.8599999999999994</v>
      </c>
      <c r="AB147" s="20"/>
    </row>
    <row r="148" spans="1:28" ht="14" x14ac:dyDescent="0.15">
      <c r="A148" s="23" t="s">
        <v>187</v>
      </c>
      <c r="B148" s="89"/>
      <c r="C148" s="22" t="s">
        <v>12</v>
      </c>
      <c r="D148" s="102" t="s">
        <v>50</v>
      </c>
      <c r="E148" s="65" t="s">
        <v>1237</v>
      </c>
      <c r="F148" s="72" t="s">
        <v>789</v>
      </c>
      <c r="G148" s="66" t="s">
        <v>164</v>
      </c>
      <c r="H148" s="21" t="s">
        <v>621</v>
      </c>
      <c r="I148" s="18">
        <v>1</v>
      </c>
      <c r="J148" s="18" t="s">
        <v>14</v>
      </c>
      <c r="K148" s="21" t="str">
        <f>IFERROR(VLOOKUP(INVENTARIO4[[#This Row],[Code]],FOTOS[],2,FALSE),"-")</f>
        <v>-</v>
      </c>
      <c r="L148" s="21"/>
      <c r="M148" s="19">
        <f t="shared" si="19"/>
        <v>15</v>
      </c>
      <c r="N148" s="20"/>
      <c r="O148" s="108">
        <v>1</v>
      </c>
      <c r="P148" s="21">
        <f>SUMIFS(VENTAS[Cantidad],VENTAS[Código del producto Vendido],INVENTARIO4[[#This Row],[Code]])</f>
        <v>0</v>
      </c>
      <c r="Q148" s="21">
        <f>INVENTARIO4[[#This Row],[Entradas]]-INVENTARIO4[[#This Row],[Salidas]]</f>
        <v>1</v>
      </c>
      <c r="R148" s="20">
        <v>110.91</v>
      </c>
      <c r="S148" s="20">
        <v>18</v>
      </c>
      <c r="T148" s="20">
        <f t="shared" si="20"/>
        <v>6.1616666666666662</v>
      </c>
      <c r="U148" s="21">
        <v>200</v>
      </c>
      <c r="V148" s="20">
        <v>17</v>
      </c>
      <c r="W148" s="20">
        <f t="shared" si="21"/>
        <v>3.4</v>
      </c>
      <c r="X148" s="20">
        <f t="shared" si="22"/>
        <v>9.5616666666666656</v>
      </c>
      <c r="Y148" s="20">
        <f t="shared" si="23"/>
        <v>12.6425</v>
      </c>
      <c r="Z148" s="20">
        <v>15</v>
      </c>
      <c r="AA148" s="20">
        <f t="shared" si="24"/>
        <v>5.4383333333333344</v>
      </c>
      <c r="AB148" s="20"/>
    </row>
    <row r="149" spans="1:28" ht="14" x14ac:dyDescent="0.15">
      <c r="A149" s="23" t="s">
        <v>188</v>
      </c>
      <c r="B149" s="89"/>
      <c r="C149" s="22" t="s">
        <v>12</v>
      </c>
      <c r="D149" s="102" t="s">
        <v>50</v>
      </c>
      <c r="E149" s="65" t="s">
        <v>881</v>
      </c>
      <c r="F149" s="72" t="s">
        <v>692</v>
      </c>
      <c r="G149" s="66" t="s">
        <v>164</v>
      </c>
      <c r="H149" s="21" t="s">
        <v>622</v>
      </c>
      <c r="I149" s="18">
        <v>1</v>
      </c>
      <c r="J149" s="18" t="s">
        <v>14</v>
      </c>
      <c r="K149" s="21" t="str">
        <f>IFERROR(VLOOKUP(INVENTARIO4[[#This Row],[Code]],FOTOS[],2,FALSE),"-")</f>
        <v>https://github.com/uberboutique/whataform-repo/raw/main/pictures/V0046.jpg</v>
      </c>
      <c r="L149" s="21"/>
      <c r="M149" s="19">
        <f t="shared" si="19"/>
        <v>25</v>
      </c>
      <c r="N149" s="20"/>
      <c r="O149" s="108">
        <v>1</v>
      </c>
      <c r="P149" s="21">
        <f>SUMIFS(VENTAS[Cantidad],VENTAS[Código del producto Vendido],INVENTARIO4[[#This Row],[Code]])</f>
        <v>1</v>
      </c>
      <c r="Q149" s="21">
        <f>INVENTARIO4[[#This Row],[Entradas]]-INVENTARIO4[[#This Row],[Salidas]]</f>
        <v>0</v>
      </c>
      <c r="R149" s="20">
        <v>152.49</v>
      </c>
      <c r="S149" s="20">
        <v>18</v>
      </c>
      <c r="T149" s="20">
        <f t="shared" si="20"/>
        <v>8.4716666666666676</v>
      </c>
      <c r="U149" s="21">
        <v>250</v>
      </c>
      <c r="V149" s="20">
        <v>17</v>
      </c>
      <c r="W149" s="20">
        <f t="shared" si="21"/>
        <v>4.25</v>
      </c>
      <c r="X149" s="20">
        <f t="shared" si="22"/>
        <v>12.721666666666668</v>
      </c>
      <c r="Y149" s="20">
        <f t="shared" si="23"/>
        <v>16.957500000000003</v>
      </c>
      <c r="Z149" s="20">
        <v>25</v>
      </c>
      <c r="AA149" s="20">
        <f t="shared" si="24"/>
        <v>12.278333333333332</v>
      </c>
      <c r="AB149" s="20"/>
    </row>
    <row r="150" spans="1:28" ht="14" x14ac:dyDescent="0.15">
      <c r="A150" s="23" t="s">
        <v>189</v>
      </c>
      <c r="B150" s="89"/>
      <c r="C150" s="22" t="s">
        <v>12</v>
      </c>
      <c r="D150" s="102" t="s">
        <v>50</v>
      </c>
      <c r="E150" s="65" t="s">
        <v>881</v>
      </c>
      <c r="F150" s="72" t="s">
        <v>695</v>
      </c>
      <c r="G150" s="66" t="s">
        <v>164</v>
      </c>
      <c r="H150" s="21" t="s">
        <v>622</v>
      </c>
      <c r="I150" s="18">
        <v>1</v>
      </c>
      <c r="J150" s="18" t="s">
        <v>14</v>
      </c>
      <c r="K150" s="21" t="str">
        <f>IFERROR(VLOOKUP(INVENTARIO4[[#This Row],[Code]],FOTOS[],2,FALSE),"-")</f>
        <v>https://github.com/uberboutique/whataform-repo/raw/main/pictures/V0047.jpg</v>
      </c>
      <c r="L150" s="21"/>
      <c r="M150" s="19">
        <f t="shared" si="19"/>
        <v>25</v>
      </c>
      <c r="N150" s="20"/>
      <c r="O150" s="108">
        <v>1</v>
      </c>
      <c r="P150" s="21">
        <f>SUMIFS(VENTAS[Cantidad],VENTAS[Código del producto Vendido],INVENTARIO4[[#This Row],[Code]])</f>
        <v>1</v>
      </c>
      <c r="Q150" s="21">
        <f>INVENTARIO4[[#This Row],[Entradas]]-INVENTARIO4[[#This Row],[Salidas]]</f>
        <v>0</v>
      </c>
      <c r="R150" s="20">
        <v>152.49</v>
      </c>
      <c r="S150" s="20">
        <v>18</v>
      </c>
      <c r="T150" s="20">
        <f t="shared" si="20"/>
        <v>8.4716666666666676</v>
      </c>
      <c r="U150" s="21">
        <v>250</v>
      </c>
      <c r="V150" s="20">
        <v>17</v>
      </c>
      <c r="W150" s="20">
        <f t="shared" si="21"/>
        <v>4.25</v>
      </c>
      <c r="X150" s="20">
        <f t="shared" si="22"/>
        <v>12.721666666666668</v>
      </c>
      <c r="Y150" s="20">
        <f t="shared" si="23"/>
        <v>16.957500000000003</v>
      </c>
      <c r="Z150" s="20">
        <v>25</v>
      </c>
      <c r="AA150" s="20">
        <f t="shared" si="24"/>
        <v>12.278333333333332</v>
      </c>
      <c r="AB150" s="20"/>
    </row>
    <row r="151" spans="1:28" ht="14" x14ac:dyDescent="0.15">
      <c r="A151" s="23" t="s">
        <v>190</v>
      </c>
      <c r="B151" s="89"/>
      <c r="C151" s="22" t="s">
        <v>12</v>
      </c>
      <c r="D151" s="102" t="s">
        <v>50</v>
      </c>
      <c r="E151" s="65" t="s">
        <v>882</v>
      </c>
      <c r="F151" s="72" t="s">
        <v>692</v>
      </c>
      <c r="G151" s="66" t="s">
        <v>164</v>
      </c>
      <c r="H151" s="21" t="s">
        <v>623</v>
      </c>
      <c r="I151" s="18">
        <v>1</v>
      </c>
      <c r="J151" s="18" t="s">
        <v>14</v>
      </c>
      <c r="K151" s="21" t="str">
        <f>IFERROR(VLOOKUP(INVENTARIO4[[#This Row],[Code]],FOTOS[],2,FALSE),"-")</f>
        <v>-</v>
      </c>
      <c r="L151" s="21"/>
      <c r="M151" s="19">
        <f t="shared" si="19"/>
        <v>20</v>
      </c>
      <c r="N151" s="20"/>
      <c r="O151" s="111">
        <v>1</v>
      </c>
      <c r="P151" s="21">
        <f>SUMIFS(VENTAS[Cantidad],VENTAS[Código del producto Vendido],INVENTARIO4[[#This Row],[Code]])</f>
        <v>0</v>
      </c>
      <c r="Q151" s="21">
        <f>INVENTARIO4[[#This Row],[Entradas]]-INVENTARIO4[[#This Row],[Salidas]]</f>
        <v>1</v>
      </c>
      <c r="R151" s="20">
        <v>191.68</v>
      </c>
      <c r="S151" s="20">
        <v>18</v>
      </c>
      <c r="T151" s="20">
        <f t="shared" si="20"/>
        <v>10.648888888888889</v>
      </c>
      <c r="U151" s="21">
        <v>225</v>
      </c>
      <c r="V151" s="20">
        <v>17</v>
      </c>
      <c r="W151" s="20">
        <f t="shared" si="21"/>
        <v>3.8250000000000002</v>
      </c>
      <c r="X151" s="20">
        <f t="shared" si="22"/>
        <v>14.47388888888889</v>
      </c>
      <c r="Y151" s="20">
        <f t="shared" si="23"/>
        <v>19.798333333333332</v>
      </c>
      <c r="Z151" s="20">
        <v>20</v>
      </c>
      <c r="AA151" s="20">
        <f t="shared" si="24"/>
        <v>5.5261111111111108</v>
      </c>
      <c r="AB151" s="20"/>
    </row>
    <row r="152" spans="1:28" ht="14" x14ac:dyDescent="0.15">
      <c r="A152" s="23" t="s">
        <v>191</v>
      </c>
      <c r="B152" s="89"/>
      <c r="C152" s="22" t="s">
        <v>12</v>
      </c>
      <c r="D152" s="102" t="s">
        <v>50</v>
      </c>
      <c r="E152" s="65" t="s">
        <v>882</v>
      </c>
      <c r="F152" s="72" t="s">
        <v>695</v>
      </c>
      <c r="G152" s="66" t="s">
        <v>164</v>
      </c>
      <c r="H152" s="21" t="s">
        <v>623</v>
      </c>
      <c r="I152" s="18">
        <v>1</v>
      </c>
      <c r="J152" s="18" t="s">
        <v>14</v>
      </c>
      <c r="K152" s="21" t="str">
        <f>IFERROR(VLOOKUP(INVENTARIO4[[#This Row],[Code]],FOTOS[],2,FALSE),"-")</f>
        <v>-</v>
      </c>
      <c r="L152" s="21"/>
      <c r="M152" s="19">
        <f t="shared" si="19"/>
        <v>20</v>
      </c>
      <c r="N152" s="20"/>
      <c r="O152" s="108">
        <v>1</v>
      </c>
      <c r="P152" s="21">
        <f>SUMIFS(VENTAS[Cantidad],VENTAS[Código del producto Vendido],INVENTARIO4[[#This Row],[Code]])</f>
        <v>0</v>
      </c>
      <c r="Q152" s="21">
        <f>INVENTARIO4[[#This Row],[Entradas]]-INVENTARIO4[[#This Row],[Salidas]]</f>
        <v>1</v>
      </c>
      <c r="R152" s="20">
        <v>191.68</v>
      </c>
      <c r="S152" s="20">
        <v>18</v>
      </c>
      <c r="T152" s="20">
        <f t="shared" si="20"/>
        <v>10.648888888888889</v>
      </c>
      <c r="U152" s="21">
        <v>225</v>
      </c>
      <c r="V152" s="20">
        <v>17</v>
      </c>
      <c r="W152" s="20">
        <f t="shared" si="21"/>
        <v>3.8250000000000002</v>
      </c>
      <c r="X152" s="20">
        <f t="shared" si="22"/>
        <v>14.47388888888889</v>
      </c>
      <c r="Y152" s="20">
        <f t="shared" si="23"/>
        <v>19.798333333333332</v>
      </c>
      <c r="Z152" s="20">
        <v>20</v>
      </c>
      <c r="AA152" s="20">
        <f t="shared" si="24"/>
        <v>5.5261111111111108</v>
      </c>
      <c r="AB152" s="20"/>
    </row>
    <row r="153" spans="1:28" ht="14" x14ac:dyDescent="0.15">
      <c r="A153" s="23" t="s">
        <v>193</v>
      </c>
      <c r="B153" s="89"/>
      <c r="C153" s="22" t="s">
        <v>12</v>
      </c>
      <c r="D153" s="102" t="s">
        <v>50</v>
      </c>
      <c r="E153" s="65" t="s">
        <v>882</v>
      </c>
      <c r="F153" s="72" t="s">
        <v>697</v>
      </c>
      <c r="G153" s="66" t="s">
        <v>164</v>
      </c>
      <c r="H153" s="21" t="s">
        <v>623</v>
      </c>
      <c r="I153" s="18">
        <v>1</v>
      </c>
      <c r="J153" s="18" t="s">
        <v>14</v>
      </c>
      <c r="K153" s="21" t="str">
        <f>IFERROR(VLOOKUP(INVENTARIO4[[#This Row],[Code]],FOTOS[],2,FALSE),"-")</f>
        <v>-</v>
      </c>
      <c r="L153" s="21"/>
      <c r="M153" s="19">
        <f t="shared" si="19"/>
        <v>20</v>
      </c>
      <c r="N153" s="20"/>
      <c r="O153" s="111">
        <v>1</v>
      </c>
      <c r="P153" s="21">
        <f>SUMIFS(VENTAS[Cantidad],VENTAS[Código del producto Vendido],INVENTARIO4[[#This Row],[Code]])</f>
        <v>0</v>
      </c>
      <c r="Q153" s="21">
        <f>INVENTARIO4[[#This Row],[Entradas]]-INVENTARIO4[[#This Row],[Salidas]]</f>
        <v>1</v>
      </c>
      <c r="R153" s="20">
        <v>191.68</v>
      </c>
      <c r="S153" s="20">
        <v>18</v>
      </c>
      <c r="T153" s="20">
        <f t="shared" si="20"/>
        <v>10.648888888888889</v>
      </c>
      <c r="U153" s="21">
        <v>225</v>
      </c>
      <c r="V153" s="20">
        <v>17</v>
      </c>
      <c r="W153" s="20">
        <f t="shared" si="21"/>
        <v>3.8250000000000002</v>
      </c>
      <c r="X153" s="20">
        <f t="shared" si="22"/>
        <v>14.47388888888889</v>
      </c>
      <c r="Y153" s="20">
        <f t="shared" si="23"/>
        <v>19.798333333333332</v>
      </c>
      <c r="Z153" s="20">
        <v>20</v>
      </c>
      <c r="AA153" s="20">
        <f t="shared" si="24"/>
        <v>5.5261111111111108</v>
      </c>
      <c r="AB153" s="20"/>
    </row>
    <row r="154" spans="1:28" ht="14" x14ac:dyDescent="0.15">
      <c r="A154" s="23" t="s">
        <v>411</v>
      </c>
      <c r="B154" s="89"/>
      <c r="C154" s="22" t="s">
        <v>12</v>
      </c>
      <c r="D154" s="102" t="s">
        <v>52</v>
      </c>
      <c r="E154" s="65" t="s">
        <v>883</v>
      </c>
      <c r="F154" s="72" t="s">
        <v>692</v>
      </c>
      <c r="G154" s="66" t="s">
        <v>164</v>
      </c>
      <c r="H154" s="21" t="s">
        <v>624</v>
      </c>
      <c r="I154" s="18">
        <v>1</v>
      </c>
      <c r="J154" s="18" t="s">
        <v>14</v>
      </c>
      <c r="K154" s="21" t="str">
        <f>IFERROR(VLOOKUP(INVENTARIO4[[#This Row],[Code]],FOTOS[],2,FALSE),"-")</f>
        <v>-</v>
      </c>
      <c r="L154" s="21"/>
      <c r="M154" s="19">
        <f t="shared" si="19"/>
        <v>12</v>
      </c>
      <c r="N154" s="20"/>
      <c r="O154" s="108">
        <v>2</v>
      </c>
      <c r="P154" s="21">
        <f>SUMIFS(VENTAS[Cantidad],VENTAS[Código del producto Vendido],INVENTARIO4[[#This Row],[Code]])</f>
        <v>0</v>
      </c>
      <c r="Q154" s="21">
        <f>INVENTARIO4[[#This Row],[Entradas]]-INVENTARIO4[[#This Row],[Salidas]]</f>
        <v>2</v>
      </c>
      <c r="R154" s="20">
        <v>71.400000000000006</v>
      </c>
      <c r="S154" s="20">
        <v>18</v>
      </c>
      <c r="T154" s="20">
        <f t="shared" si="20"/>
        <v>3.9666666666666668</v>
      </c>
      <c r="U154" s="21">
        <v>100</v>
      </c>
      <c r="V154" s="20">
        <v>8</v>
      </c>
      <c r="W154" s="20">
        <f t="shared" si="21"/>
        <v>0.8</v>
      </c>
      <c r="X154" s="20">
        <f t="shared" si="22"/>
        <v>4.7666666666666666</v>
      </c>
      <c r="Y154" s="20">
        <f t="shared" si="23"/>
        <v>6.75</v>
      </c>
      <c r="Z154" s="20">
        <v>12</v>
      </c>
      <c r="AA154" s="20">
        <f t="shared" si="24"/>
        <v>7.2333333333333334</v>
      </c>
      <c r="AB154" s="20"/>
    </row>
    <row r="155" spans="1:28" ht="14" x14ac:dyDescent="0.15">
      <c r="A155" s="23" t="s">
        <v>194</v>
      </c>
      <c r="B155" s="89"/>
      <c r="C155" s="22" t="s">
        <v>12</v>
      </c>
      <c r="D155" s="102" t="s">
        <v>50</v>
      </c>
      <c r="E155" s="65" t="s">
        <v>884</v>
      </c>
      <c r="F155" s="72" t="s">
        <v>692</v>
      </c>
      <c r="G155" s="66" t="s">
        <v>164</v>
      </c>
      <c r="H155" s="21" t="s">
        <v>625</v>
      </c>
      <c r="I155" s="18">
        <v>1</v>
      </c>
      <c r="J155" s="18" t="s">
        <v>14</v>
      </c>
      <c r="K155" s="21" t="str">
        <f>IFERROR(VLOOKUP(INVENTARIO4[[#This Row],[Code]],FOTOS[],2,FALSE),"-")</f>
        <v>-</v>
      </c>
      <c r="L155" s="21"/>
      <c r="M155" s="19">
        <f t="shared" si="19"/>
        <v>18</v>
      </c>
      <c r="N155" s="20"/>
      <c r="O155" s="111">
        <v>1</v>
      </c>
      <c r="P155" s="21">
        <f>SUMIFS(VENTAS[Cantidad],VENTAS[Código del producto Vendido],INVENTARIO4[[#This Row],[Code]])</f>
        <v>0</v>
      </c>
      <c r="Q155" s="21">
        <f>INVENTARIO4[[#This Row],[Entradas]]-INVENTARIO4[[#This Row],[Salidas]]</f>
        <v>1</v>
      </c>
      <c r="R155" s="20">
        <v>165.86</v>
      </c>
      <c r="S155" s="20">
        <v>18</v>
      </c>
      <c r="T155" s="20">
        <f t="shared" si="20"/>
        <v>9.214444444444446</v>
      </c>
      <c r="U155" s="21">
        <v>250</v>
      </c>
      <c r="V155" s="20">
        <v>17</v>
      </c>
      <c r="W155" s="20">
        <f t="shared" si="21"/>
        <v>4.25</v>
      </c>
      <c r="X155" s="20">
        <f t="shared" si="22"/>
        <v>13.464444444444446</v>
      </c>
      <c r="Y155" s="20">
        <f t="shared" si="23"/>
        <v>18.071666666666669</v>
      </c>
      <c r="Z155" s="20">
        <v>18</v>
      </c>
      <c r="AA155" s="20">
        <f t="shared" si="24"/>
        <v>4.535555555555554</v>
      </c>
      <c r="AB155" s="20"/>
    </row>
    <row r="156" spans="1:28" ht="28" x14ac:dyDescent="0.15">
      <c r="A156" s="23" t="s">
        <v>195</v>
      </c>
      <c r="B156" s="89"/>
      <c r="C156" s="22" t="s">
        <v>12</v>
      </c>
      <c r="D156" s="102" t="s">
        <v>50</v>
      </c>
      <c r="E156" s="65" t="s">
        <v>885</v>
      </c>
      <c r="F156" s="72" t="s">
        <v>692</v>
      </c>
      <c r="G156" s="66" t="s">
        <v>164</v>
      </c>
      <c r="H156" s="21"/>
      <c r="I156" s="18">
        <v>1</v>
      </c>
      <c r="J156" s="18" t="s">
        <v>14</v>
      </c>
      <c r="K156" s="21" t="str">
        <f>IFERROR(VLOOKUP(INVENTARIO4[[#This Row],[Code]],FOTOS[],2,FALSE),"-")</f>
        <v>https://github.com/uberboutique/whataform-repo/raw/main/pictures/V0052.jpg</v>
      </c>
      <c r="L156" s="21"/>
      <c r="M156" s="19">
        <f t="shared" si="19"/>
        <v>30</v>
      </c>
      <c r="N156" s="20"/>
      <c r="O156" s="108">
        <v>1</v>
      </c>
      <c r="P156" s="21">
        <f>SUMIFS(VENTAS[Cantidad],VENTAS[Código del producto Vendido],INVENTARIO4[[#This Row],[Code]])</f>
        <v>1</v>
      </c>
      <c r="Q156" s="21">
        <f>INVENTARIO4[[#This Row],[Entradas]]-INVENTARIO4[[#This Row],[Salidas]]</f>
        <v>0</v>
      </c>
      <c r="R156" s="20">
        <v>293.2</v>
      </c>
      <c r="S156" s="20">
        <v>18</v>
      </c>
      <c r="T156" s="20">
        <f t="shared" si="20"/>
        <v>16.288888888888888</v>
      </c>
      <c r="U156" s="21">
        <v>200</v>
      </c>
      <c r="V156" s="20">
        <v>17</v>
      </c>
      <c r="W156" s="20">
        <f t="shared" si="21"/>
        <v>3.4</v>
      </c>
      <c r="X156" s="20">
        <f t="shared" si="22"/>
        <v>19.688888888888886</v>
      </c>
      <c r="Y156" s="20">
        <f t="shared" si="23"/>
        <v>27.833333333333329</v>
      </c>
      <c r="Z156" s="20">
        <v>30</v>
      </c>
      <c r="AA156" s="20">
        <f t="shared" si="24"/>
        <v>10.311111111111112</v>
      </c>
      <c r="AB156" s="20"/>
    </row>
    <row r="157" spans="1:28" ht="14" x14ac:dyDescent="0.15">
      <c r="A157" s="23" t="s">
        <v>196</v>
      </c>
      <c r="B157" s="89"/>
      <c r="C157" s="22" t="s">
        <v>12</v>
      </c>
      <c r="D157" s="102" t="s">
        <v>50</v>
      </c>
      <c r="E157" s="65" t="s">
        <v>886</v>
      </c>
      <c r="F157" s="72" t="s">
        <v>695</v>
      </c>
      <c r="G157" s="66" t="s">
        <v>164</v>
      </c>
      <c r="H157" s="21" t="s">
        <v>626</v>
      </c>
      <c r="I157" s="18">
        <v>1</v>
      </c>
      <c r="J157" s="18" t="s">
        <v>14</v>
      </c>
      <c r="K157" s="21" t="str">
        <f>IFERROR(VLOOKUP(INVENTARIO4[[#This Row],[Code]],FOTOS[],2,FALSE),"-")</f>
        <v>-</v>
      </c>
      <c r="L157" s="21"/>
      <c r="M157" s="19">
        <f t="shared" si="19"/>
        <v>15</v>
      </c>
      <c r="N157" s="20"/>
      <c r="O157" s="111">
        <v>1</v>
      </c>
      <c r="P157" s="21">
        <f>SUMIFS(VENTAS[Cantidad],VENTAS[Código del producto Vendido],INVENTARIO4[[#This Row],[Code]])</f>
        <v>0</v>
      </c>
      <c r="Q157" s="21">
        <f>INVENTARIO4[[#This Row],[Entradas]]-INVENTARIO4[[#This Row],[Salidas]]</f>
        <v>1</v>
      </c>
      <c r="R157" s="20">
        <v>134.47</v>
      </c>
      <c r="S157" s="20">
        <v>18</v>
      </c>
      <c r="T157" s="20">
        <f t="shared" si="20"/>
        <v>7.4705555555555554</v>
      </c>
      <c r="U157" s="21">
        <v>200</v>
      </c>
      <c r="V157" s="20">
        <v>17</v>
      </c>
      <c r="W157" s="20">
        <f t="shared" si="21"/>
        <v>3.4</v>
      </c>
      <c r="X157" s="20">
        <f t="shared" si="22"/>
        <v>10.870555555555555</v>
      </c>
      <c r="Y157" s="20">
        <f t="shared" si="23"/>
        <v>14.605833333333333</v>
      </c>
      <c r="Z157" s="20">
        <v>15</v>
      </c>
      <c r="AA157" s="20">
        <f t="shared" si="24"/>
        <v>4.1294444444444451</v>
      </c>
      <c r="AB157" s="20"/>
    </row>
    <row r="158" spans="1:28" ht="14" x14ac:dyDescent="0.15">
      <c r="A158" s="23" t="s">
        <v>205</v>
      </c>
      <c r="B158" s="89"/>
      <c r="C158" s="22" t="s">
        <v>12</v>
      </c>
      <c r="D158" s="102" t="s">
        <v>192</v>
      </c>
      <c r="E158" s="65" t="s">
        <v>887</v>
      </c>
      <c r="F158" s="72" t="s">
        <v>711</v>
      </c>
      <c r="G158" s="66" t="s">
        <v>164</v>
      </c>
      <c r="H158" s="21" t="s">
        <v>627</v>
      </c>
      <c r="I158" s="18">
        <v>1</v>
      </c>
      <c r="J158" s="18" t="s">
        <v>14</v>
      </c>
      <c r="K158" s="21" t="str">
        <f>IFERROR(VLOOKUP(INVENTARIO4[[#This Row],[Code]],FOTOS[],2,FALSE),"-")</f>
        <v>-</v>
      </c>
      <c r="L158" s="21"/>
      <c r="M158" s="19">
        <f t="shared" si="19"/>
        <v>2</v>
      </c>
      <c r="N158" s="20"/>
      <c r="O158" s="108">
        <v>1</v>
      </c>
      <c r="P158" s="21">
        <f>SUMIFS(VENTAS[Cantidad],VENTAS[Código del producto Vendido],INVENTARIO4[[#This Row],[Code]])</f>
        <v>0</v>
      </c>
      <c r="Q158" s="21">
        <f>INVENTARIO4[[#This Row],[Entradas]]-INVENTARIO4[[#This Row],[Salidas]]</f>
        <v>1</v>
      </c>
      <c r="R158" s="20">
        <v>17.329999999999998</v>
      </c>
      <c r="S158" s="20">
        <v>18</v>
      </c>
      <c r="T158" s="20">
        <f t="shared" si="20"/>
        <v>0.96277777777777773</v>
      </c>
      <c r="U158" s="21">
        <v>30</v>
      </c>
      <c r="V158" s="20">
        <v>8</v>
      </c>
      <c r="W158" s="20">
        <f t="shared" si="21"/>
        <v>0.24</v>
      </c>
      <c r="X158" s="20">
        <f t="shared" si="22"/>
        <v>1.2027777777777777</v>
      </c>
      <c r="Y158" s="20">
        <f t="shared" si="23"/>
        <v>1.6841666666666666</v>
      </c>
      <c r="Z158" s="20">
        <f>ROUNDUP(Y158,0)</f>
        <v>2</v>
      </c>
      <c r="AA158" s="20">
        <f t="shared" si="24"/>
        <v>0.79722222222222228</v>
      </c>
      <c r="AB158" s="20"/>
    </row>
    <row r="159" spans="1:28" ht="14" x14ac:dyDescent="0.15">
      <c r="A159" s="23" t="s">
        <v>197</v>
      </c>
      <c r="B159" s="89"/>
      <c r="C159" s="22" t="s">
        <v>12</v>
      </c>
      <c r="D159" s="102" t="s">
        <v>50</v>
      </c>
      <c r="E159" s="65" t="s">
        <v>1238</v>
      </c>
      <c r="F159" s="72" t="s">
        <v>692</v>
      </c>
      <c r="G159" s="66" t="s">
        <v>164</v>
      </c>
      <c r="H159" s="21" t="s">
        <v>628</v>
      </c>
      <c r="I159" s="18">
        <v>1</v>
      </c>
      <c r="J159" s="18" t="s">
        <v>14</v>
      </c>
      <c r="K159" s="21" t="str">
        <f>IFERROR(VLOOKUP(INVENTARIO4[[#This Row],[Code]],FOTOS[],2,FALSE),"-")</f>
        <v>-</v>
      </c>
      <c r="L159" s="21"/>
      <c r="M159" s="19">
        <f t="shared" si="19"/>
        <v>25</v>
      </c>
      <c r="N159" s="20"/>
      <c r="O159" s="111">
        <v>1</v>
      </c>
      <c r="P159" s="21">
        <f>SUMIFS(VENTAS[Cantidad],VENTAS[Código del producto Vendido],INVENTARIO4[[#This Row],[Code]])</f>
        <v>0</v>
      </c>
      <c r="Q159" s="21">
        <f>INVENTARIO4[[#This Row],[Entradas]]-INVENTARIO4[[#This Row],[Salidas]]</f>
        <v>1</v>
      </c>
      <c r="R159" s="20">
        <v>176.78</v>
      </c>
      <c r="S159" s="20">
        <v>18</v>
      </c>
      <c r="T159" s="20">
        <f t="shared" si="20"/>
        <v>9.8211111111111116</v>
      </c>
      <c r="U159" s="21">
        <v>285</v>
      </c>
      <c r="V159" s="20">
        <v>17</v>
      </c>
      <c r="W159" s="20">
        <f t="shared" si="21"/>
        <v>4.8449999999999998</v>
      </c>
      <c r="X159" s="20">
        <f t="shared" si="22"/>
        <v>14.66611111111111</v>
      </c>
      <c r="Y159" s="20">
        <f t="shared" si="23"/>
        <v>19.576666666666668</v>
      </c>
      <c r="Z159" s="20">
        <v>25</v>
      </c>
      <c r="AA159" s="20">
        <f t="shared" si="24"/>
        <v>10.33388888888889</v>
      </c>
      <c r="AB159" s="20"/>
    </row>
    <row r="160" spans="1:28" ht="28" x14ac:dyDescent="0.15">
      <c r="A160" s="23" t="s">
        <v>199</v>
      </c>
      <c r="B160" s="89"/>
      <c r="C160" s="22" t="s">
        <v>12</v>
      </c>
      <c r="D160" s="102" t="s">
        <v>50</v>
      </c>
      <c r="E160" s="65" t="s">
        <v>888</v>
      </c>
      <c r="F160" s="72" t="s">
        <v>698</v>
      </c>
      <c r="G160" s="66" t="s">
        <v>164</v>
      </c>
      <c r="H160" s="21"/>
      <c r="I160" s="18">
        <v>1</v>
      </c>
      <c r="J160" s="18" t="s">
        <v>14</v>
      </c>
      <c r="K160" s="21" t="str">
        <f>IFERROR(VLOOKUP(INVENTARIO4[[#This Row],[Code]],FOTOS[],2,FALSE),"-")</f>
        <v>https://github.com/uberboutique/whataform-repo/raw/main/pictures/V0055.jpg</v>
      </c>
      <c r="L160" s="21"/>
      <c r="M160" s="19">
        <f t="shared" si="19"/>
        <v>35</v>
      </c>
      <c r="N160" s="20"/>
      <c r="O160" s="108">
        <v>1</v>
      </c>
      <c r="P160" s="21">
        <f>SUMIFS(VENTAS[Cantidad],VENTAS[Código del producto Vendido],INVENTARIO4[[#This Row],[Code]])</f>
        <v>1</v>
      </c>
      <c r="Q160" s="21">
        <f>INVENTARIO4[[#This Row],[Entradas]]-INVENTARIO4[[#This Row],[Salidas]]</f>
        <v>0</v>
      </c>
      <c r="R160" s="20">
        <v>263.39</v>
      </c>
      <c r="S160" s="20">
        <v>18</v>
      </c>
      <c r="T160" s="20">
        <f t="shared" si="20"/>
        <v>14.632777777777777</v>
      </c>
      <c r="U160" s="21">
        <v>300</v>
      </c>
      <c r="V160" s="20">
        <v>17</v>
      </c>
      <c r="W160" s="20">
        <f t="shared" si="21"/>
        <v>5.0999999999999996</v>
      </c>
      <c r="X160" s="20">
        <f t="shared" si="22"/>
        <v>19.732777777777777</v>
      </c>
      <c r="Y160" s="20">
        <f t="shared" si="23"/>
        <v>27.049166666666665</v>
      </c>
      <c r="Z160" s="20">
        <v>35</v>
      </c>
      <c r="AA160" s="20">
        <f t="shared" si="24"/>
        <v>15.267222222222225</v>
      </c>
      <c r="AB160" s="20"/>
    </row>
    <row r="161" spans="1:28" ht="14" x14ac:dyDescent="0.15">
      <c r="A161" s="23" t="s">
        <v>200</v>
      </c>
      <c r="B161" s="89"/>
      <c r="C161" s="22" t="s">
        <v>12</v>
      </c>
      <c r="D161" s="102" t="s">
        <v>50</v>
      </c>
      <c r="E161" s="65" t="s">
        <v>1239</v>
      </c>
      <c r="F161" s="72" t="s">
        <v>692</v>
      </c>
      <c r="G161" s="66" t="s">
        <v>164</v>
      </c>
      <c r="H161" s="21" t="s">
        <v>629</v>
      </c>
      <c r="I161" s="18">
        <v>1</v>
      </c>
      <c r="J161" s="18" t="s">
        <v>14</v>
      </c>
      <c r="K161" s="21" t="str">
        <f>IFERROR(VLOOKUP(INVENTARIO4[[#This Row],[Code]],FOTOS[],2,FALSE),"-")</f>
        <v>-</v>
      </c>
      <c r="L161" s="21"/>
      <c r="M161" s="19">
        <f t="shared" si="19"/>
        <v>20</v>
      </c>
      <c r="N161" s="20"/>
      <c r="O161" s="111">
        <v>1</v>
      </c>
      <c r="P161" s="21">
        <f>SUMIFS(VENTAS[Cantidad],VENTAS[Código del producto Vendido],INVENTARIO4[[#This Row],[Code]])</f>
        <v>0</v>
      </c>
      <c r="Q161" s="21">
        <f>INVENTARIO4[[#This Row],[Entradas]]-INVENTARIO4[[#This Row],[Salidas]]</f>
        <v>1</v>
      </c>
      <c r="R161" s="20">
        <v>147.97999999999999</v>
      </c>
      <c r="S161" s="20">
        <v>18</v>
      </c>
      <c r="T161" s="20">
        <f t="shared" si="20"/>
        <v>8.2211111111111101</v>
      </c>
      <c r="U161" s="21">
        <v>350</v>
      </c>
      <c r="V161" s="20">
        <v>17</v>
      </c>
      <c r="W161" s="20">
        <f t="shared" si="21"/>
        <v>5.95</v>
      </c>
      <c r="X161" s="20">
        <f t="shared" si="22"/>
        <v>14.171111111111109</v>
      </c>
      <c r="Y161" s="20">
        <f t="shared" si="23"/>
        <v>18.281666666666666</v>
      </c>
      <c r="Z161" s="20">
        <v>20</v>
      </c>
      <c r="AA161" s="20">
        <f t="shared" si="24"/>
        <v>5.8288888888888897</v>
      </c>
      <c r="AB161" s="20"/>
    </row>
    <row r="162" spans="1:28" ht="14" x14ac:dyDescent="0.15">
      <c r="A162" s="42" t="s">
        <v>347</v>
      </c>
      <c r="B162" s="89"/>
      <c r="C162" s="22" t="s">
        <v>12</v>
      </c>
      <c r="D162" s="102" t="s">
        <v>1210</v>
      </c>
      <c r="E162" s="65" t="s">
        <v>889</v>
      </c>
      <c r="F162" s="72" t="s">
        <v>692</v>
      </c>
      <c r="G162" s="66" t="s">
        <v>164</v>
      </c>
      <c r="H162" s="21"/>
      <c r="I162" s="18">
        <v>1</v>
      </c>
      <c r="J162" s="18" t="s">
        <v>14</v>
      </c>
      <c r="K162" s="21" t="str">
        <f>IFERROR(VLOOKUP(INVENTARIO4[[#This Row],[Code]],FOTOS[],2,FALSE),"-")</f>
        <v>-</v>
      </c>
      <c r="L162" s="21"/>
      <c r="M162" s="19">
        <f t="shared" si="19"/>
        <v>25</v>
      </c>
      <c r="N162" s="20"/>
      <c r="O162" s="108">
        <v>1</v>
      </c>
      <c r="P162" s="21">
        <f>SUMIFS(VENTAS[Cantidad],VENTAS[Código del producto Vendido],INVENTARIO4[[#This Row],[Code]])</f>
        <v>0</v>
      </c>
      <c r="Q162" s="21">
        <f>INVENTARIO4[[#This Row],[Entradas]]-INVENTARIO4[[#This Row],[Salidas]]</f>
        <v>1</v>
      </c>
      <c r="R162" s="20">
        <v>188.7</v>
      </c>
      <c r="S162" s="20">
        <v>18</v>
      </c>
      <c r="T162" s="20">
        <f t="shared" si="20"/>
        <v>10.483333333333333</v>
      </c>
      <c r="U162" s="21">
        <v>300</v>
      </c>
      <c r="V162" s="20">
        <v>8</v>
      </c>
      <c r="W162" s="20">
        <f t="shared" si="21"/>
        <v>2.4</v>
      </c>
      <c r="X162" s="20">
        <f t="shared" si="22"/>
        <v>12.883333333333333</v>
      </c>
      <c r="Y162" s="20">
        <f t="shared" si="23"/>
        <v>18.124999999999996</v>
      </c>
      <c r="Z162" s="20">
        <v>25</v>
      </c>
      <c r="AA162" s="20">
        <f t="shared" si="24"/>
        <v>12.116666666666667</v>
      </c>
      <c r="AB162" s="20"/>
    </row>
    <row r="163" spans="1:28" ht="14" x14ac:dyDescent="0.15">
      <c r="A163" s="43" t="s">
        <v>348</v>
      </c>
      <c r="B163" s="89"/>
      <c r="C163" s="22" t="s">
        <v>12</v>
      </c>
      <c r="D163" s="102" t="s">
        <v>1210</v>
      </c>
      <c r="E163" s="65" t="s">
        <v>889</v>
      </c>
      <c r="F163" s="72" t="s">
        <v>697</v>
      </c>
      <c r="G163" s="66" t="s">
        <v>164</v>
      </c>
      <c r="H163" s="21"/>
      <c r="I163" s="18">
        <v>1</v>
      </c>
      <c r="J163" s="18" t="s">
        <v>14</v>
      </c>
      <c r="K163" s="21" t="str">
        <f>IFERROR(VLOOKUP(INVENTARIO4[[#This Row],[Code]],FOTOS[],2,FALSE),"-")</f>
        <v>-</v>
      </c>
      <c r="L163" s="21"/>
      <c r="M163" s="19">
        <f t="shared" si="19"/>
        <v>25</v>
      </c>
      <c r="N163" s="20"/>
      <c r="O163" s="111">
        <v>1</v>
      </c>
      <c r="P163" s="21">
        <f>SUMIFS(VENTAS[Cantidad],VENTAS[Código del producto Vendido],INVENTARIO4[[#This Row],[Code]])</f>
        <v>0</v>
      </c>
      <c r="Q163" s="21">
        <f>INVENTARIO4[[#This Row],[Entradas]]-INVENTARIO4[[#This Row],[Salidas]]</f>
        <v>1</v>
      </c>
      <c r="R163" s="20">
        <v>188.7</v>
      </c>
      <c r="S163" s="20">
        <v>18</v>
      </c>
      <c r="T163" s="20">
        <f t="shared" si="20"/>
        <v>10.483333333333333</v>
      </c>
      <c r="U163" s="21">
        <v>300</v>
      </c>
      <c r="V163" s="20">
        <v>8</v>
      </c>
      <c r="W163" s="20">
        <f t="shared" si="21"/>
        <v>2.4</v>
      </c>
      <c r="X163" s="20">
        <f t="shared" si="22"/>
        <v>12.883333333333333</v>
      </c>
      <c r="Y163" s="20">
        <f t="shared" si="23"/>
        <v>18.124999999999996</v>
      </c>
      <c r="Z163" s="20">
        <v>25</v>
      </c>
      <c r="AA163" s="20">
        <f t="shared" si="24"/>
        <v>12.116666666666667</v>
      </c>
      <c r="AB163" s="20"/>
    </row>
    <row r="164" spans="1:28" ht="14" x14ac:dyDescent="0.15">
      <c r="A164" s="23" t="s">
        <v>201</v>
      </c>
      <c r="B164" s="89"/>
      <c r="C164" s="22" t="s">
        <v>12</v>
      </c>
      <c r="D164" s="102" t="s">
        <v>50</v>
      </c>
      <c r="E164" s="65" t="s">
        <v>893</v>
      </c>
      <c r="F164" s="72" t="s">
        <v>692</v>
      </c>
      <c r="G164" s="66" t="s">
        <v>164</v>
      </c>
      <c r="H164" s="21"/>
      <c r="I164" s="18">
        <v>1</v>
      </c>
      <c r="J164" s="18" t="s">
        <v>14</v>
      </c>
      <c r="K164" s="21" t="str">
        <f>IFERROR(VLOOKUP(INVENTARIO4[[#This Row],[Code]],FOTOS[],2,FALSE),"-")</f>
        <v>-</v>
      </c>
      <c r="L164" s="21"/>
      <c r="M164" s="19">
        <f t="shared" si="19"/>
        <v>18</v>
      </c>
      <c r="N164" s="20"/>
      <c r="O164" s="108">
        <v>1</v>
      </c>
      <c r="P164" s="21">
        <f>SUMIFS(VENTAS[Cantidad],VENTAS[Código del producto Vendido],INVENTARIO4[[#This Row],[Code]])</f>
        <v>0</v>
      </c>
      <c r="Q164" s="21">
        <f>INVENTARIO4[[#This Row],[Entradas]]-INVENTARIO4[[#This Row],[Salidas]]</f>
        <v>1</v>
      </c>
      <c r="R164" s="20">
        <v>158.91</v>
      </c>
      <c r="S164" s="20">
        <v>18</v>
      </c>
      <c r="T164" s="20">
        <f t="shared" si="20"/>
        <v>8.8283333333333331</v>
      </c>
      <c r="U164" s="21">
        <v>200</v>
      </c>
      <c r="V164" s="20">
        <v>17</v>
      </c>
      <c r="W164" s="20">
        <f t="shared" si="21"/>
        <v>3.4</v>
      </c>
      <c r="X164" s="20">
        <f t="shared" si="22"/>
        <v>12.228333333333333</v>
      </c>
      <c r="Y164" s="20">
        <f t="shared" si="23"/>
        <v>16.642499999999998</v>
      </c>
      <c r="Z164" s="20">
        <v>18</v>
      </c>
      <c r="AA164" s="20">
        <f t="shared" si="24"/>
        <v>5.7716666666666665</v>
      </c>
      <c r="AB164" s="20"/>
    </row>
    <row r="165" spans="1:28" ht="14" x14ac:dyDescent="0.15">
      <c r="A165" s="23" t="s">
        <v>202</v>
      </c>
      <c r="B165" s="89"/>
      <c r="C165" s="22" t="s">
        <v>12</v>
      </c>
      <c r="D165" s="102" t="s">
        <v>50</v>
      </c>
      <c r="E165" s="65" t="s">
        <v>1240</v>
      </c>
      <c r="F165" s="72" t="s">
        <v>692</v>
      </c>
      <c r="G165" s="66" t="s">
        <v>164</v>
      </c>
      <c r="H165" s="21"/>
      <c r="I165" s="18">
        <v>1</v>
      </c>
      <c r="J165" s="18" t="s">
        <v>14</v>
      </c>
      <c r="K165" s="21" t="str">
        <f>IFERROR(VLOOKUP(INVENTARIO4[[#This Row],[Code]],FOTOS[],2,FALSE),"-")</f>
        <v>-</v>
      </c>
      <c r="L165" s="21"/>
      <c r="M165" s="19">
        <f t="shared" si="19"/>
        <v>20</v>
      </c>
      <c r="N165" s="20"/>
      <c r="O165" s="111">
        <v>1</v>
      </c>
      <c r="P165" s="21">
        <f>SUMIFS(VENTAS[Cantidad],VENTAS[Código del producto Vendido],INVENTARIO4[[#This Row],[Code]])</f>
        <v>0</v>
      </c>
      <c r="Q165" s="21">
        <f>INVENTARIO4[[#This Row],[Entradas]]-INVENTARIO4[[#This Row],[Salidas]]</f>
        <v>1</v>
      </c>
      <c r="R165" s="20">
        <v>163.87</v>
      </c>
      <c r="S165" s="20">
        <v>18</v>
      </c>
      <c r="T165" s="20">
        <f t="shared" si="20"/>
        <v>9.1038888888888891</v>
      </c>
      <c r="U165" s="21">
        <v>200</v>
      </c>
      <c r="V165" s="20">
        <v>17</v>
      </c>
      <c r="W165" s="20">
        <f t="shared" si="21"/>
        <v>3.4</v>
      </c>
      <c r="X165" s="20">
        <f t="shared" si="22"/>
        <v>12.503888888888889</v>
      </c>
      <c r="Y165" s="20">
        <f t="shared" si="23"/>
        <v>17.055833333333332</v>
      </c>
      <c r="Z165" s="20">
        <v>20</v>
      </c>
      <c r="AA165" s="20">
        <f t="shared" si="24"/>
        <v>7.4961111111111105</v>
      </c>
      <c r="AB165" s="20"/>
    </row>
    <row r="166" spans="1:28" ht="14" x14ac:dyDescent="0.15">
      <c r="A166" s="23" t="s">
        <v>203</v>
      </c>
      <c r="B166" s="89"/>
      <c r="C166" s="22" t="s">
        <v>12</v>
      </c>
      <c r="D166" s="102" t="s">
        <v>50</v>
      </c>
      <c r="E166" s="65" t="s">
        <v>894</v>
      </c>
      <c r="F166" s="72" t="s">
        <v>692</v>
      </c>
      <c r="G166" s="66" t="s">
        <v>164</v>
      </c>
      <c r="H166" s="21"/>
      <c r="I166" s="18">
        <v>1</v>
      </c>
      <c r="J166" s="18" t="s">
        <v>14</v>
      </c>
      <c r="K166" s="21" t="str">
        <f>IFERROR(VLOOKUP(INVENTARIO4[[#This Row],[Code]],FOTOS[],2,FALSE),"-")</f>
        <v>https://github.com/uberboutique/whataform-repo/raw/main/pictures/V0059.jpg</v>
      </c>
      <c r="L166" s="21"/>
      <c r="M166" s="19">
        <f t="shared" si="19"/>
        <v>20</v>
      </c>
      <c r="N166" s="20"/>
      <c r="O166" s="108">
        <v>1</v>
      </c>
      <c r="P166" s="21">
        <f>SUMIFS(VENTAS[Cantidad],VENTAS[Código del producto Vendido],INVENTARIO4[[#This Row],[Code]])</f>
        <v>1</v>
      </c>
      <c r="Q166" s="21">
        <f>INVENTARIO4[[#This Row],[Entradas]]-INVENTARIO4[[#This Row],[Salidas]]</f>
        <v>0</v>
      </c>
      <c r="R166" s="20">
        <v>169.83</v>
      </c>
      <c r="S166" s="20">
        <v>18</v>
      </c>
      <c r="T166" s="20">
        <f t="shared" si="20"/>
        <v>9.4350000000000005</v>
      </c>
      <c r="U166" s="21">
        <v>200</v>
      </c>
      <c r="V166" s="20">
        <v>17</v>
      </c>
      <c r="W166" s="20">
        <f t="shared" si="21"/>
        <v>3.4</v>
      </c>
      <c r="X166" s="20">
        <f t="shared" si="22"/>
        <v>12.835000000000001</v>
      </c>
      <c r="Y166" s="20">
        <f t="shared" si="23"/>
        <v>17.552499999999998</v>
      </c>
      <c r="Z166" s="20">
        <v>20</v>
      </c>
      <c r="AA166" s="20">
        <f t="shared" si="24"/>
        <v>7.1649999999999991</v>
      </c>
      <c r="AB166" s="20"/>
    </row>
    <row r="167" spans="1:28" ht="28" x14ac:dyDescent="0.15">
      <c r="A167" s="23" t="s">
        <v>408</v>
      </c>
      <c r="B167" s="89"/>
      <c r="C167" s="22" t="s">
        <v>12</v>
      </c>
      <c r="D167" s="102" t="s">
        <v>198</v>
      </c>
      <c r="E167" s="65" t="s">
        <v>155</v>
      </c>
      <c r="F167" s="72" t="s">
        <v>698</v>
      </c>
      <c r="G167" s="66" t="s">
        <v>164</v>
      </c>
      <c r="H167" s="21"/>
      <c r="I167" s="18">
        <v>1</v>
      </c>
      <c r="J167" s="18" t="s">
        <v>14</v>
      </c>
      <c r="K167" s="21" t="str">
        <f>IFERROR(VLOOKUP(INVENTARIO4[[#This Row],[Code]],FOTOS[],2,FALSE),"-")</f>
        <v>https://github.com/uberboutique/whataform-repo/raw/main/pictures/VN0001.jpg</v>
      </c>
      <c r="L167" s="21"/>
      <c r="M167" s="19">
        <f t="shared" si="19"/>
        <v>30</v>
      </c>
      <c r="N167" s="20"/>
      <c r="O167" s="108">
        <v>1</v>
      </c>
      <c r="P167" s="21">
        <f>SUMIFS(VENTAS[Cantidad],VENTAS[Código del producto Vendido],INVENTARIO4[[#This Row],[Code]])</f>
        <v>1</v>
      </c>
      <c r="Q167" s="21">
        <f>INVENTARIO4[[#This Row],[Entradas]]-INVENTARIO4[[#This Row],[Salidas]]</f>
        <v>0</v>
      </c>
      <c r="R167" s="20">
        <v>202.6</v>
      </c>
      <c r="S167" s="20">
        <v>18</v>
      </c>
      <c r="T167" s="20">
        <f t="shared" si="20"/>
        <v>11.255555555555555</v>
      </c>
      <c r="U167" s="21">
        <v>150</v>
      </c>
      <c r="V167" s="20">
        <v>8</v>
      </c>
      <c r="W167" s="20">
        <f t="shared" si="21"/>
        <v>1.2</v>
      </c>
      <c r="X167" s="20">
        <f t="shared" si="22"/>
        <v>12.455555555555554</v>
      </c>
      <c r="Y167" s="20">
        <f t="shared" si="23"/>
        <v>18.083333333333332</v>
      </c>
      <c r="Z167" s="20">
        <v>30</v>
      </c>
      <c r="AA167" s="20">
        <f t="shared" si="24"/>
        <v>17.544444444444448</v>
      </c>
      <c r="AB167" s="20"/>
    </row>
    <row r="168" spans="1:28" ht="28" x14ac:dyDescent="0.15">
      <c r="A168" s="23" t="s">
        <v>211</v>
      </c>
      <c r="B168" s="89"/>
      <c r="C168" s="22" t="s">
        <v>12</v>
      </c>
      <c r="D168" s="102" t="s">
        <v>50</v>
      </c>
      <c r="E168" s="65" t="s">
        <v>156</v>
      </c>
      <c r="F168" s="72" t="s">
        <v>698</v>
      </c>
      <c r="G168" s="66" t="s">
        <v>164</v>
      </c>
      <c r="H168" s="21"/>
      <c r="I168" s="18">
        <v>1</v>
      </c>
      <c r="J168" s="18" t="s">
        <v>14</v>
      </c>
      <c r="K168" s="21" t="str">
        <f>IFERROR(VLOOKUP(INVENTARIO4[[#This Row],[Code]],FOTOS[],2,FALSE),"-")</f>
        <v>https://github.com/uberboutique/whataform-repo/raw/main/pictures/V0060.jpg</v>
      </c>
      <c r="L168" s="21"/>
      <c r="M168" s="19">
        <f t="shared" si="19"/>
        <v>12</v>
      </c>
      <c r="N168" s="20"/>
      <c r="O168" s="108">
        <v>1</v>
      </c>
      <c r="P168" s="21">
        <f>SUMIFS(VENTAS[Cantidad],VENTAS[Código del producto Vendido],INVENTARIO4[[#This Row],[Code]])</f>
        <v>1</v>
      </c>
      <c r="Q168" s="21">
        <f>INVENTARIO4[[#This Row],[Entradas]]-INVENTARIO4[[#This Row],[Salidas]]</f>
        <v>0</v>
      </c>
      <c r="R168" s="20">
        <v>95.66</v>
      </c>
      <c r="S168" s="20">
        <v>18</v>
      </c>
      <c r="T168" s="20">
        <f t="shared" si="20"/>
        <v>5.3144444444444439</v>
      </c>
      <c r="U168" s="21">
        <v>180</v>
      </c>
      <c r="V168" s="20">
        <v>17</v>
      </c>
      <c r="W168" s="20">
        <f t="shared" si="21"/>
        <v>3.06</v>
      </c>
      <c r="X168" s="20">
        <f t="shared" si="22"/>
        <v>8.3744444444444444</v>
      </c>
      <c r="Y168" s="20">
        <f t="shared" si="23"/>
        <v>11.031666666666666</v>
      </c>
      <c r="Z168" s="20">
        <v>12</v>
      </c>
      <c r="AA168" s="20">
        <f t="shared" si="24"/>
        <v>3.6255555555555561</v>
      </c>
      <c r="AB168" s="20"/>
    </row>
    <row r="169" spans="1:28" ht="28" x14ac:dyDescent="0.15">
      <c r="A169" s="23" t="s">
        <v>212</v>
      </c>
      <c r="B169" s="89"/>
      <c r="C169" s="22" t="s">
        <v>12</v>
      </c>
      <c r="D169" s="102" t="s">
        <v>50</v>
      </c>
      <c r="E169" s="65" t="s">
        <v>157</v>
      </c>
      <c r="F169" s="72" t="s">
        <v>698</v>
      </c>
      <c r="G169" s="66" t="s">
        <v>164</v>
      </c>
      <c r="H169" s="21"/>
      <c r="I169" s="18">
        <v>1</v>
      </c>
      <c r="J169" s="18" t="s">
        <v>14</v>
      </c>
      <c r="K169" s="21" t="str">
        <f>IFERROR(VLOOKUP(INVENTARIO4[[#This Row],[Code]],FOTOS[],2,FALSE),"-")</f>
        <v>https://github.com/uberboutique/whataform-repo/raw/main/pictures/V0061.jpg</v>
      </c>
      <c r="L169" s="21"/>
      <c r="M169" s="19">
        <f t="shared" si="19"/>
        <v>30</v>
      </c>
      <c r="N169" s="20"/>
      <c r="O169" s="108">
        <v>1</v>
      </c>
      <c r="P169" s="21">
        <f>SUMIFS(VENTAS[Cantidad],VENTAS[Código del producto Vendido],INVENTARIO4[[#This Row],[Code]])</f>
        <v>1</v>
      </c>
      <c r="Q169" s="21">
        <f>INVENTARIO4[[#This Row],[Entradas]]-INVENTARIO4[[#This Row],[Salidas]]</f>
        <v>0</v>
      </c>
      <c r="R169" s="20">
        <v>289.04000000000002</v>
      </c>
      <c r="S169" s="20">
        <v>18</v>
      </c>
      <c r="T169" s="20">
        <f t="shared" si="20"/>
        <v>16.05777777777778</v>
      </c>
      <c r="U169" s="21">
        <v>200</v>
      </c>
      <c r="V169" s="20">
        <v>17</v>
      </c>
      <c r="W169" s="20">
        <f t="shared" si="21"/>
        <v>3.4</v>
      </c>
      <c r="X169" s="20">
        <f t="shared" si="22"/>
        <v>19.457777777777778</v>
      </c>
      <c r="Y169" s="20">
        <f t="shared" si="23"/>
        <v>27.486666666666668</v>
      </c>
      <c r="Z169" s="20">
        <v>30</v>
      </c>
      <c r="AA169" s="20">
        <f t="shared" si="24"/>
        <v>10.54222222222222</v>
      </c>
      <c r="AB169" s="20"/>
    </row>
    <row r="170" spans="1:28" ht="28" x14ac:dyDescent="0.15">
      <c r="A170" s="23" t="s">
        <v>213</v>
      </c>
      <c r="B170" s="89"/>
      <c r="C170" s="22" t="s">
        <v>12</v>
      </c>
      <c r="D170" s="102" t="s">
        <v>50</v>
      </c>
      <c r="E170" s="65" t="s">
        <v>158</v>
      </c>
      <c r="F170" s="72" t="s">
        <v>698</v>
      </c>
      <c r="G170" s="66" t="s">
        <v>164</v>
      </c>
      <c r="H170" s="21"/>
      <c r="I170" s="18">
        <v>1</v>
      </c>
      <c r="J170" s="18" t="s">
        <v>14</v>
      </c>
      <c r="K170" s="21" t="str">
        <f>IFERROR(VLOOKUP(INVENTARIO4[[#This Row],[Code]],FOTOS[],2,FALSE),"-")</f>
        <v>https://github.com/uberboutique/whataform-repo/raw/main/pictures/V0062.jpg</v>
      </c>
      <c r="L170" s="21"/>
      <c r="M170" s="19">
        <f t="shared" si="19"/>
        <v>15</v>
      </c>
      <c r="N170" s="20"/>
      <c r="O170" s="108">
        <v>1</v>
      </c>
      <c r="P170" s="21">
        <f>SUMIFS(VENTAS[Cantidad],VENTAS[Código del producto Vendido],INVENTARIO4[[#This Row],[Code]])</f>
        <v>1</v>
      </c>
      <c r="Q170" s="21">
        <f>INVENTARIO4[[#This Row],[Entradas]]-INVENTARIO4[[#This Row],[Salidas]]</f>
        <v>0</v>
      </c>
      <c r="R170" s="20">
        <v>84.57</v>
      </c>
      <c r="S170" s="20">
        <v>18</v>
      </c>
      <c r="T170" s="20">
        <f t="shared" si="20"/>
        <v>4.6983333333333333</v>
      </c>
      <c r="U170" s="21">
        <v>150</v>
      </c>
      <c r="V170" s="20">
        <v>17</v>
      </c>
      <c r="W170" s="20">
        <f t="shared" si="21"/>
        <v>2.5499999999999998</v>
      </c>
      <c r="X170" s="20">
        <f t="shared" si="22"/>
        <v>7.2483333333333331</v>
      </c>
      <c r="Y170" s="20">
        <f t="shared" si="23"/>
        <v>9.5975000000000001</v>
      </c>
      <c r="Z170" s="20">
        <v>15</v>
      </c>
      <c r="AA170" s="20">
        <f t="shared" si="24"/>
        <v>7.751666666666666</v>
      </c>
      <c r="AB170" s="20"/>
    </row>
    <row r="171" spans="1:28" ht="14" x14ac:dyDescent="0.15">
      <c r="A171" s="23" t="s">
        <v>214</v>
      </c>
      <c r="B171" s="89"/>
      <c r="C171" s="22" t="s">
        <v>12</v>
      </c>
      <c r="D171" s="102" t="s">
        <v>50</v>
      </c>
      <c r="E171" s="65" t="s">
        <v>895</v>
      </c>
      <c r="F171" s="72" t="s">
        <v>692</v>
      </c>
      <c r="G171" s="66" t="s">
        <v>164</v>
      </c>
      <c r="H171" s="21"/>
      <c r="I171" s="18">
        <v>1</v>
      </c>
      <c r="J171" s="18" t="s">
        <v>14</v>
      </c>
      <c r="K171" s="21" t="str">
        <f>IFERROR(VLOOKUP(INVENTARIO4[[#This Row],[Code]],FOTOS[],2,FALSE),"-")</f>
        <v>https://github.com/uberboutique/whataform-repo/raw/main/pictures/V0063.jpg</v>
      </c>
      <c r="L171" s="21"/>
      <c r="M171" s="19">
        <f t="shared" si="19"/>
        <v>15</v>
      </c>
      <c r="N171" s="20"/>
      <c r="O171" s="108">
        <v>1</v>
      </c>
      <c r="P171" s="21">
        <f>SUMIFS(VENTAS[Cantidad],VENTAS[Código del producto Vendido],INVENTARIO4[[#This Row],[Code]])</f>
        <v>1</v>
      </c>
      <c r="Q171" s="21">
        <f>INVENTARIO4[[#This Row],[Entradas]]-INVENTARIO4[[#This Row],[Salidas]]</f>
        <v>0</v>
      </c>
      <c r="R171" s="20">
        <v>84.57</v>
      </c>
      <c r="S171" s="20">
        <v>18</v>
      </c>
      <c r="T171" s="20">
        <f t="shared" si="20"/>
        <v>4.6983333333333333</v>
      </c>
      <c r="U171" s="21">
        <v>150</v>
      </c>
      <c r="V171" s="20">
        <v>17</v>
      </c>
      <c r="W171" s="20">
        <f t="shared" si="21"/>
        <v>2.5499999999999998</v>
      </c>
      <c r="X171" s="20">
        <f t="shared" si="22"/>
        <v>7.2483333333333331</v>
      </c>
      <c r="Y171" s="20">
        <f t="shared" si="23"/>
        <v>9.5975000000000001</v>
      </c>
      <c r="Z171" s="20">
        <v>15</v>
      </c>
      <c r="AA171" s="20">
        <f t="shared" si="24"/>
        <v>7.751666666666666</v>
      </c>
      <c r="AB171" s="20"/>
    </row>
    <row r="172" spans="1:28" ht="14" x14ac:dyDescent="0.15">
      <c r="A172" s="23" t="s">
        <v>246</v>
      </c>
      <c r="B172" s="89"/>
      <c r="C172" s="22" t="s">
        <v>12</v>
      </c>
      <c r="D172" s="102" t="s">
        <v>50</v>
      </c>
      <c r="E172" s="65" t="s">
        <v>896</v>
      </c>
      <c r="F172" s="72" t="s">
        <v>695</v>
      </c>
      <c r="G172" s="66" t="s">
        <v>164</v>
      </c>
      <c r="H172" s="21"/>
      <c r="I172" s="18">
        <v>1</v>
      </c>
      <c r="J172" s="18" t="s">
        <v>14</v>
      </c>
      <c r="K172" s="21" t="str">
        <f>IFERROR(VLOOKUP(INVENTARIO4[[#This Row],[Code]],FOTOS[],2,FALSE),"-")</f>
        <v>-</v>
      </c>
      <c r="L172" s="21"/>
      <c r="M172" s="19">
        <f t="shared" si="19"/>
        <v>15</v>
      </c>
      <c r="N172" s="20"/>
      <c r="O172" s="108">
        <v>1</v>
      </c>
      <c r="P172" s="21">
        <f>SUMIFS(VENTAS[Cantidad],VENTAS[Código del producto Vendido],INVENTARIO4[[#This Row],[Code]])</f>
        <v>0</v>
      </c>
      <c r="Q172" s="21">
        <f>INVENTARIO4[[#This Row],[Entradas]]-INVENTARIO4[[#This Row],[Salidas]]</f>
        <v>1</v>
      </c>
      <c r="R172" s="20">
        <v>100.51</v>
      </c>
      <c r="S172" s="20">
        <v>18</v>
      </c>
      <c r="T172" s="20">
        <f t="shared" si="20"/>
        <v>5.5838888888888896</v>
      </c>
      <c r="U172" s="21">
        <v>150</v>
      </c>
      <c r="V172" s="20">
        <v>17</v>
      </c>
      <c r="W172" s="20">
        <f t="shared" si="21"/>
        <v>2.5499999999999998</v>
      </c>
      <c r="X172" s="20">
        <f t="shared" si="22"/>
        <v>8.1338888888888903</v>
      </c>
      <c r="Y172" s="20">
        <f t="shared" si="23"/>
        <v>10.925833333333333</v>
      </c>
      <c r="Z172" s="20">
        <v>15</v>
      </c>
      <c r="AA172" s="20">
        <f t="shared" si="24"/>
        <v>6.8661111111111106</v>
      </c>
      <c r="AB172" s="20"/>
    </row>
    <row r="173" spans="1:28" ht="14" x14ac:dyDescent="0.15">
      <c r="A173" s="23" t="s">
        <v>207</v>
      </c>
      <c r="B173" s="89"/>
      <c r="C173" s="22" t="s">
        <v>12</v>
      </c>
      <c r="D173" s="102" t="s">
        <v>192</v>
      </c>
      <c r="E173" s="65" t="s">
        <v>159</v>
      </c>
      <c r="F173" s="72"/>
      <c r="G173" s="66" t="s">
        <v>164</v>
      </c>
      <c r="H173" s="21"/>
      <c r="I173" s="18">
        <v>1</v>
      </c>
      <c r="J173" s="18" t="s">
        <v>14</v>
      </c>
      <c r="K173" s="21" t="str">
        <f>IFERROR(VLOOKUP(INVENTARIO4[[#This Row],[Code]],FOTOS[],2,FALSE),"-")</f>
        <v>https://github.com/uberboutique/whataform-repo/raw/main/pictures/A0002.jpg</v>
      </c>
      <c r="L173" s="21"/>
      <c r="M173" s="19">
        <f t="shared" si="19"/>
        <v>10</v>
      </c>
      <c r="N173" s="20"/>
      <c r="O173" s="108">
        <v>1</v>
      </c>
      <c r="P173" s="21">
        <f>SUMIFS(VENTAS[Cantidad],VENTAS[Código del producto Vendido],INVENTARIO4[[#This Row],[Code]])</f>
        <v>1</v>
      </c>
      <c r="Q173" s="21">
        <f>INVENTARIO4[[#This Row],[Entradas]]-INVENTARIO4[[#This Row],[Salidas]]</f>
        <v>0</v>
      </c>
      <c r="R173" s="20">
        <v>88.73</v>
      </c>
      <c r="S173" s="20">
        <v>18</v>
      </c>
      <c r="T173" s="20">
        <f t="shared" si="20"/>
        <v>4.929444444444445</v>
      </c>
      <c r="U173" s="21">
        <v>100</v>
      </c>
      <c r="V173" s="20">
        <v>8</v>
      </c>
      <c r="W173" s="20">
        <f t="shared" si="21"/>
        <v>0.8</v>
      </c>
      <c r="X173" s="20">
        <f t="shared" si="22"/>
        <v>5.7294444444444448</v>
      </c>
      <c r="Y173" s="20">
        <f t="shared" si="23"/>
        <v>8.1941666666666677</v>
      </c>
      <c r="Z173" s="20">
        <v>10</v>
      </c>
      <c r="AA173" s="20">
        <f t="shared" si="24"/>
        <v>4.2705555555555552</v>
      </c>
      <c r="AB173" s="20"/>
    </row>
    <row r="174" spans="1:28" ht="14" x14ac:dyDescent="0.15">
      <c r="A174" s="23" t="s">
        <v>210</v>
      </c>
      <c r="B174" s="89"/>
      <c r="C174" s="22" t="s">
        <v>12</v>
      </c>
      <c r="D174" s="102" t="s">
        <v>206</v>
      </c>
      <c r="E174" s="65" t="s">
        <v>160</v>
      </c>
      <c r="F174" s="72"/>
      <c r="G174" s="66" t="s">
        <v>164</v>
      </c>
      <c r="H174" s="21"/>
      <c r="I174" s="18">
        <v>1</v>
      </c>
      <c r="J174" s="18" t="s">
        <v>14</v>
      </c>
      <c r="K174" s="21" t="str">
        <f>IFERROR(VLOOKUP(INVENTARIO4[[#This Row],[Code]],FOTOS[],2,FALSE),"-")</f>
        <v>https://github.com/uberboutique/whataform-repo/raw/main/pictures/A0004.jpg</v>
      </c>
      <c r="L174" s="21"/>
      <c r="M174" s="19">
        <f t="shared" si="19"/>
        <v>16</v>
      </c>
      <c r="N174" s="20"/>
      <c r="O174" s="108">
        <v>2</v>
      </c>
      <c r="P174" s="21">
        <f>SUMIFS(VENTAS[Cantidad],VENTAS[Código del producto Vendido],INVENTARIO4[[#This Row],[Code]])</f>
        <v>2</v>
      </c>
      <c r="Q174" s="21">
        <f>INVENTARIO4[[#This Row],[Entradas]]-INVENTARIO4[[#This Row],[Salidas]]</f>
        <v>0</v>
      </c>
      <c r="R174" s="20">
        <v>111.6</v>
      </c>
      <c r="S174" s="20">
        <v>18</v>
      </c>
      <c r="T174" s="20">
        <f t="shared" si="20"/>
        <v>6.1999999999999993</v>
      </c>
      <c r="U174" s="21">
        <v>200</v>
      </c>
      <c r="V174" s="20">
        <v>8</v>
      </c>
      <c r="W174" s="20">
        <f t="shared" si="21"/>
        <v>1.6</v>
      </c>
      <c r="X174" s="20">
        <f t="shared" si="22"/>
        <v>7.7999999999999989</v>
      </c>
      <c r="Y174" s="20">
        <f t="shared" si="23"/>
        <v>10.899999999999999</v>
      </c>
      <c r="Z174" s="20">
        <v>16</v>
      </c>
      <c r="AA174" s="20">
        <f t="shared" si="24"/>
        <v>8.2000000000000011</v>
      </c>
      <c r="AB174" s="20"/>
    </row>
    <row r="175" spans="1:28" ht="14" x14ac:dyDescent="0.15">
      <c r="A175" s="23" t="s">
        <v>204</v>
      </c>
      <c r="B175" s="89"/>
      <c r="C175" s="22" t="s">
        <v>12</v>
      </c>
      <c r="D175" s="102" t="s">
        <v>206</v>
      </c>
      <c r="E175" s="65" t="s">
        <v>161</v>
      </c>
      <c r="F175" s="72"/>
      <c r="G175" s="66" t="s">
        <v>164</v>
      </c>
      <c r="H175" s="21"/>
      <c r="I175" s="18">
        <v>1</v>
      </c>
      <c r="J175" s="18" t="s">
        <v>14</v>
      </c>
      <c r="K175" s="21" t="str">
        <f>IFERROR(VLOOKUP(INVENTARIO4[[#This Row],[Code]],FOTOS[],2,FALSE),"-")</f>
        <v>https://github.com/uberboutique/whataform-repo/raw/main/pictures/A0005.jpg</v>
      </c>
      <c r="L175" s="21"/>
      <c r="M175" s="19">
        <f t="shared" si="19"/>
        <v>16</v>
      </c>
      <c r="N175" s="20"/>
      <c r="O175" s="108">
        <v>2</v>
      </c>
      <c r="P175" s="21">
        <f>SUMIFS(VENTAS[Cantidad],VENTAS[Código del producto Vendido],INVENTARIO4[[#This Row],[Code]])</f>
        <v>2</v>
      </c>
      <c r="Q175" s="21">
        <f>INVENTARIO4[[#This Row],[Entradas]]-INVENTARIO4[[#This Row],[Salidas]]</f>
        <v>0</v>
      </c>
      <c r="R175" s="20">
        <v>115.76</v>
      </c>
      <c r="S175" s="20">
        <v>18</v>
      </c>
      <c r="T175" s="20">
        <f t="shared" si="20"/>
        <v>6.431111111111111</v>
      </c>
      <c r="U175" s="21">
        <v>200</v>
      </c>
      <c r="V175" s="20">
        <v>8</v>
      </c>
      <c r="W175" s="20">
        <f t="shared" si="21"/>
        <v>1.6</v>
      </c>
      <c r="X175" s="20">
        <f t="shared" si="22"/>
        <v>8.0311111111111106</v>
      </c>
      <c r="Y175" s="20">
        <f t="shared" si="23"/>
        <v>11.246666666666666</v>
      </c>
      <c r="Z175" s="20">
        <v>16</v>
      </c>
      <c r="AA175" s="20">
        <f t="shared" si="24"/>
        <v>7.9688888888888894</v>
      </c>
      <c r="AB175" s="20"/>
    </row>
    <row r="176" spans="1:28" ht="14" x14ac:dyDescent="0.15">
      <c r="A176" s="23" t="s">
        <v>349</v>
      </c>
      <c r="B176" s="89"/>
      <c r="C176" s="22" t="s">
        <v>12</v>
      </c>
      <c r="D176" s="102" t="s">
        <v>208</v>
      </c>
      <c r="E176" s="65" t="s">
        <v>897</v>
      </c>
      <c r="F176" s="72"/>
      <c r="G176" s="66" t="s">
        <v>164</v>
      </c>
      <c r="H176" s="21"/>
      <c r="I176" s="18">
        <v>1</v>
      </c>
      <c r="J176" s="18" t="s">
        <v>14</v>
      </c>
      <c r="K176" s="21" t="str">
        <f>IFERROR(VLOOKUP(INVENTARIO4[[#This Row],[Code]],FOTOS[],2,FALSE),"-")</f>
        <v>-</v>
      </c>
      <c r="L176" s="21"/>
      <c r="M176" s="19">
        <f t="shared" si="19"/>
        <v>3</v>
      </c>
      <c r="N176" s="20"/>
      <c r="O176" s="108">
        <v>1</v>
      </c>
      <c r="P176" s="21">
        <f>SUMIFS(VENTAS[Cantidad],VENTAS[Código del producto Vendido],INVENTARIO4[[#This Row],[Code]])</f>
        <v>0</v>
      </c>
      <c r="Q176" s="21">
        <f>INVENTARIO4[[#This Row],[Entradas]]-INVENTARIO4[[#This Row],[Salidas]]</f>
        <v>1</v>
      </c>
      <c r="R176" s="20">
        <v>30</v>
      </c>
      <c r="S176" s="20">
        <v>18</v>
      </c>
      <c r="T176" s="20">
        <f t="shared" si="20"/>
        <v>1.6666666666666667</v>
      </c>
      <c r="U176" s="21">
        <v>30</v>
      </c>
      <c r="V176" s="20">
        <v>8</v>
      </c>
      <c r="W176" s="20">
        <f t="shared" si="21"/>
        <v>0.24</v>
      </c>
      <c r="X176" s="20">
        <f t="shared" si="22"/>
        <v>1.9066666666666667</v>
      </c>
      <c r="Y176" s="20">
        <f t="shared" si="23"/>
        <v>2.74</v>
      </c>
      <c r="Z176" s="20">
        <v>3</v>
      </c>
      <c r="AA176" s="20">
        <f t="shared" si="24"/>
        <v>1.0933333333333333</v>
      </c>
      <c r="AB176" s="20"/>
    </row>
    <row r="177" spans="1:28" ht="14" x14ac:dyDescent="0.15">
      <c r="A177" s="23" t="s">
        <v>302</v>
      </c>
      <c r="B177" s="89"/>
      <c r="C177" s="22" t="s">
        <v>12</v>
      </c>
      <c r="D177" s="102" t="s">
        <v>206</v>
      </c>
      <c r="E177" s="65" t="s">
        <v>162</v>
      </c>
      <c r="F177" s="72"/>
      <c r="G177" s="66" t="s">
        <v>164</v>
      </c>
      <c r="H177" s="21"/>
      <c r="I177" s="18">
        <v>1</v>
      </c>
      <c r="J177" s="18" t="s">
        <v>14</v>
      </c>
      <c r="K177" s="21" t="str">
        <f>IFERROR(VLOOKUP(INVENTARIO4[[#This Row],[Code]],FOTOS[],2,FALSE),"-")</f>
        <v>https://github.com/uberboutique/whataform-repo/raw/main/pictures/A0006.jpg</v>
      </c>
      <c r="L177" s="21"/>
      <c r="M177" s="19">
        <f t="shared" si="19"/>
        <v>16</v>
      </c>
      <c r="N177" s="20"/>
      <c r="O177" s="108">
        <v>2</v>
      </c>
      <c r="P177" s="21">
        <f>SUMIFS(VENTAS[Cantidad],VENTAS[Código del producto Vendido],INVENTARIO4[[#This Row],[Code]])</f>
        <v>2</v>
      </c>
      <c r="Q177" s="21">
        <f>INVENTARIO4[[#This Row],[Entradas]]-INVENTARIO4[[#This Row],[Salidas]]</f>
        <v>0</v>
      </c>
      <c r="R177" s="20">
        <v>140.02000000000001</v>
      </c>
      <c r="S177" s="20">
        <v>18</v>
      </c>
      <c r="T177" s="20">
        <f t="shared" si="20"/>
        <v>7.7788888888888899</v>
      </c>
      <c r="U177" s="21">
        <v>200</v>
      </c>
      <c r="V177" s="20">
        <v>8</v>
      </c>
      <c r="W177" s="20">
        <f t="shared" si="21"/>
        <v>1.6</v>
      </c>
      <c r="X177" s="20">
        <f t="shared" si="22"/>
        <v>9.3788888888888895</v>
      </c>
      <c r="Y177" s="20">
        <f t="shared" si="23"/>
        <v>13.268333333333334</v>
      </c>
      <c r="Z177" s="20">
        <v>16</v>
      </c>
      <c r="AA177" s="20">
        <f t="shared" si="24"/>
        <v>6.6211111111111105</v>
      </c>
      <c r="AB177" s="20"/>
    </row>
    <row r="178" spans="1:28" ht="14" x14ac:dyDescent="0.15">
      <c r="A178" s="23" t="s">
        <v>209</v>
      </c>
      <c r="B178" s="89"/>
      <c r="C178" s="22" t="s">
        <v>12</v>
      </c>
      <c r="D178" s="102" t="s">
        <v>192</v>
      </c>
      <c r="E178" s="65" t="s">
        <v>898</v>
      </c>
      <c r="F178" s="72" t="s">
        <v>899</v>
      </c>
      <c r="G178" s="66" t="s">
        <v>164</v>
      </c>
      <c r="H178" s="21"/>
      <c r="I178" s="18">
        <v>1</v>
      </c>
      <c r="J178" s="18" t="s">
        <v>14</v>
      </c>
      <c r="K178" s="21" t="str">
        <f>IFERROR(VLOOKUP(INVENTARIO4[[#This Row],[Code]],FOTOS[],2,FALSE),"-")</f>
        <v>-</v>
      </c>
      <c r="L178" s="21"/>
      <c r="M178" s="19">
        <f t="shared" si="19"/>
        <v>10</v>
      </c>
      <c r="N178" s="20"/>
      <c r="O178" s="108">
        <v>1</v>
      </c>
      <c r="P178" s="21">
        <f>SUMIFS(VENTAS[Cantidad],VENTAS[Código del producto Vendido],INVENTARIO4[[#This Row],[Code]])</f>
        <v>0</v>
      </c>
      <c r="Q178" s="21">
        <f>INVENTARIO4[[#This Row],[Entradas]]-INVENTARIO4[[#This Row],[Salidas]]</f>
        <v>1</v>
      </c>
      <c r="R178" s="20">
        <v>64.47</v>
      </c>
      <c r="S178" s="20">
        <v>18</v>
      </c>
      <c r="T178" s="20">
        <f t="shared" si="20"/>
        <v>3.5816666666666666</v>
      </c>
      <c r="U178" s="21">
        <v>100</v>
      </c>
      <c r="V178" s="20">
        <v>8</v>
      </c>
      <c r="W178" s="20">
        <f t="shared" si="21"/>
        <v>0.8</v>
      </c>
      <c r="X178" s="20">
        <f t="shared" si="22"/>
        <v>4.3816666666666668</v>
      </c>
      <c r="Y178" s="20">
        <f t="shared" si="23"/>
        <v>6.1724999999999994</v>
      </c>
      <c r="Z178" s="20">
        <v>10</v>
      </c>
      <c r="AA178" s="20">
        <f t="shared" si="24"/>
        <v>5.6183333333333332</v>
      </c>
      <c r="AB178" s="20"/>
    </row>
    <row r="179" spans="1:28" ht="14" x14ac:dyDescent="0.15">
      <c r="A179" s="23" t="s">
        <v>247</v>
      </c>
      <c r="B179" s="89"/>
      <c r="C179" s="22" t="s">
        <v>12</v>
      </c>
      <c r="D179" s="102" t="s">
        <v>50</v>
      </c>
      <c r="E179" s="65" t="s">
        <v>163</v>
      </c>
      <c r="F179" s="72" t="s">
        <v>698</v>
      </c>
      <c r="G179" s="66" t="s">
        <v>164</v>
      </c>
      <c r="H179" s="21"/>
      <c r="I179" s="18">
        <v>1</v>
      </c>
      <c r="J179" s="18" t="s">
        <v>14</v>
      </c>
      <c r="K179" s="21" t="str">
        <f>IFERROR(VLOOKUP(INVENTARIO4[[#This Row],[Code]],FOTOS[],2,FALSE),"-")</f>
        <v>https://github.com/uberboutique/whataform-repo/raw/main/pictures/V0065.jpg</v>
      </c>
      <c r="L179" s="21"/>
      <c r="M179" s="19">
        <f t="shared" si="19"/>
        <v>35</v>
      </c>
      <c r="N179" s="20"/>
      <c r="O179" s="108">
        <v>1</v>
      </c>
      <c r="P179" s="21">
        <f>SUMIFS(VENTAS[Cantidad],VENTAS[Código del producto Vendido],INVENTARIO4[[#This Row],[Code]])</f>
        <v>1</v>
      </c>
      <c r="Q179" s="21">
        <f>INVENTARIO4[[#This Row],[Entradas]]-INVENTARIO4[[#This Row],[Salidas]]</f>
        <v>0</v>
      </c>
      <c r="R179" s="20">
        <v>250.92</v>
      </c>
      <c r="S179" s="20">
        <v>18</v>
      </c>
      <c r="T179" s="20">
        <f t="shared" si="20"/>
        <v>13.94</v>
      </c>
      <c r="U179" s="21">
        <v>310</v>
      </c>
      <c r="V179" s="20">
        <v>17</v>
      </c>
      <c r="W179" s="20">
        <f t="shared" si="21"/>
        <v>5.27</v>
      </c>
      <c r="X179" s="20">
        <f t="shared" si="22"/>
        <v>19.21</v>
      </c>
      <c r="Y179" s="20">
        <f t="shared" si="23"/>
        <v>26.18</v>
      </c>
      <c r="Z179" s="20">
        <v>35</v>
      </c>
      <c r="AA179" s="20">
        <f t="shared" si="24"/>
        <v>15.790000000000003</v>
      </c>
      <c r="AB179" s="20"/>
    </row>
    <row r="180" spans="1:28" ht="14" x14ac:dyDescent="0.15">
      <c r="A180" s="23" t="s">
        <v>248</v>
      </c>
      <c r="B180" s="89"/>
      <c r="C180" s="22" t="s">
        <v>12</v>
      </c>
      <c r="D180" s="102" t="s">
        <v>50</v>
      </c>
      <c r="E180" s="65" t="s">
        <v>900</v>
      </c>
      <c r="F180" s="72" t="s">
        <v>695</v>
      </c>
      <c r="G180" s="66" t="s">
        <v>164</v>
      </c>
      <c r="H180" s="21"/>
      <c r="I180" s="18">
        <v>1</v>
      </c>
      <c r="J180" s="18" t="s">
        <v>14</v>
      </c>
      <c r="K180" s="21" t="str">
        <f>IFERROR(VLOOKUP(INVENTARIO4[[#This Row],[Code]],FOTOS[],2,FALSE),"-")</f>
        <v>-</v>
      </c>
      <c r="L180" s="21"/>
      <c r="M180" s="19">
        <f t="shared" si="19"/>
        <v>25</v>
      </c>
      <c r="N180" s="20"/>
      <c r="O180" s="108">
        <v>2</v>
      </c>
      <c r="P180" s="21">
        <f>SUMIFS(VENTAS[Cantidad],VENTAS[Código del producto Vendido],INVENTARIO4[[#This Row],[Code]])</f>
        <v>0</v>
      </c>
      <c r="Q180" s="21">
        <f>INVENTARIO4[[#This Row],[Entradas]]-INVENTARIO4[[#This Row],[Salidas]]</f>
        <v>2</v>
      </c>
      <c r="R180" s="20">
        <v>250.92</v>
      </c>
      <c r="S180" s="20">
        <v>18</v>
      </c>
      <c r="T180" s="20">
        <f t="shared" si="20"/>
        <v>13.94</v>
      </c>
      <c r="U180" s="21">
        <v>310</v>
      </c>
      <c r="V180" s="20">
        <v>17</v>
      </c>
      <c r="W180" s="20">
        <f t="shared" si="21"/>
        <v>5.27</v>
      </c>
      <c r="X180" s="20">
        <f t="shared" si="22"/>
        <v>19.21</v>
      </c>
      <c r="Y180" s="20">
        <f t="shared" si="23"/>
        <v>26.18</v>
      </c>
      <c r="Z180" s="20">
        <v>25</v>
      </c>
      <c r="AA180" s="20">
        <f t="shared" si="24"/>
        <v>5.7900000000000009</v>
      </c>
      <c r="AB180" s="20"/>
    </row>
    <row r="181" spans="1:28" ht="14" x14ac:dyDescent="0.15">
      <c r="A181" s="23" t="s">
        <v>249</v>
      </c>
      <c r="B181" s="89"/>
      <c r="C181" s="22" t="s">
        <v>12</v>
      </c>
      <c r="D181" s="102" t="s">
        <v>50</v>
      </c>
      <c r="E181" s="65" t="s">
        <v>901</v>
      </c>
      <c r="F181" s="72" t="s">
        <v>692</v>
      </c>
      <c r="G181" s="66" t="s">
        <v>164</v>
      </c>
      <c r="H181" s="21"/>
      <c r="I181" s="18">
        <v>1</v>
      </c>
      <c r="J181" s="18" t="s">
        <v>14</v>
      </c>
      <c r="K181" s="21" t="str">
        <f>IFERROR(VLOOKUP(INVENTARIO4[[#This Row],[Code]],FOTOS[],2,FALSE),"-")</f>
        <v>-</v>
      </c>
      <c r="L181" s="21"/>
      <c r="M181" s="19">
        <f t="shared" si="19"/>
        <v>45</v>
      </c>
      <c r="N181" s="20"/>
      <c r="O181" s="111">
        <v>1</v>
      </c>
      <c r="P181" s="21">
        <f>SUMIFS(VENTAS[Cantidad],VENTAS[Código del producto Vendido],INVENTARIO4[[#This Row],[Code]])</f>
        <v>0</v>
      </c>
      <c r="Q181" s="21">
        <f>INVENTARIO4[[#This Row],[Entradas]]-INVENTARIO4[[#This Row],[Salidas]]</f>
        <v>1</v>
      </c>
      <c r="R181" s="20">
        <v>452.25</v>
      </c>
      <c r="S181" s="20">
        <v>18</v>
      </c>
      <c r="T181" s="20">
        <f t="shared" si="20"/>
        <v>25.125</v>
      </c>
      <c r="U181" s="21">
        <v>500</v>
      </c>
      <c r="V181" s="20">
        <v>17</v>
      </c>
      <c r="W181" s="20">
        <f t="shared" si="21"/>
        <v>8.5</v>
      </c>
      <c r="X181" s="20">
        <f t="shared" si="22"/>
        <v>33.625</v>
      </c>
      <c r="Y181" s="20">
        <f t="shared" si="23"/>
        <v>46.1875</v>
      </c>
      <c r="Z181" s="20">
        <v>45</v>
      </c>
      <c r="AA181" s="20">
        <f t="shared" si="24"/>
        <v>11.375</v>
      </c>
      <c r="AB181" s="20"/>
    </row>
    <row r="182" spans="1:28" ht="14" x14ac:dyDescent="0.15">
      <c r="A182" s="42" t="s">
        <v>250</v>
      </c>
      <c r="B182" s="89"/>
      <c r="C182" s="22" t="s">
        <v>12</v>
      </c>
      <c r="D182" s="102" t="s">
        <v>50</v>
      </c>
      <c r="E182" s="65" t="s">
        <v>902</v>
      </c>
      <c r="F182" s="72" t="s">
        <v>789</v>
      </c>
      <c r="G182" s="66" t="s">
        <v>164</v>
      </c>
      <c r="H182" s="21"/>
      <c r="I182" s="18">
        <v>1</v>
      </c>
      <c r="J182" s="18" t="s">
        <v>14</v>
      </c>
      <c r="K182" s="21" t="str">
        <f>IFERROR(VLOOKUP(INVENTARIO4[[#This Row],[Code]],FOTOS[],2,FALSE),"-")</f>
        <v>-</v>
      </c>
      <c r="L182" s="21"/>
      <c r="M182" s="19">
        <f t="shared" si="19"/>
        <v>25</v>
      </c>
      <c r="N182" s="20"/>
      <c r="O182" s="108">
        <v>10</v>
      </c>
      <c r="P182" s="21">
        <f>SUMIFS(VENTAS[Cantidad],VENTAS[Código del producto Vendido],INVENTARIO4[[#This Row],[Code]])</f>
        <v>0</v>
      </c>
      <c r="Q182" s="21">
        <f>INVENTARIO4[[#This Row],[Entradas]]-INVENTARIO4[[#This Row],[Salidas]]</f>
        <v>10</v>
      </c>
      <c r="R182" s="20">
        <v>134.47</v>
      </c>
      <c r="S182" s="20">
        <v>18</v>
      </c>
      <c r="T182" s="20">
        <f t="shared" si="20"/>
        <v>7.4705555555555554</v>
      </c>
      <c r="U182" s="21">
        <v>300</v>
      </c>
      <c r="V182" s="20">
        <v>17</v>
      </c>
      <c r="W182" s="20">
        <f t="shared" si="21"/>
        <v>5.0999999999999996</v>
      </c>
      <c r="X182" s="20">
        <f t="shared" si="22"/>
        <v>12.570555555555554</v>
      </c>
      <c r="Y182" s="20">
        <f t="shared" si="23"/>
        <v>16.305833333333332</v>
      </c>
      <c r="Z182" s="20">
        <v>25</v>
      </c>
      <c r="AA182" s="20">
        <f t="shared" si="24"/>
        <v>12.429444444444444</v>
      </c>
      <c r="AB182" s="20"/>
    </row>
    <row r="183" spans="1:28" ht="14" x14ac:dyDescent="0.15">
      <c r="A183" s="28" t="s">
        <v>73</v>
      </c>
      <c r="B183" s="90"/>
      <c r="C183" s="22" t="s">
        <v>12</v>
      </c>
      <c r="D183" s="103" t="s">
        <v>415</v>
      </c>
      <c r="E183" s="83" t="s">
        <v>903</v>
      </c>
      <c r="F183" s="72" t="s">
        <v>695</v>
      </c>
      <c r="G183" s="67" t="s">
        <v>164</v>
      </c>
      <c r="H183" s="29"/>
      <c r="I183" s="18">
        <v>1</v>
      </c>
      <c r="J183" s="18" t="s">
        <v>14</v>
      </c>
      <c r="K183" s="21" t="str">
        <f>IFERROR(VLOOKUP(INVENTARIO4[[#This Row],[Code]],FOTOS[],2,FALSE),"-")</f>
        <v>-</v>
      </c>
      <c r="L183" s="29"/>
      <c r="M183" s="19">
        <f t="shared" si="19"/>
        <v>20</v>
      </c>
      <c r="N183" s="20"/>
      <c r="O183" s="111">
        <v>1</v>
      </c>
      <c r="P183" s="21">
        <f>SUMIFS(VENTAS[Cantidad],VENTAS[Código del producto Vendido],INVENTARIO4[[#This Row],[Code]])</f>
        <v>0</v>
      </c>
      <c r="Q183" s="21">
        <f>INVENTARIO4[[#This Row],[Entradas]]-INVENTARIO4[[#This Row],[Salidas]]</f>
        <v>1</v>
      </c>
      <c r="R183" s="20">
        <v>138</v>
      </c>
      <c r="S183" s="20">
        <v>18</v>
      </c>
      <c r="T183" s="20">
        <f t="shared" si="20"/>
        <v>7.666666666666667</v>
      </c>
      <c r="U183" s="29">
        <v>250</v>
      </c>
      <c r="V183" s="20">
        <v>8</v>
      </c>
      <c r="W183" s="20">
        <f t="shared" si="21"/>
        <v>2</v>
      </c>
      <c r="X183" s="20">
        <f t="shared" si="22"/>
        <v>9.6666666666666679</v>
      </c>
      <c r="Y183" s="20">
        <f t="shared" si="23"/>
        <v>13.5</v>
      </c>
      <c r="Z183" s="20">
        <v>20</v>
      </c>
      <c r="AA183" s="20">
        <f t="shared" si="24"/>
        <v>10.333333333333332</v>
      </c>
      <c r="AB183" s="20"/>
    </row>
    <row r="184" spans="1:28" ht="14" x14ac:dyDescent="0.15">
      <c r="A184" s="33" t="s">
        <v>74</v>
      </c>
      <c r="B184" s="91"/>
      <c r="C184" s="30" t="s">
        <v>12</v>
      </c>
      <c r="D184" s="103" t="s">
        <v>415</v>
      </c>
      <c r="E184" s="78" t="s">
        <v>903</v>
      </c>
      <c r="F184" s="72" t="s">
        <v>698</v>
      </c>
      <c r="G184" s="30" t="s">
        <v>164</v>
      </c>
      <c r="H184" s="30"/>
      <c r="I184" s="18">
        <v>1</v>
      </c>
      <c r="J184" s="18" t="s">
        <v>14</v>
      </c>
      <c r="K184" s="21" t="str">
        <f>IFERROR(VLOOKUP(INVENTARIO4[[#This Row],[Code]],FOTOS[],2,FALSE),"-")</f>
        <v>-</v>
      </c>
      <c r="L184" s="30"/>
      <c r="M184" s="5">
        <f t="shared" si="19"/>
        <v>20</v>
      </c>
      <c r="N184" s="5"/>
      <c r="O184" s="108">
        <v>2</v>
      </c>
      <c r="P184" s="21">
        <f>SUMIFS(VENTAS[Cantidad],VENTAS[Código del producto Vendido],INVENTARIO4[[#This Row],[Code]])</f>
        <v>0</v>
      </c>
      <c r="Q184" s="21">
        <f>INVENTARIO4[[#This Row],[Entradas]]-INVENTARIO4[[#This Row],[Salidas]]</f>
        <v>2</v>
      </c>
      <c r="R184" s="5">
        <v>138</v>
      </c>
      <c r="S184" s="5">
        <v>18</v>
      </c>
      <c r="T184" s="5">
        <f t="shared" si="20"/>
        <v>7.666666666666667</v>
      </c>
      <c r="U184" s="30">
        <v>250</v>
      </c>
      <c r="V184" s="5">
        <v>8</v>
      </c>
      <c r="W184" s="5">
        <f t="shared" si="21"/>
        <v>2</v>
      </c>
      <c r="X184" s="5">
        <f t="shared" si="22"/>
        <v>9.6666666666666679</v>
      </c>
      <c r="Y184" s="5">
        <f t="shared" si="23"/>
        <v>13.5</v>
      </c>
      <c r="Z184" s="5">
        <v>20</v>
      </c>
      <c r="AA184" s="5">
        <f t="shared" si="24"/>
        <v>10.333333333333332</v>
      </c>
      <c r="AB184" s="20"/>
    </row>
    <row r="185" spans="1:28" ht="14" x14ac:dyDescent="0.15">
      <c r="A185" s="33" t="s">
        <v>75</v>
      </c>
      <c r="B185" s="91"/>
      <c r="C185" s="30" t="s">
        <v>12</v>
      </c>
      <c r="D185" s="103" t="s">
        <v>415</v>
      </c>
      <c r="E185" s="83" t="s">
        <v>903</v>
      </c>
      <c r="F185" s="72" t="s">
        <v>783</v>
      </c>
      <c r="G185" s="30" t="s">
        <v>164</v>
      </c>
      <c r="H185" s="30"/>
      <c r="I185" s="18">
        <v>1</v>
      </c>
      <c r="J185" s="18" t="s">
        <v>14</v>
      </c>
      <c r="K185" s="21" t="str">
        <f>IFERROR(VLOOKUP(INVENTARIO4[[#This Row],[Code]],FOTOS[],2,FALSE),"-")</f>
        <v>-</v>
      </c>
      <c r="L185" s="30"/>
      <c r="M185" s="5">
        <f t="shared" si="19"/>
        <v>20</v>
      </c>
      <c r="N185" s="5"/>
      <c r="O185" s="111">
        <v>2</v>
      </c>
      <c r="P185" s="21">
        <f>SUMIFS(VENTAS[Cantidad],VENTAS[Código del producto Vendido],INVENTARIO4[[#This Row],[Code]])</f>
        <v>0</v>
      </c>
      <c r="Q185" s="21">
        <f>INVENTARIO4[[#This Row],[Entradas]]-INVENTARIO4[[#This Row],[Salidas]]</f>
        <v>2</v>
      </c>
      <c r="R185" s="5">
        <v>138</v>
      </c>
      <c r="S185" s="5">
        <v>18</v>
      </c>
      <c r="T185" s="5">
        <f t="shared" si="20"/>
        <v>7.666666666666667</v>
      </c>
      <c r="U185" s="30">
        <v>250</v>
      </c>
      <c r="V185" s="5">
        <v>8</v>
      </c>
      <c r="W185" s="5">
        <f t="shared" si="21"/>
        <v>2</v>
      </c>
      <c r="X185" s="5">
        <f t="shared" si="22"/>
        <v>9.6666666666666679</v>
      </c>
      <c r="Y185" s="5">
        <f t="shared" si="23"/>
        <v>13.5</v>
      </c>
      <c r="Z185" s="5">
        <v>20</v>
      </c>
      <c r="AA185" s="5">
        <f t="shared" si="24"/>
        <v>10.333333333333332</v>
      </c>
      <c r="AB185" s="20"/>
    </row>
    <row r="186" spans="1:28" ht="14" x14ac:dyDescent="0.15">
      <c r="A186" s="33" t="s">
        <v>366</v>
      </c>
      <c r="B186" s="91"/>
      <c r="C186" s="30" t="s">
        <v>12</v>
      </c>
      <c r="D186" s="103" t="s">
        <v>415</v>
      </c>
      <c r="E186" s="79" t="s">
        <v>1241</v>
      </c>
      <c r="F186" s="72" t="s">
        <v>695</v>
      </c>
      <c r="G186" s="30" t="s">
        <v>164</v>
      </c>
      <c r="H186" s="30"/>
      <c r="I186" s="18">
        <v>1</v>
      </c>
      <c r="J186" s="18" t="s">
        <v>14</v>
      </c>
      <c r="K186" s="21" t="str">
        <f>IFERROR(VLOOKUP(INVENTARIO4[[#This Row],[Code]],FOTOS[],2,FALSE),"-")</f>
        <v>-</v>
      </c>
      <c r="L186" s="30"/>
      <c r="M186" s="5">
        <f t="shared" si="19"/>
        <v>25</v>
      </c>
      <c r="N186" s="5"/>
      <c r="O186" s="108">
        <v>1</v>
      </c>
      <c r="P186" s="21">
        <f>SUMIFS(VENTAS[Cantidad],VENTAS[Código del producto Vendido],INVENTARIO4[[#This Row],[Code]])</f>
        <v>0</v>
      </c>
      <c r="Q186" s="21">
        <f>INVENTARIO4[[#This Row],[Entradas]]-INVENTARIO4[[#This Row],[Salidas]]</f>
        <v>1</v>
      </c>
      <c r="R186" s="5">
        <v>215</v>
      </c>
      <c r="S186" s="5">
        <v>18</v>
      </c>
      <c r="T186" s="5">
        <f t="shared" si="20"/>
        <v>11.944444444444445</v>
      </c>
      <c r="U186" s="30">
        <v>250</v>
      </c>
      <c r="V186" s="5">
        <v>8</v>
      </c>
      <c r="W186" s="5">
        <f t="shared" si="21"/>
        <v>2</v>
      </c>
      <c r="X186" s="5">
        <f t="shared" si="22"/>
        <v>13.944444444444445</v>
      </c>
      <c r="Y186" s="5">
        <f t="shared" si="23"/>
        <v>19.916666666666668</v>
      </c>
      <c r="Z186" s="5">
        <v>25</v>
      </c>
      <c r="AA186" s="5">
        <f t="shared" si="24"/>
        <v>11.055555555555555</v>
      </c>
      <c r="AB186" s="20"/>
    </row>
    <row r="187" spans="1:28" ht="14" x14ac:dyDescent="0.15">
      <c r="A187" s="33" t="s">
        <v>367</v>
      </c>
      <c r="B187" s="91"/>
      <c r="C187" s="30" t="s">
        <v>12</v>
      </c>
      <c r="D187" s="103" t="s">
        <v>415</v>
      </c>
      <c r="E187" s="79" t="s">
        <v>1241</v>
      </c>
      <c r="F187" s="72" t="s">
        <v>697</v>
      </c>
      <c r="G187" s="30" t="s">
        <v>164</v>
      </c>
      <c r="H187" s="30"/>
      <c r="I187" s="18">
        <v>1</v>
      </c>
      <c r="J187" s="18" t="s">
        <v>14</v>
      </c>
      <c r="K187" s="21" t="str">
        <f>IFERROR(VLOOKUP(INVENTARIO4[[#This Row],[Code]],FOTOS[],2,FALSE),"-")</f>
        <v>-</v>
      </c>
      <c r="L187" s="30"/>
      <c r="M187" s="5">
        <f t="shared" si="19"/>
        <v>25</v>
      </c>
      <c r="N187" s="5"/>
      <c r="O187" s="111">
        <v>2</v>
      </c>
      <c r="P187" s="21">
        <f>SUMIFS(VENTAS[Cantidad],VENTAS[Código del producto Vendido],INVENTARIO4[[#This Row],[Code]])</f>
        <v>0</v>
      </c>
      <c r="Q187" s="21">
        <f>INVENTARIO4[[#This Row],[Entradas]]-INVENTARIO4[[#This Row],[Salidas]]</f>
        <v>2</v>
      </c>
      <c r="R187" s="5">
        <v>215</v>
      </c>
      <c r="S187" s="5">
        <v>18</v>
      </c>
      <c r="T187" s="5">
        <f t="shared" si="20"/>
        <v>11.944444444444445</v>
      </c>
      <c r="U187" s="30">
        <v>250</v>
      </c>
      <c r="V187" s="5">
        <v>8</v>
      </c>
      <c r="W187" s="5">
        <f t="shared" si="21"/>
        <v>2</v>
      </c>
      <c r="X187" s="5">
        <f t="shared" si="22"/>
        <v>13.944444444444445</v>
      </c>
      <c r="Y187" s="5">
        <f t="shared" si="23"/>
        <v>19.916666666666668</v>
      </c>
      <c r="Z187" s="5">
        <v>25</v>
      </c>
      <c r="AA187" s="5">
        <f t="shared" si="24"/>
        <v>11.055555555555555</v>
      </c>
      <c r="AB187" s="20"/>
    </row>
    <row r="188" spans="1:28" ht="14" x14ac:dyDescent="0.15">
      <c r="A188" s="33" t="s">
        <v>368</v>
      </c>
      <c r="B188" s="91"/>
      <c r="C188" s="30" t="s">
        <v>12</v>
      </c>
      <c r="D188" s="103" t="s">
        <v>415</v>
      </c>
      <c r="E188" s="79" t="s">
        <v>1241</v>
      </c>
      <c r="F188" s="72" t="s">
        <v>698</v>
      </c>
      <c r="G188" s="30" t="s">
        <v>164</v>
      </c>
      <c r="H188" s="30"/>
      <c r="I188" s="18">
        <v>1</v>
      </c>
      <c r="J188" s="18" t="s">
        <v>14</v>
      </c>
      <c r="K188" s="21" t="str">
        <f>IFERROR(VLOOKUP(INVENTARIO4[[#This Row],[Code]],FOTOS[],2,FALSE),"-")</f>
        <v>-</v>
      </c>
      <c r="L188" s="30"/>
      <c r="M188" s="5">
        <f t="shared" si="19"/>
        <v>25</v>
      </c>
      <c r="N188" s="5"/>
      <c r="O188" s="108">
        <v>2</v>
      </c>
      <c r="P188" s="21">
        <f>SUMIFS(VENTAS[Cantidad],VENTAS[Código del producto Vendido],INVENTARIO4[[#This Row],[Code]])</f>
        <v>0</v>
      </c>
      <c r="Q188" s="21">
        <f>INVENTARIO4[[#This Row],[Entradas]]-INVENTARIO4[[#This Row],[Salidas]]</f>
        <v>2</v>
      </c>
      <c r="R188" s="5">
        <v>215</v>
      </c>
      <c r="S188" s="5">
        <v>18</v>
      </c>
      <c r="T188" s="5">
        <f t="shared" si="20"/>
        <v>11.944444444444445</v>
      </c>
      <c r="U188" s="30">
        <v>250</v>
      </c>
      <c r="V188" s="5">
        <v>8</v>
      </c>
      <c r="W188" s="5">
        <f t="shared" si="21"/>
        <v>2</v>
      </c>
      <c r="X188" s="5">
        <f t="shared" si="22"/>
        <v>13.944444444444445</v>
      </c>
      <c r="Y188" s="5">
        <f t="shared" si="23"/>
        <v>19.916666666666668</v>
      </c>
      <c r="Z188" s="5">
        <v>25</v>
      </c>
      <c r="AA188" s="5">
        <f t="shared" si="24"/>
        <v>11.055555555555555</v>
      </c>
      <c r="AB188" s="20"/>
    </row>
    <row r="189" spans="1:28" ht="14" x14ac:dyDescent="0.15">
      <c r="A189" s="33" t="s">
        <v>369</v>
      </c>
      <c r="B189" s="91"/>
      <c r="C189" s="30" t="s">
        <v>12</v>
      </c>
      <c r="D189" s="103" t="s">
        <v>415</v>
      </c>
      <c r="E189" s="80" t="s">
        <v>168</v>
      </c>
      <c r="F189" s="72" t="s">
        <v>698</v>
      </c>
      <c r="G189" s="30" t="s">
        <v>164</v>
      </c>
      <c r="H189" s="30"/>
      <c r="I189" s="18">
        <v>1</v>
      </c>
      <c r="J189" s="18" t="s">
        <v>14</v>
      </c>
      <c r="K189" s="21" t="str">
        <f>IFERROR(VLOOKUP(INVENTARIO4[[#This Row],[Code]],FOTOS[],2,FALSE),"-")</f>
        <v>https://github.com/uberboutique/whataform-repo/raw/main/pictures/BI0016.jpg</v>
      </c>
      <c r="L189" s="30"/>
      <c r="M189" s="5">
        <f t="shared" si="19"/>
        <v>20</v>
      </c>
      <c r="N189" s="5"/>
      <c r="O189" s="108">
        <v>2</v>
      </c>
      <c r="P189" s="21">
        <f>SUMIFS(VENTAS[Cantidad],VENTAS[Código del producto Vendido],INVENTARIO4[[#This Row],[Code]])</f>
        <v>2</v>
      </c>
      <c r="Q189" s="21">
        <f>INVENTARIO4[[#This Row],[Entradas]]-INVENTARIO4[[#This Row],[Salidas]]</f>
        <v>0</v>
      </c>
      <c r="R189" s="5">
        <v>205</v>
      </c>
      <c r="S189" s="5">
        <v>18</v>
      </c>
      <c r="T189" s="5">
        <f t="shared" si="20"/>
        <v>11.388888888888889</v>
      </c>
      <c r="U189" s="30">
        <v>250</v>
      </c>
      <c r="V189" s="5">
        <v>8</v>
      </c>
      <c r="W189" s="5">
        <f t="shared" si="21"/>
        <v>2</v>
      </c>
      <c r="X189" s="5">
        <f t="shared" si="22"/>
        <v>13.388888888888889</v>
      </c>
      <c r="Y189" s="5">
        <f t="shared" si="23"/>
        <v>19.083333333333336</v>
      </c>
      <c r="Z189" s="5">
        <f>ROUNDUP(Y189,0)</f>
        <v>20</v>
      </c>
      <c r="AA189" s="5">
        <f t="shared" si="24"/>
        <v>6.6111111111111107</v>
      </c>
      <c r="AB189" s="20"/>
    </row>
    <row r="190" spans="1:28" ht="14" x14ac:dyDescent="0.15">
      <c r="A190" s="33" t="s">
        <v>370</v>
      </c>
      <c r="B190" s="91"/>
      <c r="C190" s="30" t="s">
        <v>12</v>
      </c>
      <c r="D190" s="103" t="s">
        <v>415</v>
      </c>
      <c r="E190" s="80" t="s">
        <v>169</v>
      </c>
      <c r="F190" s="72" t="s">
        <v>698</v>
      </c>
      <c r="G190" s="30" t="s">
        <v>164</v>
      </c>
      <c r="H190" s="30"/>
      <c r="I190" s="18">
        <v>1</v>
      </c>
      <c r="J190" s="18" t="s">
        <v>14</v>
      </c>
      <c r="K190" s="21" t="str">
        <f>IFERROR(VLOOKUP(INVENTARIO4[[#This Row],[Code]],FOTOS[],2,FALSE),"-")</f>
        <v>https://github.com/uberboutique/whataform-repo/raw/main/pictures/BI0017.jpg</v>
      </c>
      <c r="L190" s="30"/>
      <c r="M190" s="5">
        <f t="shared" si="19"/>
        <v>20</v>
      </c>
      <c r="N190" s="5"/>
      <c r="O190" s="108">
        <v>2</v>
      </c>
      <c r="P190" s="21">
        <f>SUMIFS(VENTAS[Cantidad],VENTAS[Código del producto Vendido],INVENTARIO4[[#This Row],[Code]])</f>
        <v>2</v>
      </c>
      <c r="Q190" s="21">
        <f>INVENTARIO4[[#This Row],[Entradas]]-INVENTARIO4[[#This Row],[Salidas]]</f>
        <v>0</v>
      </c>
      <c r="R190" s="5">
        <v>205</v>
      </c>
      <c r="S190" s="5">
        <v>18</v>
      </c>
      <c r="T190" s="5">
        <f t="shared" si="20"/>
        <v>11.388888888888889</v>
      </c>
      <c r="U190" s="30">
        <v>250</v>
      </c>
      <c r="V190" s="5">
        <v>8</v>
      </c>
      <c r="W190" s="5">
        <f t="shared" si="21"/>
        <v>2</v>
      </c>
      <c r="X190" s="5">
        <f t="shared" si="22"/>
        <v>13.388888888888889</v>
      </c>
      <c r="Y190" s="5">
        <f t="shared" si="23"/>
        <v>19.083333333333336</v>
      </c>
      <c r="Z190" s="5">
        <f>ROUNDUP(Y190,0)</f>
        <v>20</v>
      </c>
      <c r="AA190" s="5">
        <f t="shared" si="24"/>
        <v>6.6111111111111107</v>
      </c>
      <c r="AB190" s="20"/>
    </row>
    <row r="191" spans="1:28" ht="14" x14ac:dyDescent="0.15">
      <c r="A191" s="33" t="s">
        <v>371</v>
      </c>
      <c r="B191" s="91"/>
      <c r="C191" s="30" t="s">
        <v>12</v>
      </c>
      <c r="D191" s="103" t="s">
        <v>415</v>
      </c>
      <c r="E191" s="79" t="s">
        <v>1242</v>
      </c>
      <c r="F191" s="72" t="s">
        <v>695</v>
      </c>
      <c r="G191" s="30" t="s">
        <v>164</v>
      </c>
      <c r="H191" s="30"/>
      <c r="I191" s="18">
        <v>1</v>
      </c>
      <c r="J191" s="18" t="s">
        <v>14</v>
      </c>
      <c r="K191" s="21" t="str">
        <f>IFERROR(VLOOKUP(INVENTARIO4[[#This Row],[Code]],FOTOS[],2,FALSE),"-")</f>
        <v>-</v>
      </c>
      <c r="L191" s="30"/>
      <c r="M191" s="5">
        <f t="shared" si="19"/>
        <v>20</v>
      </c>
      <c r="N191" s="5"/>
      <c r="O191" s="111">
        <v>2</v>
      </c>
      <c r="P191" s="21">
        <f>SUMIFS(VENTAS[Cantidad],VENTAS[Código del producto Vendido],INVENTARIO4[[#This Row],[Code]])</f>
        <v>0</v>
      </c>
      <c r="Q191" s="21">
        <f>INVENTARIO4[[#This Row],[Entradas]]-INVENTARIO4[[#This Row],[Salidas]]</f>
        <v>2</v>
      </c>
      <c r="R191" s="5">
        <v>205</v>
      </c>
      <c r="S191" s="5">
        <v>18</v>
      </c>
      <c r="T191" s="5">
        <f t="shared" si="20"/>
        <v>11.388888888888889</v>
      </c>
      <c r="U191" s="30">
        <v>250</v>
      </c>
      <c r="V191" s="5">
        <v>8</v>
      </c>
      <c r="W191" s="5">
        <f t="shared" si="21"/>
        <v>2</v>
      </c>
      <c r="X191" s="5">
        <f t="shared" si="22"/>
        <v>13.388888888888889</v>
      </c>
      <c r="Y191" s="5">
        <f t="shared" si="23"/>
        <v>19.083333333333336</v>
      </c>
      <c r="Z191" s="5">
        <f>ROUNDUP(Y191,0)</f>
        <v>20</v>
      </c>
      <c r="AA191" s="5">
        <f t="shared" si="24"/>
        <v>6.6111111111111107</v>
      </c>
      <c r="AB191" s="20"/>
    </row>
    <row r="192" spans="1:28" ht="14" x14ac:dyDescent="0.15">
      <c r="A192" s="20" t="s">
        <v>76</v>
      </c>
      <c r="B192" s="92"/>
      <c r="C192" s="31" t="s">
        <v>12</v>
      </c>
      <c r="D192" s="103" t="s">
        <v>415</v>
      </c>
      <c r="E192" s="78" t="s">
        <v>165</v>
      </c>
      <c r="F192" s="72" t="s">
        <v>698</v>
      </c>
      <c r="G192" s="67" t="s">
        <v>164</v>
      </c>
      <c r="H192" s="29"/>
      <c r="I192" s="18">
        <v>1</v>
      </c>
      <c r="J192" s="18" t="s">
        <v>14</v>
      </c>
      <c r="K192" s="21" t="str">
        <f>IFERROR(VLOOKUP(INVENTARIO4[[#This Row],[Code]],FOTOS[],2,FALSE),"-")</f>
        <v>https://github.com/uberboutique/whataform-repo/raw/main/pictures/T0026.jpg</v>
      </c>
      <c r="L192" s="29"/>
      <c r="M192" s="27">
        <f t="shared" si="19"/>
        <v>25</v>
      </c>
      <c r="N192" s="20"/>
      <c r="O192" s="108">
        <v>2</v>
      </c>
      <c r="P192" s="21">
        <f>SUMIFS(VENTAS[Cantidad],VENTAS[Código del producto Vendido],INVENTARIO4[[#This Row],[Code]])</f>
        <v>2</v>
      </c>
      <c r="Q192" s="21">
        <f>INVENTARIO4[[#This Row],[Entradas]]-INVENTARIO4[[#This Row],[Salidas]]</f>
        <v>0</v>
      </c>
      <c r="R192" s="20">
        <v>213</v>
      </c>
      <c r="S192" s="20">
        <v>18</v>
      </c>
      <c r="T192" s="20">
        <f t="shared" si="20"/>
        <v>11.833333333333334</v>
      </c>
      <c r="U192" s="29">
        <v>250</v>
      </c>
      <c r="V192" s="20">
        <v>8</v>
      </c>
      <c r="W192" s="20">
        <f t="shared" si="21"/>
        <v>2</v>
      </c>
      <c r="X192" s="20">
        <f t="shared" si="22"/>
        <v>13.833333333333334</v>
      </c>
      <c r="Y192" s="20">
        <f t="shared" si="23"/>
        <v>19.75</v>
      </c>
      <c r="Z192" s="20">
        <v>25</v>
      </c>
      <c r="AA192" s="20">
        <f t="shared" si="24"/>
        <v>11.166666666666666</v>
      </c>
      <c r="AB192" s="20"/>
    </row>
    <row r="193" spans="1:28" ht="14" x14ac:dyDescent="0.15">
      <c r="A193" s="32" t="s">
        <v>77</v>
      </c>
      <c r="B193" s="91"/>
      <c r="C193" s="30" t="s">
        <v>12</v>
      </c>
      <c r="D193" s="103" t="s">
        <v>415</v>
      </c>
      <c r="E193" s="80" t="s">
        <v>167</v>
      </c>
      <c r="F193" s="72" t="s">
        <v>698</v>
      </c>
      <c r="G193" s="30" t="s">
        <v>164</v>
      </c>
      <c r="H193" s="30"/>
      <c r="I193" s="18">
        <v>1</v>
      </c>
      <c r="J193" s="18" t="s">
        <v>14</v>
      </c>
      <c r="K193" s="21" t="str">
        <f>IFERROR(VLOOKUP(INVENTARIO4[[#This Row],[Code]],FOTOS[],2,FALSE),"-")</f>
        <v>https://github.com/uberboutique/whataform-repo/raw/main/pictures/T0027.jpg</v>
      </c>
      <c r="L193" s="30"/>
      <c r="M193" s="5">
        <f t="shared" si="19"/>
        <v>25</v>
      </c>
      <c r="N193" s="5"/>
      <c r="O193" s="108">
        <v>3</v>
      </c>
      <c r="P193" s="21">
        <f>SUMIFS(VENTAS[Cantidad],VENTAS[Código del producto Vendido],INVENTARIO4[[#This Row],[Code]])</f>
        <v>3</v>
      </c>
      <c r="Q193" s="21">
        <f>INVENTARIO4[[#This Row],[Entradas]]-INVENTARIO4[[#This Row],[Salidas]]</f>
        <v>0</v>
      </c>
      <c r="R193" s="5">
        <v>213</v>
      </c>
      <c r="S193" s="5">
        <v>18</v>
      </c>
      <c r="T193" s="5">
        <f t="shared" si="20"/>
        <v>11.833333333333334</v>
      </c>
      <c r="U193" s="30">
        <v>250</v>
      </c>
      <c r="V193" s="5">
        <v>8</v>
      </c>
      <c r="W193" s="5">
        <f t="shared" si="21"/>
        <v>2</v>
      </c>
      <c r="X193" s="5">
        <f t="shared" si="22"/>
        <v>13.833333333333334</v>
      </c>
      <c r="Y193" s="5">
        <f t="shared" si="23"/>
        <v>19.75</v>
      </c>
      <c r="Z193" s="5">
        <v>25</v>
      </c>
      <c r="AA193" s="5">
        <f t="shared" si="24"/>
        <v>11.166666666666666</v>
      </c>
      <c r="AB193" s="20"/>
    </row>
    <row r="194" spans="1:28" ht="14" x14ac:dyDescent="0.15">
      <c r="A194" s="32" t="s">
        <v>78</v>
      </c>
      <c r="B194" s="91"/>
      <c r="C194" s="30" t="s">
        <v>12</v>
      </c>
      <c r="D194" s="103" t="s">
        <v>415</v>
      </c>
      <c r="E194" s="80" t="s">
        <v>166</v>
      </c>
      <c r="F194" s="72" t="s">
        <v>698</v>
      </c>
      <c r="G194" s="30" t="s">
        <v>164</v>
      </c>
      <c r="H194" s="30"/>
      <c r="I194" s="18">
        <v>1</v>
      </c>
      <c r="J194" s="18" t="s">
        <v>14</v>
      </c>
      <c r="K194" s="21" t="str">
        <f>IFERROR(VLOOKUP(INVENTARIO4[[#This Row],[Code]],FOTOS[],2,FALSE),"-")</f>
        <v>https://github.com/uberboutique/whataform-repo/raw/main/pictures/T0028.jpg</v>
      </c>
      <c r="L194" s="30"/>
      <c r="M194" s="5">
        <f t="shared" si="19"/>
        <v>25</v>
      </c>
      <c r="N194" s="5"/>
      <c r="O194" s="108">
        <v>3</v>
      </c>
      <c r="P194" s="21">
        <f>SUMIFS(VENTAS[Cantidad],VENTAS[Código del producto Vendido],INVENTARIO4[[#This Row],[Code]])</f>
        <v>3</v>
      </c>
      <c r="Q194" s="21">
        <f>INVENTARIO4[[#This Row],[Entradas]]-INVENTARIO4[[#This Row],[Salidas]]</f>
        <v>0</v>
      </c>
      <c r="R194" s="5">
        <v>213</v>
      </c>
      <c r="S194" s="5">
        <v>18</v>
      </c>
      <c r="T194" s="5">
        <f t="shared" si="20"/>
        <v>11.833333333333334</v>
      </c>
      <c r="U194" s="30">
        <v>250</v>
      </c>
      <c r="V194" s="5">
        <v>8</v>
      </c>
      <c r="W194" s="5">
        <f t="shared" si="21"/>
        <v>2</v>
      </c>
      <c r="X194" s="5">
        <f t="shared" si="22"/>
        <v>13.833333333333334</v>
      </c>
      <c r="Y194" s="5">
        <f t="shared" si="23"/>
        <v>19.75</v>
      </c>
      <c r="Z194" s="5">
        <v>25</v>
      </c>
      <c r="AA194" s="5">
        <f t="shared" si="24"/>
        <v>11.166666666666666</v>
      </c>
      <c r="AB194" s="20"/>
    </row>
    <row r="195" spans="1:28" ht="14" x14ac:dyDescent="0.15">
      <c r="A195" s="23" t="s">
        <v>409</v>
      </c>
      <c r="B195" s="89"/>
      <c r="C195" s="22" t="s">
        <v>12</v>
      </c>
      <c r="D195" s="102" t="s">
        <v>1209</v>
      </c>
      <c r="E195" s="65" t="s">
        <v>1243</v>
      </c>
      <c r="F195" s="72" t="s">
        <v>695</v>
      </c>
      <c r="G195" s="66" t="s">
        <v>164</v>
      </c>
      <c r="H195" s="21"/>
      <c r="I195" s="18">
        <v>1</v>
      </c>
      <c r="J195" s="18" t="s">
        <v>14</v>
      </c>
      <c r="K195" s="21" t="str">
        <f>IFERROR(VLOOKUP(INVENTARIO4[[#This Row],[Code]],FOTOS[],2,FALSE),"-")</f>
        <v>-</v>
      </c>
      <c r="L195" s="21"/>
      <c r="M195" s="19">
        <f t="shared" si="19"/>
        <v>20</v>
      </c>
      <c r="N195" s="20"/>
      <c r="O195" s="111">
        <v>1</v>
      </c>
      <c r="P195" s="21">
        <f>SUMIFS(VENTAS[Cantidad],VENTAS[Código del producto Vendido],INVENTARIO4[[#This Row],[Code]])</f>
        <v>0</v>
      </c>
      <c r="Q195" s="21">
        <f>INVENTARIO4[[#This Row],[Entradas]]-INVENTARIO4[[#This Row],[Salidas]]</f>
        <v>1</v>
      </c>
      <c r="R195" s="20">
        <v>238</v>
      </c>
      <c r="S195" s="20">
        <v>18</v>
      </c>
      <c r="T195" s="20">
        <f t="shared" si="20"/>
        <v>13.222222222222221</v>
      </c>
      <c r="U195" s="21">
        <v>185</v>
      </c>
      <c r="V195" s="20">
        <v>8</v>
      </c>
      <c r="W195" s="20">
        <f t="shared" si="21"/>
        <v>1.48</v>
      </c>
      <c r="X195" s="20">
        <f t="shared" si="22"/>
        <v>14.702222222222222</v>
      </c>
      <c r="Y195" s="20">
        <f t="shared" si="23"/>
        <v>21.313333333333333</v>
      </c>
      <c r="Z195" s="20">
        <v>20</v>
      </c>
      <c r="AA195" s="20">
        <f t="shared" si="24"/>
        <v>5.2977777777777781</v>
      </c>
      <c r="AB195" s="20"/>
    </row>
    <row r="196" spans="1:28" ht="14" x14ac:dyDescent="0.15">
      <c r="A196" s="23" t="s">
        <v>410</v>
      </c>
      <c r="B196" s="89"/>
      <c r="C196" s="22" t="s">
        <v>12</v>
      </c>
      <c r="D196" s="102" t="s">
        <v>1209</v>
      </c>
      <c r="E196" s="65" t="s">
        <v>1243</v>
      </c>
      <c r="F196" s="72" t="s">
        <v>697</v>
      </c>
      <c r="G196" s="66" t="s">
        <v>164</v>
      </c>
      <c r="H196" s="21"/>
      <c r="I196" s="18">
        <v>1</v>
      </c>
      <c r="J196" s="18" t="s">
        <v>14</v>
      </c>
      <c r="K196" s="21" t="str">
        <f>IFERROR(VLOOKUP(INVENTARIO4[[#This Row],[Code]],FOTOS[],2,FALSE),"-")</f>
        <v>-</v>
      </c>
      <c r="L196" s="21"/>
      <c r="M196" s="19">
        <f t="shared" si="19"/>
        <v>20</v>
      </c>
      <c r="N196" s="20"/>
      <c r="O196" s="108">
        <v>1</v>
      </c>
      <c r="P196" s="21">
        <f>SUMIFS(VENTAS[Cantidad],VENTAS[Código del producto Vendido],INVENTARIO4[[#This Row],[Code]])</f>
        <v>0</v>
      </c>
      <c r="Q196" s="21">
        <f>INVENTARIO4[[#This Row],[Entradas]]-INVENTARIO4[[#This Row],[Salidas]]</f>
        <v>1</v>
      </c>
      <c r="R196" s="20">
        <v>238</v>
      </c>
      <c r="S196" s="20">
        <v>18</v>
      </c>
      <c r="T196" s="20">
        <f t="shared" si="20"/>
        <v>13.222222222222221</v>
      </c>
      <c r="U196" s="21">
        <v>185</v>
      </c>
      <c r="V196" s="20">
        <v>8</v>
      </c>
      <c r="W196" s="20">
        <f t="shared" si="21"/>
        <v>1.48</v>
      </c>
      <c r="X196" s="20">
        <f t="shared" si="22"/>
        <v>14.702222222222222</v>
      </c>
      <c r="Y196" s="20">
        <f t="shared" si="23"/>
        <v>21.313333333333333</v>
      </c>
      <c r="Z196" s="20">
        <v>20</v>
      </c>
      <c r="AA196" s="20">
        <f t="shared" si="24"/>
        <v>5.2977777777777781</v>
      </c>
      <c r="AB196" s="20"/>
    </row>
    <row r="197" spans="1:28" ht="14" x14ac:dyDescent="0.15">
      <c r="A197" s="23" t="s">
        <v>251</v>
      </c>
      <c r="B197" s="89"/>
      <c r="C197" s="22" t="s">
        <v>12</v>
      </c>
      <c r="D197" s="102" t="s">
        <v>50</v>
      </c>
      <c r="E197" s="65" t="s">
        <v>1244</v>
      </c>
      <c r="F197" s="72" t="s">
        <v>697</v>
      </c>
      <c r="G197" s="66" t="s">
        <v>164</v>
      </c>
      <c r="H197" s="21"/>
      <c r="I197" s="18">
        <v>1</v>
      </c>
      <c r="J197" s="18" t="s">
        <v>14</v>
      </c>
      <c r="K197" s="21" t="str">
        <f>IFERROR(VLOOKUP(INVENTARIO4[[#This Row],[Code]],FOTOS[],2,FALSE),"-")</f>
        <v>https://github.com/uberboutique/whataform-repo/raw/main/pictures/V0069.jpg</v>
      </c>
      <c r="L197" s="21"/>
      <c r="M197" s="19">
        <f t="shared" si="19"/>
        <v>25</v>
      </c>
      <c r="N197" s="20"/>
      <c r="O197" s="108">
        <v>1</v>
      </c>
      <c r="P197" s="21">
        <f>SUMIFS(VENTAS[Cantidad],VENTAS[Código del producto Vendido],INVENTARIO4[[#This Row],[Code]])</f>
        <v>1</v>
      </c>
      <c r="Q197" s="21">
        <f>INVENTARIO4[[#This Row],[Entradas]]-INVENTARIO4[[#This Row],[Salidas]]</f>
        <v>0</v>
      </c>
      <c r="R197" s="20">
        <v>259.7</v>
      </c>
      <c r="S197" s="20">
        <v>18</v>
      </c>
      <c r="T197" s="20">
        <f t="shared" si="20"/>
        <v>14.427777777777777</v>
      </c>
      <c r="U197" s="21">
        <v>185</v>
      </c>
      <c r="V197" s="20">
        <v>8</v>
      </c>
      <c r="W197" s="20">
        <f t="shared" si="21"/>
        <v>1.48</v>
      </c>
      <c r="X197" s="20">
        <f t="shared" si="22"/>
        <v>15.907777777777778</v>
      </c>
      <c r="Y197" s="20">
        <f t="shared" si="23"/>
        <v>23.121666666666666</v>
      </c>
      <c r="Z197" s="20">
        <v>25</v>
      </c>
      <c r="AA197" s="20">
        <f t="shared" si="24"/>
        <v>9.0922222222222224</v>
      </c>
      <c r="AB197" s="20"/>
    </row>
    <row r="198" spans="1:28" ht="14" x14ac:dyDescent="0.15">
      <c r="A198" s="23" t="s">
        <v>252</v>
      </c>
      <c r="B198" s="89"/>
      <c r="C198" s="22" t="s">
        <v>12</v>
      </c>
      <c r="D198" s="102" t="s">
        <v>50</v>
      </c>
      <c r="E198" s="65" t="s">
        <v>1244</v>
      </c>
      <c r="F198" s="72" t="s">
        <v>695</v>
      </c>
      <c r="G198" s="66" t="s">
        <v>164</v>
      </c>
      <c r="H198" s="21"/>
      <c r="I198" s="18">
        <v>1</v>
      </c>
      <c r="J198" s="18" t="s">
        <v>14</v>
      </c>
      <c r="K198" s="21" t="str">
        <f>IFERROR(VLOOKUP(INVENTARIO4[[#This Row],[Code]],FOTOS[],2,FALSE),"-")</f>
        <v>-</v>
      </c>
      <c r="L198" s="21"/>
      <c r="M198" s="19">
        <f t="shared" si="19"/>
        <v>25</v>
      </c>
      <c r="N198" s="20"/>
      <c r="O198" s="108">
        <v>1</v>
      </c>
      <c r="P198" s="21">
        <f>SUMIFS(VENTAS[Cantidad],VENTAS[Código del producto Vendido],INVENTARIO4[[#This Row],[Code]])</f>
        <v>0</v>
      </c>
      <c r="Q198" s="21">
        <f>INVENTARIO4[[#This Row],[Entradas]]-INVENTARIO4[[#This Row],[Salidas]]</f>
        <v>1</v>
      </c>
      <c r="R198" s="20">
        <v>259.7</v>
      </c>
      <c r="S198" s="20">
        <v>18</v>
      </c>
      <c r="T198" s="20">
        <f t="shared" si="20"/>
        <v>14.427777777777777</v>
      </c>
      <c r="U198" s="21">
        <v>185</v>
      </c>
      <c r="V198" s="20">
        <v>8</v>
      </c>
      <c r="W198" s="20">
        <f t="shared" si="21"/>
        <v>1.48</v>
      </c>
      <c r="X198" s="20">
        <f t="shared" si="22"/>
        <v>15.907777777777778</v>
      </c>
      <c r="Y198" s="20">
        <f t="shared" si="23"/>
        <v>23.121666666666666</v>
      </c>
      <c r="Z198" s="20">
        <v>25</v>
      </c>
      <c r="AA198" s="20">
        <f t="shared" si="24"/>
        <v>9.0922222222222224</v>
      </c>
      <c r="AB198" s="20"/>
    </row>
    <row r="199" spans="1:28" ht="14" x14ac:dyDescent="0.15">
      <c r="A199" s="23" t="s">
        <v>254</v>
      </c>
      <c r="B199" s="89"/>
      <c r="C199" s="22" t="s">
        <v>12</v>
      </c>
      <c r="D199" s="102" t="s">
        <v>50</v>
      </c>
      <c r="E199" s="65" t="s">
        <v>904</v>
      </c>
      <c r="F199" s="72" t="s">
        <v>692</v>
      </c>
      <c r="G199" s="66" t="s">
        <v>164</v>
      </c>
      <c r="H199" s="21"/>
      <c r="I199" s="18">
        <v>1</v>
      </c>
      <c r="J199" s="18" t="s">
        <v>14</v>
      </c>
      <c r="K199" s="21" t="str">
        <f>IFERROR(VLOOKUP(INVENTARIO4[[#This Row],[Code]],FOTOS[],2,FALSE),"-")</f>
        <v>https://github.com/uberboutique/whataform-repo/raw/main/pictures/V0071.jpg</v>
      </c>
      <c r="L199" s="21"/>
      <c r="M199" s="19">
        <f t="shared" si="19"/>
        <v>25</v>
      </c>
      <c r="N199" s="20"/>
      <c r="O199" s="108">
        <v>1</v>
      </c>
      <c r="P199" s="21">
        <f>SUMIFS(VENTAS[Cantidad],VENTAS[Código del producto Vendido],INVENTARIO4[[#This Row],[Code]])</f>
        <v>1</v>
      </c>
      <c r="Q199" s="21">
        <f>INVENTARIO4[[#This Row],[Entradas]]-INVENTARIO4[[#This Row],[Salidas]]</f>
        <v>0</v>
      </c>
      <c r="R199" s="20">
        <v>259.7</v>
      </c>
      <c r="S199" s="20">
        <v>18</v>
      </c>
      <c r="T199" s="20">
        <f t="shared" si="20"/>
        <v>14.427777777777777</v>
      </c>
      <c r="U199" s="21">
        <v>185</v>
      </c>
      <c r="V199" s="20">
        <v>8</v>
      </c>
      <c r="W199" s="20">
        <f t="shared" si="21"/>
        <v>1.48</v>
      </c>
      <c r="X199" s="20">
        <f t="shared" si="22"/>
        <v>15.907777777777778</v>
      </c>
      <c r="Y199" s="20">
        <f t="shared" si="23"/>
        <v>23.121666666666666</v>
      </c>
      <c r="Z199" s="20">
        <v>25</v>
      </c>
      <c r="AA199" s="20">
        <f t="shared" si="24"/>
        <v>9.0922222222222224</v>
      </c>
      <c r="AB199" s="20"/>
    </row>
    <row r="200" spans="1:28" ht="14" x14ac:dyDescent="0.15">
      <c r="A200" s="41" t="s">
        <v>310</v>
      </c>
      <c r="B200" s="89"/>
      <c r="C200" s="22" t="s">
        <v>12</v>
      </c>
      <c r="D200" s="102" t="s">
        <v>52</v>
      </c>
      <c r="E200" s="65" t="s">
        <v>1245</v>
      </c>
      <c r="F200" s="72" t="s">
        <v>692</v>
      </c>
      <c r="G200" s="66" t="s">
        <v>164</v>
      </c>
      <c r="H200" s="21"/>
      <c r="I200" s="18">
        <v>1</v>
      </c>
      <c r="J200" s="18" t="s">
        <v>14</v>
      </c>
      <c r="K200" s="21" t="str">
        <f>IFERROR(VLOOKUP(INVENTARIO4[[#This Row],[Code]],FOTOS[],2,FALSE),"-")</f>
        <v>-</v>
      </c>
      <c r="L200" s="21"/>
      <c r="M200" s="19">
        <f t="shared" si="19"/>
        <v>25</v>
      </c>
      <c r="N200" s="20"/>
      <c r="O200" s="108">
        <v>1</v>
      </c>
      <c r="P200" s="21">
        <f>SUMIFS(VENTAS[Cantidad],VENTAS[Código del producto Vendido],INVENTARIO4[[#This Row],[Code]])</f>
        <v>0</v>
      </c>
      <c r="Q200" s="21">
        <f>INVENTARIO4[[#This Row],[Entradas]]-INVENTARIO4[[#This Row],[Salidas]]</f>
        <v>1</v>
      </c>
      <c r="R200" s="20">
        <v>266.7</v>
      </c>
      <c r="S200" s="20">
        <v>18</v>
      </c>
      <c r="T200" s="20">
        <f t="shared" si="20"/>
        <v>14.816666666666666</v>
      </c>
      <c r="U200" s="21">
        <v>180</v>
      </c>
      <c r="V200" s="20">
        <v>8</v>
      </c>
      <c r="W200" s="20">
        <f t="shared" si="21"/>
        <v>1.44</v>
      </c>
      <c r="X200" s="20">
        <f t="shared" si="22"/>
        <v>16.256666666666668</v>
      </c>
      <c r="Y200" s="20">
        <f t="shared" si="23"/>
        <v>23.665000000000003</v>
      </c>
      <c r="Z200" s="20">
        <v>25</v>
      </c>
      <c r="AA200" s="20">
        <f t="shared" si="24"/>
        <v>8.7433333333333341</v>
      </c>
      <c r="AB200" s="20"/>
    </row>
    <row r="201" spans="1:28" ht="14" x14ac:dyDescent="0.15">
      <c r="A201" s="23" t="s">
        <v>372</v>
      </c>
      <c r="B201" s="89"/>
      <c r="C201" s="22" t="s">
        <v>12</v>
      </c>
      <c r="D201" s="102" t="s">
        <v>415</v>
      </c>
      <c r="E201" s="65" t="s">
        <v>694</v>
      </c>
      <c r="F201" s="72" t="s">
        <v>693</v>
      </c>
      <c r="G201" s="66" t="s">
        <v>164</v>
      </c>
      <c r="H201" s="21"/>
      <c r="I201" s="18">
        <v>1</v>
      </c>
      <c r="J201" s="18" t="s">
        <v>14</v>
      </c>
      <c r="K201" s="21" t="str">
        <f>IFERROR(VLOOKUP(INVENTARIO4[[#This Row],[Code]],FOTOS[],2,FALSE),"-")</f>
        <v>-</v>
      </c>
      <c r="L201" s="21"/>
      <c r="M201" s="19">
        <f t="shared" si="19"/>
        <v>25</v>
      </c>
      <c r="N201" s="20"/>
      <c r="O201" s="108">
        <v>0</v>
      </c>
      <c r="P201" s="21">
        <f>SUMIFS(VENTAS[Cantidad],VENTAS[Código del producto Vendido],INVENTARIO4[[#This Row],[Code]])</f>
        <v>0</v>
      </c>
      <c r="Q201" s="21">
        <f>INVENTARIO4[[#This Row],[Entradas]]-INVENTARIO4[[#This Row],[Salidas]]</f>
        <v>0</v>
      </c>
      <c r="R201" s="20">
        <v>249.2</v>
      </c>
      <c r="S201" s="20">
        <v>18</v>
      </c>
      <c r="T201" s="20">
        <f t="shared" si="20"/>
        <v>13.844444444444443</v>
      </c>
      <c r="U201" s="21">
        <v>345</v>
      </c>
      <c r="V201" s="20">
        <v>8</v>
      </c>
      <c r="W201" s="20">
        <f t="shared" si="21"/>
        <v>2.76</v>
      </c>
      <c r="X201" s="20">
        <f t="shared" si="22"/>
        <v>16.604444444444443</v>
      </c>
      <c r="Y201" s="20">
        <f t="shared" si="23"/>
        <v>23.526666666666664</v>
      </c>
      <c r="Z201" s="20">
        <v>25</v>
      </c>
      <c r="AA201" s="20">
        <f t="shared" si="24"/>
        <v>8.395555555555557</v>
      </c>
      <c r="AB201" s="20"/>
    </row>
    <row r="202" spans="1:28" ht="14" x14ac:dyDescent="0.15">
      <c r="A202" s="23" t="s">
        <v>79</v>
      </c>
      <c r="B202" s="89"/>
      <c r="C202" s="22" t="s">
        <v>12</v>
      </c>
      <c r="D202" s="102" t="s">
        <v>415</v>
      </c>
      <c r="E202" s="65" t="s">
        <v>744</v>
      </c>
      <c r="F202" s="72" t="s">
        <v>693</v>
      </c>
      <c r="G202" s="66" t="s">
        <v>164</v>
      </c>
      <c r="H202" s="21"/>
      <c r="I202" s="18">
        <v>1</v>
      </c>
      <c r="J202" s="18" t="s">
        <v>14</v>
      </c>
      <c r="K202" s="21" t="str">
        <f>IFERROR(VLOOKUP(INVENTARIO4[[#This Row],[Code]],FOTOS[],2,FALSE),"-")</f>
        <v>https://github.com/uberboutique/whataform-repo/raw/main/pictures/T0029.jpg</v>
      </c>
      <c r="L202" s="21"/>
      <c r="M202" s="19">
        <f t="shared" si="19"/>
        <v>23</v>
      </c>
      <c r="N202" s="20"/>
      <c r="O202" s="108">
        <v>0</v>
      </c>
      <c r="P202" s="21">
        <f>SUMIFS(VENTAS[Cantidad],VENTAS[Código del producto Vendido],INVENTARIO4[[#This Row],[Code]])</f>
        <v>0</v>
      </c>
      <c r="Q202" s="21">
        <f>INVENTARIO4[[#This Row],[Entradas]]-INVENTARIO4[[#This Row],[Salidas]]</f>
        <v>0</v>
      </c>
      <c r="R202" s="20">
        <v>241.5</v>
      </c>
      <c r="S202" s="20">
        <v>18</v>
      </c>
      <c r="T202" s="20">
        <f t="shared" si="20"/>
        <v>13.416666666666666</v>
      </c>
      <c r="U202" s="21">
        <v>300</v>
      </c>
      <c r="V202" s="20">
        <v>8</v>
      </c>
      <c r="W202" s="20">
        <f t="shared" si="21"/>
        <v>2.4</v>
      </c>
      <c r="X202" s="20">
        <f t="shared" si="22"/>
        <v>15.816666666666666</v>
      </c>
      <c r="Y202" s="20">
        <f t="shared" si="23"/>
        <v>22.524999999999999</v>
      </c>
      <c r="Z202" s="20">
        <f>ROUNDUP(Y202,0)</f>
        <v>23</v>
      </c>
      <c r="AA202" s="20">
        <f t="shared" si="24"/>
        <v>7.1833333333333336</v>
      </c>
      <c r="AB202" s="20"/>
    </row>
    <row r="203" spans="1:28" ht="14" x14ac:dyDescent="0.15">
      <c r="A203" s="23" t="s">
        <v>311</v>
      </c>
      <c r="B203" s="89"/>
      <c r="C203" s="22" t="s">
        <v>12</v>
      </c>
      <c r="D203" s="102" t="s">
        <v>52</v>
      </c>
      <c r="E203" s="65" t="s">
        <v>1246</v>
      </c>
      <c r="F203" s="72" t="s">
        <v>695</v>
      </c>
      <c r="G203" s="66" t="s">
        <v>164</v>
      </c>
      <c r="H203" s="21"/>
      <c r="I203" s="18">
        <v>1</v>
      </c>
      <c r="J203" s="18" t="s">
        <v>14</v>
      </c>
      <c r="K203" s="21" t="str">
        <f>IFERROR(VLOOKUP(INVENTARIO4[[#This Row],[Code]],FOTOS[],2,FALSE),"-")</f>
        <v>-</v>
      </c>
      <c r="L203" s="21"/>
      <c r="M203" s="19">
        <f t="shared" si="19"/>
        <v>12</v>
      </c>
      <c r="N203" s="20"/>
      <c r="O203" s="111">
        <v>1</v>
      </c>
      <c r="P203" s="21">
        <f>SUMIFS(VENTAS[Cantidad],VENTAS[Código del producto Vendido],INVENTARIO4[[#This Row],[Code]])</f>
        <v>0</v>
      </c>
      <c r="Q203" s="21">
        <f>INVENTARIO4[[#This Row],[Entradas]]-INVENTARIO4[[#This Row],[Salidas]]</f>
        <v>1</v>
      </c>
      <c r="R203" s="20">
        <v>115.5</v>
      </c>
      <c r="S203" s="20">
        <v>18</v>
      </c>
      <c r="T203" s="20">
        <f t="shared" si="20"/>
        <v>6.416666666666667</v>
      </c>
      <c r="U203" s="21">
        <v>30</v>
      </c>
      <c r="V203" s="20">
        <v>8</v>
      </c>
      <c r="W203" s="20">
        <f t="shared" si="21"/>
        <v>0.24</v>
      </c>
      <c r="X203" s="20">
        <f t="shared" si="22"/>
        <v>6.6566666666666672</v>
      </c>
      <c r="Y203" s="20">
        <f t="shared" si="23"/>
        <v>9.8650000000000002</v>
      </c>
      <c r="Z203" s="20">
        <v>12</v>
      </c>
      <c r="AA203" s="20">
        <f t="shared" si="24"/>
        <v>5.3433333333333328</v>
      </c>
      <c r="AB203" s="20"/>
    </row>
    <row r="204" spans="1:28" ht="14" x14ac:dyDescent="0.15">
      <c r="A204" s="23" t="s">
        <v>312</v>
      </c>
      <c r="B204" s="89"/>
      <c r="C204" s="22" t="s">
        <v>12</v>
      </c>
      <c r="D204" s="102" t="s">
        <v>52</v>
      </c>
      <c r="E204" s="65" t="s">
        <v>1247</v>
      </c>
      <c r="F204" s="72" t="s">
        <v>1208</v>
      </c>
      <c r="G204" s="66" t="s">
        <v>164</v>
      </c>
      <c r="H204" s="21"/>
      <c r="I204" s="18">
        <v>1</v>
      </c>
      <c r="J204" s="18" t="s">
        <v>14</v>
      </c>
      <c r="K204" s="21" t="str">
        <f>IFERROR(VLOOKUP(INVENTARIO4[[#This Row],[Code]],FOTOS[],2,FALSE),"-")</f>
        <v>-</v>
      </c>
      <c r="L204" s="21"/>
      <c r="M204" s="19">
        <f t="shared" si="19"/>
        <v>12</v>
      </c>
      <c r="N204" s="20"/>
      <c r="O204" s="108">
        <v>1</v>
      </c>
      <c r="P204" s="21">
        <f>SUMIFS(VENTAS[Cantidad],VENTAS[Código del producto Vendido],INVENTARIO4[[#This Row],[Code]])</f>
        <v>0</v>
      </c>
      <c r="Q204" s="21">
        <f>INVENTARIO4[[#This Row],[Entradas]]-INVENTARIO4[[#This Row],[Salidas]]</f>
        <v>1</v>
      </c>
      <c r="R204" s="20">
        <v>129.5</v>
      </c>
      <c r="S204" s="20">
        <v>18</v>
      </c>
      <c r="T204" s="20">
        <f t="shared" si="20"/>
        <v>7.1944444444444446</v>
      </c>
      <c r="U204" s="21">
        <v>30</v>
      </c>
      <c r="V204" s="20">
        <v>8</v>
      </c>
      <c r="W204" s="20">
        <f t="shared" si="21"/>
        <v>0.24</v>
      </c>
      <c r="X204" s="20">
        <f t="shared" si="22"/>
        <v>7.4344444444444449</v>
      </c>
      <c r="Y204" s="20">
        <f t="shared" si="23"/>
        <v>11.031666666666668</v>
      </c>
      <c r="Z204" s="20">
        <v>12</v>
      </c>
      <c r="AA204" s="20">
        <f t="shared" si="24"/>
        <v>4.5655555555555551</v>
      </c>
      <c r="AB204" s="20"/>
    </row>
    <row r="205" spans="1:28" ht="14" x14ac:dyDescent="0.15">
      <c r="A205" s="23" t="s">
        <v>255</v>
      </c>
      <c r="B205" s="89"/>
      <c r="C205" s="22" t="s">
        <v>12</v>
      </c>
      <c r="D205" s="102" t="s">
        <v>50</v>
      </c>
      <c r="E205" s="65" t="s">
        <v>925</v>
      </c>
      <c r="F205" s="72" t="s">
        <v>692</v>
      </c>
      <c r="G205" s="66" t="s">
        <v>164</v>
      </c>
      <c r="H205" s="21"/>
      <c r="I205" s="18">
        <v>1</v>
      </c>
      <c r="J205" s="18" t="s">
        <v>14</v>
      </c>
      <c r="K205" s="21" t="str">
        <f>IFERROR(VLOOKUP(INVENTARIO4[[#This Row],[Code]],FOTOS[],2,FALSE),"-")</f>
        <v>-</v>
      </c>
      <c r="L205" s="21"/>
      <c r="M205" s="19">
        <f t="shared" si="19"/>
        <v>23</v>
      </c>
      <c r="N205" s="20"/>
      <c r="O205" s="111">
        <v>1</v>
      </c>
      <c r="P205" s="21">
        <f>SUMIFS(VENTAS[Cantidad],VENTAS[Código del producto Vendido],INVENTARIO4[[#This Row],[Code]])</f>
        <v>0</v>
      </c>
      <c r="Q205" s="21">
        <f>INVENTARIO4[[#This Row],[Entradas]]-INVENTARIO4[[#This Row],[Salidas]]</f>
        <v>1</v>
      </c>
      <c r="R205" s="20">
        <v>256.2</v>
      </c>
      <c r="S205" s="20">
        <v>18</v>
      </c>
      <c r="T205" s="20">
        <f t="shared" si="20"/>
        <v>14.233333333333333</v>
      </c>
      <c r="U205" s="21">
        <v>135</v>
      </c>
      <c r="V205" s="20">
        <v>8</v>
      </c>
      <c r="W205" s="20">
        <f t="shared" si="21"/>
        <v>1.08</v>
      </c>
      <c r="X205" s="20">
        <f t="shared" si="22"/>
        <v>15.313333333333333</v>
      </c>
      <c r="Y205" s="20">
        <f t="shared" si="23"/>
        <v>22.43</v>
      </c>
      <c r="Z205" s="20">
        <v>23</v>
      </c>
      <c r="AA205" s="20">
        <f t="shared" si="24"/>
        <v>7.6866666666666674</v>
      </c>
      <c r="AB205" s="20"/>
    </row>
    <row r="206" spans="1:28" ht="14" x14ac:dyDescent="0.15">
      <c r="A206" s="23" t="s">
        <v>382</v>
      </c>
      <c r="B206" s="89"/>
      <c r="C206" s="22" t="s">
        <v>12</v>
      </c>
      <c r="D206" s="102" t="s">
        <v>922</v>
      </c>
      <c r="E206" s="65" t="s">
        <v>1248</v>
      </c>
      <c r="F206" s="72" t="s">
        <v>695</v>
      </c>
      <c r="G206" s="66" t="s">
        <v>164</v>
      </c>
      <c r="H206" s="21"/>
      <c r="I206" s="18">
        <v>1</v>
      </c>
      <c r="J206" s="18" t="s">
        <v>14</v>
      </c>
      <c r="K206" s="21" t="str">
        <f>IFERROR(VLOOKUP(INVENTARIO4[[#This Row],[Code]],FOTOS[],2,FALSE),"-")</f>
        <v>-</v>
      </c>
      <c r="L206" s="21"/>
      <c r="M206" s="19">
        <f t="shared" si="19"/>
        <v>15</v>
      </c>
      <c r="N206" s="20"/>
      <c r="O206" s="108">
        <v>1</v>
      </c>
      <c r="P206" s="21">
        <f>SUMIFS(VENTAS[Cantidad],VENTAS[Código del producto Vendido],INVENTARIO4[[#This Row],[Code]])</f>
        <v>0</v>
      </c>
      <c r="Q206" s="21">
        <f>INVENTARIO4[[#This Row],[Entradas]]-INVENTARIO4[[#This Row],[Salidas]]</f>
        <v>1</v>
      </c>
      <c r="R206" s="20">
        <v>146.30000000000001</v>
      </c>
      <c r="S206" s="20">
        <v>18</v>
      </c>
      <c r="T206" s="20">
        <f t="shared" si="20"/>
        <v>8.1277777777777782</v>
      </c>
      <c r="U206" s="21">
        <v>100</v>
      </c>
      <c r="V206" s="20">
        <v>8</v>
      </c>
      <c r="W206" s="20">
        <f t="shared" si="21"/>
        <v>0.8</v>
      </c>
      <c r="X206" s="20">
        <f t="shared" si="22"/>
        <v>8.9277777777777789</v>
      </c>
      <c r="Y206" s="20">
        <f t="shared" si="23"/>
        <v>12.991666666666667</v>
      </c>
      <c r="Z206" s="20">
        <v>15</v>
      </c>
      <c r="AA206" s="20">
        <f t="shared" si="24"/>
        <v>6.072222222222222</v>
      </c>
      <c r="AB206" s="20"/>
    </row>
    <row r="207" spans="1:28" ht="14" x14ac:dyDescent="0.15">
      <c r="A207" s="23" t="s">
        <v>80</v>
      </c>
      <c r="B207" s="89"/>
      <c r="C207" s="22" t="s">
        <v>12</v>
      </c>
      <c r="D207" s="102" t="s">
        <v>415</v>
      </c>
      <c r="E207" s="65" t="s">
        <v>744</v>
      </c>
      <c r="F207" s="72" t="s">
        <v>695</v>
      </c>
      <c r="G207" s="66" t="s">
        <v>164</v>
      </c>
      <c r="H207" s="21"/>
      <c r="I207" s="18">
        <v>1</v>
      </c>
      <c r="J207" s="18" t="s">
        <v>14</v>
      </c>
      <c r="K207" s="21" t="str">
        <f>IFERROR(VLOOKUP(INVENTARIO4[[#This Row],[Code]],FOTOS[],2,FALSE),"-")</f>
        <v>https://github.com/uberboutique/whataform-repo/raw/main/pictures/T0030.jpg</v>
      </c>
      <c r="L207" s="21"/>
      <c r="M207" s="19">
        <f t="shared" si="19"/>
        <v>25</v>
      </c>
      <c r="N207" s="20"/>
      <c r="O207" s="108">
        <v>2</v>
      </c>
      <c r="P207" s="21">
        <f>SUMIFS(VENTAS[Cantidad],VENTAS[Código del producto Vendido],INVENTARIO4[[#This Row],[Code]])</f>
        <v>2</v>
      </c>
      <c r="Q207" s="21">
        <f>INVENTARIO4[[#This Row],[Entradas]]-INVENTARIO4[[#This Row],[Salidas]]</f>
        <v>0</v>
      </c>
      <c r="R207" s="20">
        <v>241.5</v>
      </c>
      <c r="S207" s="20">
        <v>18</v>
      </c>
      <c r="T207" s="20">
        <f t="shared" si="20"/>
        <v>13.416666666666666</v>
      </c>
      <c r="U207" s="21"/>
      <c r="V207" s="20">
        <v>8</v>
      </c>
      <c r="W207" s="20">
        <f t="shared" si="21"/>
        <v>0</v>
      </c>
      <c r="X207" s="20">
        <f t="shared" si="22"/>
        <v>13.416666666666666</v>
      </c>
      <c r="Y207" s="20">
        <f t="shared" si="23"/>
        <v>20.125</v>
      </c>
      <c r="Z207" s="20">
        <v>25</v>
      </c>
      <c r="AA207" s="20">
        <f t="shared" si="24"/>
        <v>11.583333333333334</v>
      </c>
      <c r="AB207" s="20"/>
    </row>
    <row r="208" spans="1:28" ht="14" x14ac:dyDescent="0.15">
      <c r="A208" s="23" t="s">
        <v>81</v>
      </c>
      <c r="B208" s="89"/>
      <c r="C208" s="22" t="s">
        <v>12</v>
      </c>
      <c r="D208" s="102" t="s">
        <v>415</v>
      </c>
      <c r="E208" s="65" t="s">
        <v>744</v>
      </c>
      <c r="F208" s="72" t="s">
        <v>697</v>
      </c>
      <c r="G208" s="66" t="s">
        <v>164</v>
      </c>
      <c r="H208" s="21"/>
      <c r="I208" s="18">
        <v>1</v>
      </c>
      <c r="J208" s="18" t="s">
        <v>14</v>
      </c>
      <c r="K208" s="21" t="str">
        <f>IFERROR(VLOOKUP(INVENTARIO4[[#This Row],[Code]],FOTOS[],2,FALSE),"-")</f>
        <v>-</v>
      </c>
      <c r="L208" s="21"/>
      <c r="M208" s="19">
        <f t="shared" si="19"/>
        <v>25</v>
      </c>
      <c r="N208" s="20"/>
      <c r="O208" s="108">
        <v>4</v>
      </c>
      <c r="P208" s="21">
        <f>SUMIFS(VENTAS[Cantidad],VENTAS[Código del producto Vendido],INVENTARIO4[[#This Row],[Code]])</f>
        <v>0</v>
      </c>
      <c r="Q208" s="21">
        <f>INVENTARIO4[[#This Row],[Entradas]]-INVENTARIO4[[#This Row],[Salidas]]</f>
        <v>4</v>
      </c>
      <c r="R208" s="20">
        <v>241.5</v>
      </c>
      <c r="S208" s="20">
        <v>18</v>
      </c>
      <c r="T208" s="20">
        <f t="shared" si="20"/>
        <v>13.416666666666666</v>
      </c>
      <c r="U208" s="21"/>
      <c r="V208" s="20">
        <v>8</v>
      </c>
      <c r="W208" s="20">
        <f t="shared" si="21"/>
        <v>0</v>
      </c>
      <c r="X208" s="20">
        <f t="shared" si="22"/>
        <v>13.416666666666666</v>
      </c>
      <c r="Y208" s="20">
        <f t="shared" si="23"/>
        <v>20.125</v>
      </c>
      <c r="Z208" s="20">
        <v>25</v>
      </c>
      <c r="AA208" s="20">
        <f t="shared" si="24"/>
        <v>11.583333333333334</v>
      </c>
      <c r="AB208" s="20"/>
    </row>
    <row r="209" spans="1:28" ht="14" x14ac:dyDescent="0.15">
      <c r="A209" s="23" t="s">
        <v>82</v>
      </c>
      <c r="B209" s="89"/>
      <c r="C209" s="22" t="s">
        <v>12</v>
      </c>
      <c r="D209" s="102" t="s">
        <v>415</v>
      </c>
      <c r="E209" s="65" t="s">
        <v>744</v>
      </c>
      <c r="F209" s="72" t="s">
        <v>698</v>
      </c>
      <c r="G209" s="66" t="s">
        <v>164</v>
      </c>
      <c r="H209" s="21"/>
      <c r="I209" s="18">
        <v>1</v>
      </c>
      <c r="J209" s="18" t="s">
        <v>14</v>
      </c>
      <c r="K209" s="21" t="str">
        <f>IFERROR(VLOOKUP(INVENTARIO4[[#This Row],[Code]],FOTOS[],2,FALSE),"-")</f>
        <v>https://github.com/uberboutique/whataform-repo/raw/main/pictures/T0032.jpg</v>
      </c>
      <c r="L209" s="21"/>
      <c r="M209" s="19">
        <f>Z209</f>
        <v>25</v>
      </c>
      <c r="N209" s="20"/>
      <c r="O209" s="108">
        <v>2</v>
      </c>
      <c r="P209" s="21">
        <f>SUMIFS(VENTAS[Cantidad],VENTAS[Código del producto Vendido],INVENTARIO4[[#This Row],[Code]])</f>
        <v>2</v>
      </c>
      <c r="Q209" s="21">
        <f>INVENTARIO4[[#This Row],[Entradas]]-INVENTARIO4[[#This Row],[Salidas]]</f>
        <v>0</v>
      </c>
      <c r="R209" s="20">
        <v>241.5</v>
      </c>
      <c r="S209" s="20">
        <v>18</v>
      </c>
      <c r="T209" s="20">
        <f>R209/S209</f>
        <v>13.416666666666666</v>
      </c>
      <c r="U209" s="21"/>
      <c r="V209" s="20">
        <v>8</v>
      </c>
      <c r="W209" s="20">
        <f>U209*V209/1000</f>
        <v>0</v>
      </c>
      <c r="X209" s="20">
        <f>T209+W209</f>
        <v>13.416666666666666</v>
      </c>
      <c r="Y209" s="20">
        <f>T209*1.5+W209</f>
        <v>20.125</v>
      </c>
      <c r="Z209" s="20">
        <v>25</v>
      </c>
      <c r="AA209" s="20">
        <f>Z209-T209-W209</f>
        <v>11.583333333333334</v>
      </c>
      <c r="AB209" s="20"/>
    </row>
    <row r="210" spans="1:28" ht="14" x14ac:dyDescent="0.15">
      <c r="A210" s="23" t="s">
        <v>83</v>
      </c>
      <c r="B210" s="89"/>
      <c r="C210" s="22" t="s">
        <v>12</v>
      </c>
      <c r="D210" s="102" t="s">
        <v>415</v>
      </c>
      <c r="E210" s="65" t="s">
        <v>857</v>
      </c>
      <c r="F210" s="72" t="s">
        <v>698</v>
      </c>
      <c r="G210" s="66" t="s">
        <v>164</v>
      </c>
      <c r="H210" s="21"/>
      <c r="I210" s="18">
        <v>1</v>
      </c>
      <c r="J210" s="18" t="s">
        <v>14</v>
      </c>
      <c r="K210" s="21" t="str">
        <f>IFERROR(VLOOKUP(INVENTARIO4[[#This Row],[Code]],FOTOS[],2,FALSE),"-")</f>
        <v>-</v>
      </c>
      <c r="L210" s="21"/>
      <c r="M210" s="19">
        <f>Z210</f>
        <v>25</v>
      </c>
      <c r="N210" s="20"/>
      <c r="O210" s="108">
        <v>2</v>
      </c>
      <c r="P210" s="21">
        <f>SUMIFS(VENTAS[Cantidad],VENTAS[Código del producto Vendido],INVENTARIO4[[#This Row],[Code]])</f>
        <v>0</v>
      </c>
      <c r="Q210" s="21">
        <f>INVENTARIO4[[#This Row],[Entradas]]-INVENTARIO4[[#This Row],[Salidas]]</f>
        <v>2</v>
      </c>
      <c r="R210" s="20">
        <v>249.2</v>
      </c>
      <c r="S210" s="20">
        <v>18</v>
      </c>
      <c r="T210" s="20">
        <f>R210/S210</f>
        <v>13.844444444444443</v>
      </c>
      <c r="U210" s="21"/>
      <c r="V210" s="20">
        <v>8</v>
      </c>
      <c r="W210" s="20">
        <f>U210*V210/1000</f>
        <v>0</v>
      </c>
      <c r="X210" s="20">
        <f>T210+W210</f>
        <v>13.844444444444443</v>
      </c>
      <c r="Y210" s="20">
        <f>T210*1.5+W210</f>
        <v>20.766666666666666</v>
      </c>
      <c r="Z210" s="20">
        <v>25</v>
      </c>
      <c r="AA210" s="20">
        <f>Z210-T210-W210</f>
        <v>11.155555555555557</v>
      </c>
      <c r="AB210" s="20"/>
    </row>
    <row r="211" spans="1:28" ht="14" x14ac:dyDescent="0.15">
      <c r="A211" s="23" t="s">
        <v>84</v>
      </c>
      <c r="B211" s="89"/>
      <c r="C211" s="22" t="s">
        <v>12</v>
      </c>
      <c r="D211" s="102" t="s">
        <v>415</v>
      </c>
      <c r="E211" s="65" t="s">
        <v>857</v>
      </c>
      <c r="F211" s="72" t="s">
        <v>697</v>
      </c>
      <c r="G211" s="66" t="s">
        <v>164</v>
      </c>
      <c r="H211" s="21"/>
      <c r="I211" s="18">
        <v>1</v>
      </c>
      <c r="J211" s="18" t="s">
        <v>14</v>
      </c>
      <c r="K211" s="21" t="str">
        <f>IFERROR(VLOOKUP(INVENTARIO4[[#This Row],[Code]],FOTOS[],2,FALSE),"-")</f>
        <v>-</v>
      </c>
      <c r="L211" s="21"/>
      <c r="M211" s="19">
        <f>Z211</f>
        <v>25</v>
      </c>
      <c r="N211" s="20"/>
      <c r="O211" s="108">
        <v>3</v>
      </c>
      <c r="P211" s="21">
        <f>SUMIFS(VENTAS[Cantidad],VENTAS[Código del producto Vendido],INVENTARIO4[[#This Row],[Code]])</f>
        <v>0</v>
      </c>
      <c r="Q211" s="21">
        <f>INVENTARIO4[[#This Row],[Entradas]]-INVENTARIO4[[#This Row],[Salidas]]</f>
        <v>3</v>
      </c>
      <c r="R211" s="20">
        <v>249.2</v>
      </c>
      <c r="S211" s="20">
        <v>18</v>
      </c>
      <c r="T211" s="20">
        <f>R211/S211</f>
        <v>13.844444444444443</v>
      </c>
      <c r="U211" s="21"/>
      <c r="V211" s="20">
        <v>8</v>
      </c>
      <c r="W211" s="20">
        <f>U211*V211/1000</f>
        <v>0</v>
      </c>
      <c r="X211" s="20">
        <f>T211+W211</f>
        <v>13.844444444444443</v>
      </c>
      <c r="Y211" s="20">
        <f>T211*1.5+W211</f>
        <v>20.766666666666666</v>
      </c>
      <c r="Z211" s="20">
        <v>25</v>
      </c>
      <c r="AA211" s="20">
        <f>Z211-T211-W211</f>
        <v>11.155555555555557</v>
      </c>
      <c r="AB211" s="20"/>
    </row>
    <row r="212" spans="1:28" ht="14" x14ac:dyDescent="0.15">
      <c r="A212" s="23" t="s">
        <v>85</v>
      </c>
      <c r="B212" s="89"/>
      <c r="C212" s="22" t="s">
        <v>12</v>
      </c>
      <c r="D212" s="102" t="s">
        <v>415</v>
      </c>
      <c r="E212" s="65" t="s">
        <v>1249</v>
      </c>
      <c r="F212" s="72" t="s">
        <v>695</v>
      </c>
      <c r="G212" s="66" t="s">
        <v>164</v>
      </c>
      <c r="H212" s="21"/>
      <c r="I212" s="18">
        <v>1</v>
      </c>
      <c r="J212" s="18" t="s">
        <v>14</v>
      </c>
      <c r="K212" s="21" t="str">
        <f>IFERROR(VLOOKUP(INVENTARIO4[[#This Row],[Code]],FOTOS[],2,FALSE),"-")</f>
        <v>-</v>
      </c>
      <c r="L212" s="21"/>
      <c r="M212" s="19">
        <f>Z212</f>
        <v>25</v>
      </c>
      <c r="N212" s="20"/>
      <c r="O212" s="108">
        <v>1</v>
      </c>
      <c r="P212" s="21">
        <f>SUMIFS(VENTAS[Cantidad],VENTAS[Código del producto Vendido],INVENTARIO4[[#This Row],[Code]])</f>
        <v>0</v>
      </c>
      <c r="Q212" s="21">
        <f>INVENTARIO4[[#This Row],[Entradas]]-INVENTARIO4[[#This Row],[Salidas]]</f>
        <v>1</v>
      </c>
      <c r="R212" s="20">
        <v>249.2</v>
      </c>
      <c r="S212" s="20">
        <v>18</v>
      </c>
      <c r="T212" s="20">
        <f>R212/S212</f>
        <v>13.844444444444443</v>
      </c>
      <c r="U212" s="21"/>
      <c r="V212" s="20">
        <v>8</v>
      </c>
      <c r="W212" s="20">
        <f>U212*V212/1000</f>
        <v>0</v>
      </c>
      <c r="X212" s="20">
        <f>T212+W212</f>
        <v>13.844444444444443</v>
      </c>
      <c r="Y212" s="20">
        <f>T212*1.5+W212</f>
        <v>20.766666666666666</v>
      </c>
      <c r="Z212" s="20">
        <v>25</v>
      </c>
      <c r="AA212" s="20">
        <f>Z212-T212-W212</f>
        <v>11.155555555555557</v>
      </c>
      <c r="AB212" s="20"/>
    </row>
    <row r="213" spans="1:28" ht="14" x14ac:dyDescent="0.15">
      <c r="A213" s="23" t="s">
        <v>303</v>
      </c>
      <c r="B213" s="89"/>
      <c r="C213" s="22" t="s">
        <v>12</v>
      </c>
      <c r="D213" s="102" t="s">
        <v>206</v>
      </c>
      <c r="E213" s="65" t="s">
        <v>1250</v>
      </c>
      <c r="F213" s="72"/>
      <c r="G213" s="66" t="s">
        <v>164</v>
      </c>
      <c r="H213" s="21"/>
      <c r="I213" s="18">
        <v>1</v>
      </c>
      <c r="J213" s="18" t="s">
        <v>14</v>
      </c>
      <c r="K213" s="21" t="str">
        <f>IFERROR(VLOOKUP(INVENTARIO4[[#This Row],[Code]],FOTOS[],2,FALSE),"-")</f>
        <v>-</v>
      </c>
      <c r="L213" s="21"/>
      <c r="M213" s="19">
        <f>Z213</f>
        <v>12</v>
      </c>
      <c r="N213" s="20"/>
      <c r="O213" s="111">
        <v>2</v>
      </c>
      <c r="P213" s="21">
        <f>SUMIFS(VENTAS[Cantidad],VENTAS[Código del producto Vendido],INVENTARIO4[[#This Row],[Code]])</f>
        <v>0</v>
      </c>
      <c r="Q213" s="21">
        <f>INVENTARIO4[[#This Row],[Entradas]]-INVENTARIO4[[#This Row],[Salidas]]</f>
        <v>2</v>
      </c>
      <c r="R213" s="20">
        <v>143.1</v>
      </c>
      <c r="S213" s="20">
        <v>18</v>
      </c>
      <c r="T213" s="20">
        <f>R213/S213</f>
        <v>7.9499999999999993</v>
      </c>
      <c r="U213" s="21"/>
      <c r="V213" s="20"/>
      <c r="W213" s="20">
        <f>U213*V213/1000</f>
        <v>0</v>
      </c>
      <c r="X213" s="20">
        <f>T213+W213</f>
        <v>7.9499999999999993</v>
      </c>
      <c r="Y213" s="20">
        <f>T213*1.5+W213</f>
        <v>11.924999999999999</v>
      </c>
      <c r="Z213" s="20">
        <f>ROUNDUP(Y213,0)</f>
        <v>12</v>
      </c>
      <c r="AA213" s="20">
        <f>Z213-T213-W213</f>
        <v>4.0500000000000007</v>
      </c>
      <c r="AB213" s="20"/>
    </row>
    <row r="214" spans="1:28" ht="14" x14ac:dyDescent="0.15">
      <c r="A214" s="23" t="s">
        <v>373</v>
      </c>
      <c r="B214" s="89"/>
      <c r="C214" s="22" t="s">
        <v>12</v>
      </c>
      <c r="D214" s="102" t="s">
        <v>415</v>
      </c>
      <c r="E214" s="65" t="s">
        <v>170</v>
      </c>
      <c r="F214" s="72" t="s">
        <v>697</v>
      </c>
      <c r="G214" s="66" t="s">
        <v>164</v>
      </c>
      <c r="H214" s="21"/>
      <c r="I214" s="18">
        <v>1</v>
      </c>
      <c r="J214" s="18" t="s">
        <v>14</v>
      </c>
      <c r="K214" s="21" t="str">
        <f>IFERROR(VLOOKUP(INVENTARIO4[[#This Row],[Code]],FOTOS[],2,FALSE),"-")</f>
        <v>https://github.com/uberboutique/whataform-repo/raw/main/pictures/BI0020.jpg</v>
      </c>
      <c r="L214" s="21"/>
      <c r="M214" s="19">
        <f t="shared" ref="M214:M239" si="25">Z214</f>
        <v>22</v>
      </c>
      <c r="N214" s="20"/>
      <c r="O214" s="108">
        <v>1</v>
      </c>
      <c r="P214" s="21">
        <f>SUMIFS(VENTAS[Cantidad],VENTAS[Código del producto Vendido],INVENTARIO4[[#This Row],[Code]])</f>
        <v>1</v>
      </c>
      <c r="Q214" s="21">
        <f>INVENTARIO4[[#This Row],[Entradas]]-INVENTARIO4[[#This Row],[Salidas]]</f>
        <v>0</v>
      </c>
      <c r="R214" s="20">
        <v>201.64</v>
      </c>
      <c r="S214" s="20">
        <v>18</v>
      </c>
      <c r="T214" s="20">
        <f t="shared" ref="T214:T239" si="26">R214/S214</f>
        <v>11.202222222222222</v>
      </c>
      <c r="U214" s="21"/>
      <c r="V214" s="20"/>
      <c r="W214" s="20">
        <f t="shared" ref="W214:W239" si="27">U214*V214/1000</f>
        <v>0</v>
      </c>
      <c r="X214" s="20">
        <f t="shared" ref="X214:X239" si="28">T214+W214</f>
        <v>11.202222222222222</v>
      </c>
      <c r="Y214" s="20">
        <f t="shared" ref="Y214:Y239" si="29">T214*1.5+W214</f>
        <v>16.803333333333335</v>
      </c>
      <c r="Z214" s="20">
        <v>22</v>
      </c>
      <c r="AA214" s="20">
        <f t="shared" ref="AA214:AA239" si="30">Z214-T214-W214</f>
        <v>10.797777777777778</v>
      </c>
      <c r="AB214" s="20"/>
    </row>
    <row r="215" spans="1:28" ht="28" x14ac:dyDescent="0.15">
      <c r="A215" s="23" t="s">
        <v>374</v>
      </c>
      <c r="B215" s="89"/>
      <c r="C215" s="22" t="s">
        <v>12</v>
      </c>
      <c r="D215" s="102" t="s">
        <v>415</v>
      </c>
      <c r="E215" s="65" t="s">
        <v>171</v>
      </c>
      <c r="F215" s="72" t="s">
        <v>697</v>
      </c>
      <c r="G215" s="66" t="s">
        <v>164</v>
      </c>
      <c r="H215" s="21"/>
      <c r="I215" s="18">
        <v>1</v>
      </c>
      <c r="J215" s="18" t="s">
        <v>14</v>
      </c>
      <c r="K215" s="21" t="str">
        <f>IFERROR(VLOOKUP(INVENTARIO4[[#This Row],[Code]],FOTOS[],2,FALSE),"-")</f>
        <v>https://github.com/uberboutique/whataform-repo/raw/main/pictures/BI0021.jpg</v>
      </c>
      <c r="L215" s="21"/>
      <c r="M215" s="19">
        <f t="shared" si="25"/>
        <v>22</v>
      </c>
      <c r="N215" s="20"/>
      <c r="O215" s="108">
        <v>1</v>
      </c>
      <c r="P215" s="21">
        <f>SUMIFS(VENTAS[Cantidad],VENTAS[Código del producto Vendido],INVENTARIO4[[#This Row],[Code]])</f>
        <v>1</v>
      </c>
      <c r="Q215" s="21">
        <f>INVENTARIO4[[#This Row],[Entradas]]-INVENTARIO4[[#This Row],[Salidas]]</f>
        <v>0</v>
      </c>
      <c r="R215" s="20">
        <v>205.25</v>
      </c>
      <c r="S215" s="20">
        <v>18</v>
      </c>
      <c r="T215" s="20">
        <f t="shared" si="26"/>
        <v>11.402777777777779</v>
      </c>
      <c r="U215" s="21"/>
      <c r="V215" s="20"/>
      <c r="W215" s="20">
        <f t="shared" si="27"/>
        <v>0</v>
      </c>
      <c r="X215" s="20">
        <f t="shared" si="28"/>
        <v>11.402777777777779</v>
      </c>
      <c r="Y215" s="20">
        <f t="shared" si="29"/>
        <v>17.104166666666668</v>
      </c>
      <c r="Z215" s="20">
        <v>22</v>
      </c>
      <c r="AA215" s="20">
        <f t="shared" si="30"/>
        <v>10.597222222222221</v>
      </c>
      <c r="AB215" s="20"/>
    </row>
    <row r="216" spans="1:28" ht="14" x14ac:dyDescent="0.15">
      <c r="A216" s="42" t="s">
        <v>256</v>
      </c>
      <c r="B216" s="89"/>
      <c r="C216" s="22" t="s">
        <v>12</v>
      </c>
      <c r="D216" s="102" t="s">
        <v>50</v>
      </c>
      <c r="E216" s="65" t="s">
        <v>905</v>
      </c>
      <c r="F216" s="72" t="s">
        <v>692</v>
      </c>
      <c r="G216" s="66" t="s">
        <v>164</v>
      </c>
      <c r="H216" s="21"/>
      <c r="I216" s="18">
        <v>1</v>
      </c>
      <c r="J216" s="18" t="s">
        <v>14</v>
      </c>
      <c r="K216" s="21" t="str">
        <f>IFERROR(VLOOKUP(INVENTARIO4[[#This Row],[Code]],FOTOS[],2,FALSE),"-")</f>
        <v>-</v>
      </c>
      <c r="L216" s="21"/>
      <c r="M216" s="19">
        <f t="shared" si="25"/>
        <v>20</v>
      </c>
      <c r="N216" s="20"/>
      <c r="O216" s="108">
        <v>1</v>
      </c>
      <c r="P216" s="21">
        <f>SUMIFS(VENTAS[Cantidad],VENTAS[Código del producto Vendido],INVENTARIO4[[#This Row],[Code]])</f>
        <v>0</v>
      </c>
      <c r="Q216" s="21">
        <f>INVENTARIO4[[#This Row],[Entradas]]-INVENTARIO4[[#This Row],[Salidas]]</f>
        <v>1</v>
      </c>
      <c r="R216" s="20">
        <v>159</v>
      </c>
      <c r="S216" s="20">
        <v>18</v>
      </c>
      <c r="T216" s="20">
        <f t="shared" si="26"/>
        <v>8.8333333333333339</v>
      </c>
      <c r="U216" s="21">
        <v>295</v>
      </c>
      <c r="V216" s="20">
        <v>8</v>
      </c>
      <c r="W216" s="20">
        <f t="shared" si="27"/>
        <v>2.36</v>
      </c>
      <c r="X216" s="20">
        <f t="shared" si="28"/>
        <v>11.193333333333333</v>
      </c>
      <c r="Y216" s="20">
        <f t="shared" si="29"/>
        <v>15.61</v>
      </c>
      <c r="Z216" s="20">
        <v>20</v>
      </c>
      <c r="AA216" s="20">
        <f t="shared" si="30"/>
        <v>8.8066666666666666</v>
      </c>
      <c r="AB216" s="20"/>
    </row>
    <row r="217" spans="1:28" ht="14" x14ac:dyDescent="0.15">
      <c r="A217" s="23" t="s">
        <v>257</v>
      </c>
      <c r="B217" s="89"/>
      <c r="C217" s="22" t="s">
        <v>12</v>
      </c>
      <c r="D217" s="102" t="s">
        <v>50</v>
      </c>
      <c r="E217" s="65" t="s">
        <v>906</v>
      </c>
      <c r="F217" s="72" t="s">
        <v>692</v>
      </c>
      <c r="G217" s="66" t="s">
        <v>164</v>
      </c>
      <c r="H217" s="21"/>
      <c r="I217" s="18">
        <v>1</v>
      </c>
      <c r="J217" s="18" t="s">
        <v>14</v>
      </c>
      <c r="K217" s="21" t="str">
        <f>IFERROR(VLOOKUP(INVENTARIO4[[#This Row],[Code]],FOTOS[],2,FALSE),"-")</f>
        <v>-</v>
      </c>
      <c r="L217" s="21"/>
      <c r="M217" s="19">
        <f t="shared" si="25"/>
        <v>25</v>
      </c>
      <c r="N217" s="20"/>
      <c r="O217" s="111">
        <v>1</v>
      </c>
      <c r="P217" s="21">
        <f>SUMIFS(VENTAS[Cantidad],VENTAS[Código del producto Vendido],INVENTARIO4[[#This Row],[Code]])</f>
        <v>0</v>
      </c>
      <c r="Q217" s="21">
        <f>INVENTARIO4[[#This Row],[Entradas]]-INVENTARIO4[[#This Row],[Salidas]]</f>
        <v>1</v>
      </c>
      <c r="R217" s="20">
        <v>249.99</v>
      </c>
      <c r="S217" s="20">
        <v>18</v>
      </c>
      <c r="T217" s="20">
        <f t="shared" si="26"/>
        <v>13.888333333333334</v>
      </c>
      <c r="U217" s="21">
        <v>325</v>
      </c>
      <c r="V217" s="20">
        <v>8</v>
      </c>
      <c r="W217" s="20">
        <f t="shared" si="27"/>
        <v>2.6</v>
      </c>
      <c r="X217" s="20">
        <f t="shared" si="28"/>
        <v>16.488333333333333</v>
      </c>
      <c r="Y217" s="20">
        <f t="shared" si="29"/>
        <v>23.432500000000001</v>
      </c>
      <c r="Z217" s="20">
        <v>25</v>
      </c>
      <c r="AA217" s="20">
        <f t="shared" si="30"/>
        <v>8.5116666666666667</v>
      </c>
      <c r="AB217" s="20"/>
    </row>
    <row r="218" spans="1:28" ht="14" x14ac:dyDescent="0.15">
      <c r="A218" s="23" t="s">
        <v>258</v>
      </c>
      <c r="B218" s="89"/>
      <c r="C218" s="22" t="s">
        <v>12</v>
      </c>
      <c r="D218" s="102" t="s">
        <v>50</v>
      </c>
      <c r="E218" s="65" t="s">
        <v>906</v>
      </c>
      <c r="F218" s="72" t="s">
        <v>697</v>
      </c>
      <c r="G218" s="66" t="s">
        <v>164</v>
      </c>
      <c r="H218" s="21"/>
      <c r="I218" s="18">
        <v>1</v>
      </c>
      <c r="J218" s="18" t="s">
        <v>14</v>
      </c>
      <c r="K218" s="21" t="str">
        <f>IFERROR(VLOOKUP(INVENTARIO4[[#This Row],[Code]],FOTOS[],2,FALSE),"-")</f>
        <v>-</v>
      </c>
      <c r="L218" s="21"/>
      <c r="M218" s="19">
        <f t="shared" si="25"/>
        <v>25</v>
      </c>
      <c r="N218" s="20"/>
      <c r="O218" s="108">
        <v>1</v>
      </c>
      <c r="P218" s="21">
        <f>SUMIFS(VENTAS[Cantidad],VENTAS[Código del producto Vendido],INVENTARIO4[[#This Row],[Code]])</f>
        <v>0</v>
      </c>
      <c r="Q218" s="21">
        <f>INVENTARIO4[[#This Row],[Entradas]]-INVENTARIO4[[#This Row],[Salidas]]</f>
        <v>1</v>
      </c>
      <c r="R218" s="20">
        <v>249.99</v>
      </c>
      <c r="S218" s="20">
        <v>18</v>
      </c>
      <c r="T218" s="20">
        <f t="shared" si="26"/>
        <v>13.888333333333334</v>
      </c>
      <c r="U218" s="21">
        <v>325</v>
      </c>
      <c r="V218" s="20">
        <v>8</v>
      </c>
      <c r="W218" s="20">
        <f t="shared" si="27"/>
        <v>2.6</v>
      </c>
      <c r="X218" s="20">
        <f t="shared" si="28"/>
        <v>16.488333333333333</v>
      </c>
      <c r="Y218" s="20">
        <f t="shared" si="29"/>
        <v>23.432500000000001</v>
      </c>
      <c r="Z218" s="20">
        <v>25</v>
      </c>
      <c r="AA218" s="20">
        <f t="shared" si="30"/>
        <v>8.5116666666666667</v>
      </c>
      <c r="AB218" s="20"/>
    </row>
    <row r="219" spans="1:28" ht="14" x14ac:dyDescent="0.15">
      <c r="A219" s="23" t="s">
        <v>259</v>
      </c>
      <c r="B219" s="89"/>
      <c r="C219" s="22" t="s">
        <v>12</v>
      </c>
      <c r="D219" s="102" t="s">
        <v>50</v>
      </c>
      <c r="E219" s="65" t="s">
        <v>1277</v>
      </c>
      <c r="F219" s="72" t="s">
        <v>793</v>
      </c>
      <c r="G219" s="66" t="s">
        <v>164</v>
      </c>
      <c r="H219" s="21"/>
      <c r="I219" s="18">
        <v>1</v>
      </c>
      <c r="J219" s="18" t="s">
        <v>14</v>
      </c>
      <c r="K219" s="21" t="str">
        <f>IFERROR(VLOOKUP(INVENTARIO4[[#This Row],[Code]],FOTOS[],2,FALSE),"-")</f>
        <v>-</v>
      </c>
      <c r="L219" s="21"/>
      <c r="M219" s="19">
        <f t="shared" si="25"/>
        <v>30</v>
      </c>
      <c r="N219" s="20"/>
      <c r="O219" s="111">
        <v>1</v>
      </c>
      <c r="P219" s="21">
        <f>SUMIFS(VENTAS[Cantidad],VENTAS[Código del producto Vendido],INVENTARIO4[[#This Row],[Code]])</f>
        <v>0</v>
      </c>
      <c r="Q219" s="21">
        <f>INVENTARIO4[[#This Row],[Entradas]]-INVENTARIO4[[#This Row],[Salidas]]</f>
        <v>1</v>
      </c>
      <c r="R219" s="20">
        <v>239.29</v>
      </c>
      <c r="S219" s="20">
        <v>18</v>
      </c>
      <c r="T219" s="20">
        <f t="shared" si="26"/>
        <v>13.293888888888889</v>
      </c>
      <c r="U219" s="21">
        <v>450</v>
      </c>
      <c r="V219" s="20">
        <v>8</v>
      </c>
      <c r="W219" s="20">
        <f t="shared" si="27"/>
        <v>3.6</v>
      </c>
      <c r="X219" s="20">
        <f t="shared" si="28"/>
        <v>16.893888888888888</v>
      </c>
      <c r="Y219" s="20">
        <f t="shared" si="29"/>
        <v>23.540833333333335</v>
      </c>
      <c r="Z219" s="20">
        <v>30</v>
      </c>
      <c r="AA219" s="20">
        <f t="shared" si="30"/>
        <v>13.106111111111113</v>
      </c>
      <c r="AB219" s="20"/>
    </row>
    <row r="220" spans="1:28" ht="14" x14ac:dyDescent="0.15">
      <c r="A220" s="23" t="s">
        <v>260</v>
      </c>
      <c r="B220" s="89"/>
      <c r="C220" s="22" t="s">
        <v>12</v>
      </c>
      <c r="D220" s="102" t="s">
        <v>50</v>
      </c>
      <c r="E220" s="65" t="s">
        <v>1277</v>
      </c>
      <c r="F220" s="72" t="s">
        <v>699</v>
      </c>
      <c r="G220" s="66" t="s">
        <v>164</v>
      </c>
      <c r="H220" s="21"/>
      <c r="I220" s="18">
        <v>1</v>
      </c>
      <c r="J220" s="18" t="s">
        <v>14</v>
      </c>
      <c r="K220" s="21" t="str">
        <f>IFERROR(VLOOKUP(INVENTARIO4[[#This Row],[Code]],FOTOS[],2,FALSE),"-")</f>
        <v>-</v>
      </c>
      <c r="L220" s="21"/>
      <c r="M220" s="19">
        <f t="shared" si="25"/>
        <v>30</v>
      </c>
      <c r="N220" s="20"/>
      <c r="O220" s="108">
        <v>1</v>
      </c>
      <c r="P220" s="21">
        <f>SUMIFS(VENTAS[Cantidad],VENTAS[Código del producto Vendido],INVENTARIO4[[#This Row],[Code]])</f>
        <v>0</v>
      </c>
      <c r="Q220" s="21">
        <f>INVENTARIO4[[#This Row],[Entradas]]-INVENTARIO4[[#This Row],[Salidas]]</f>
        <v>1</v>
      </c>
      <c r="R220" s="20">
        <v>239.29</v>
      </c>
      <c r="S220" s="20">
        <v>18</v>
      </c>
      <c r="T220" s="20">
        <f t="shared" si="26"/>
        <v>13.293888888888889</v>
      </c>
      <c r="U220" s="21">
        <v>450</v>
      </c>
      <c r="V220" s="20">
        <v>8</v>
      </c>
      <c r="W220" s="20">
        <f t="shared" si="27"/>
        <v>3.6</v>
      </c>
      <c r="X220" s="20">
        <f t="shared" si="28"/>
        <v>16.893888888888888</v>
      </c>
      <c r="Y220" s="20">
        <f t="shared" si="29"/>
        <v>23.540833333333335</v>
      </c>
      <c r="Z220" s="20">
        <v>30</v>
      </c>
      <c r="AA220" s="20">
        <f t="shared" si="30"/>
        <v>13.106111111111113</v>
      </c>
      <c r="AB220" s="20"/>
    </row>
    <row r="221" spans="1:28" ht="28" x14ac:dyDescent="0.15">
      <c r="A221" s="23" t="s">
        <v>261</v>
      </c>
      <c r="B221" s="89"/>
      <c r="C221" s="22" t="s">
        <v>12</v>
      </c>
      <c r="D221" s="102" t="s">
        <v>50</v>
      </c>
      <c r="E221" s="65" t="s">
        <v>172</v>
      </c>
      <c r="F221" s="72" t="s">
        <v>695</v>
      </c>
      <c r="G221" s="66" t="s">
        <v>164</v>
      </c>
      <c r="H221" s="21"/>
      <c r="I221" s="18">
        <v>1</v>
      </c>
      <c r="J221" s="18" t="s">
        <v>14</v>
      </c>
      <c r="K221" s="21" t="str">
        <f>IFERROR(VLOOKUP(INVENTARIO4[[#This Row],[Code]],FOTOS[],2,FALSE),"-")</f>
        <v>https://github.com/uberboutique/whataform-repo/raw/main/pictures/V0078.jpg</v>
      </c>
      <c r="L221" s="21"/>
      <c r="M221" s="19">
        <f t="shared" si="25"/>
        <v>25</v>
      </c>
      <c r="N221" s="20"/>
      <c r="O221" s="108">
        <v>1</v>
      </c>
      <c r="P221" s="21">
        <f>SUMIFS(VENTAS[Cantidad],VENTAS[Código del producto Vendido],INVENTARIO4[[#This Row],[Code]])</f>
        <v>1</v>
      </c>
      <c r="Q221" s="21">
        <f>INVENTARIO4[[#This Row],[Entradas]]-INVENTARIO4[[#This Row],[Salidas]]</f>
        <v>0</v>
      </c>
      <c r="R221" s="20">
        <v>267.49</v>
      </c>
      <c r="S221" s="20">
        <v>18</v>
      </c>
      <c r="T221" s="20">
        <f t="shared" si="26"/>
        <v>14.860555555555557</v>
      </c>
      <c r="U221" s="21">
        <v>300</v>
      </c>
      <c r="V221" s="20">
        <v>8</v>
      </c>
      <c r="W221" s="20">
        <f t="shared" si="27"/>
        <v>2.4</v>
      </c>
      <c r="X221" s="20">
        <f t="shared" si="28"/>
        <v>17.260555555555555</v>
      </c>
      <c r="Y221" s="20">
        <f t="shared" si="29"/>
        <v>24.690833333333334</v>
      </c>
      <c r="Z221" s="20">
        <v>25</v>
      </c>
      <c r="AA221" s="20">
        <f t="shared" si="30"/>
        <v>7.7394444444444428</v>
      </c>
      <c r="AB221" s="20"/>
    </row>
    <row r="222" spans="1:28" ht="14" x14ac:dyDescent="0.15">
      <c r="A222" s="23" t="s">
        <v>375</v>
      </c>
      <c r="B222" s="89"/>
      <c r="C222" s="22" t="s">
        <v>12</v>
      </c>
      <c r="D222" s="102" t="s">
        <v>415</v>
      </c>
      <c r="E222" s="65" t="s">
        <v>173</v>
      </c>
      <c r="F222" s="72" t="s">
        <v>698</v>
      </c>
      <c r="G222" s="66" t="s">
        <v>164</v>
      </c>
      <c r="H222" s="21"/>
      <c r="I222" s="18">
        <v>1</v>
      </c>
      <c r="J222" s="18" t="s">
        <v>14</v>
      </c>
      <c r="K222" s="21" t="str">
        <f>IFERROR(VLOOKUP(INVENTARIO4[[#This Row],[Code]],FOTOS[],2,FALSE),"-")</f>
        <v>https://github.com/uberboutique/whataform-repo/raw/main/pictures/BI0022.jpg</v>
      </c>
      <c r="L222" s="21"/>
      <c r="M222" s="19">
        <f t="shared" si="25"/>
        <v>22</v>
      </c>
      <c r="N222" s="20"/>
      <c r="O222" s="108">
        <v>1</v>
      </c>
      <c r="P222" s="21">
        <f>SUMIFS(VENTAS[Cantidad],VENTAS[Código del producto Vendido],INVENTARIO4[[#This Row],[Code]])</f>
        <v>1</v>
      </c>
      <c r="Q222" s="21">
        <f>INVENTARIO4[[#This Row],[Entradas]]-INVENTARIO4[[#This Row],[Salidas]]</f>
        <v>0</v>
      </c>
      <c r="R222" s="20">
        <v>198.02</v>
      </c>
      <c r="S222" s="20">
        <v>18</v>
      </c>
      <c r="T222" s="20">
        <f t="shared" si="26"/>
        <v>11.001111111111111</v>
      </c>
      <c r="U222" s="21"/>
      <c r="V222" s="20"/>
      <c r="W222" s="20">
        <f t="shared" si="27"/>
        <v>0</v>
      </c>
      <c r="X222" s="20">
        <f t="shared" si="28"/>
        <v>11.001111111111111</v>
      </c>
      <c r="Y222" s="20">
        <f t="shared" si="29"/>
        <v>16.501666666666665</v>
      </c>
      <c r="Z222" s="20">
        <v>22</v>
      </c>
      <c r="AA222" s="20">
        <f t="shared" si="30"/>
        <v>10.998888888888889</v>
      </c>
      <c r="AB222" s="20"/>
    </row>
    <row r="223" spans="1:28" ht="14" x14ac:dyDescent="0.15">
      <c r="A223" s="23" t="s">
        <v>262</v>
      </c>
      <c r="B223" s="89"/>
      <c r="C223" s="22" t="s">
        <v>12</v>
      </c>
      <c r="D223" s="102" t="s">
        <v>50</v>
      </c>
      <c r="E223" s="65" t="s">
        <v>907</v>
      </c>
      <c r="F223" s="72" t="s">
        <v>695</v>
      </c>
      <c r="G223" s="66" t="s">
        <v>164</v>
      </c>
      <c r="H223" s="21"/>
      <c r="I223" s="18">
        <v>1</v>
      </c>
      <c r="J223" s="18" t="s">
        <v>14</v>
      </c>
      <c r="K223" s="21" t="str">
        <f>IFERROR(VLOOKUP(INVENTARIO4[[#This Row],[Code]],FOTOS[],2,FALSE),"-")</f>
        <v>-</v>
      </c>
      <c r="L223" s="21"/>
      <c r="M223" s="19">
        <f t="shared" si="25"/>
        <v>18</v>
      </c>
      <c r="N223" s="20"/>
      <c r="O223" s="111">
        <v>1</v>
      </c>
      <c r="P223" s="21">
        <f>SUMIFS(VENTAS[Cantidad],VENTAS[Código del producto Vendido],INVENTARIO4[[#This Row],[Code]])</f>
        <v>0</v>
      </c>
      <c r="Q223" s="21">
        <f>INVENTARIO4[[#This Row],[Entradas]]-INVENTARIO4[[#This Row],[Salidas]]</f>
        <v>1</v>
      </c>
      <c r="R223" s="20">
        <v>160.5</v>
      </c>
      <c r="S223" s="20">
        <v>18</v>
      </c>
      <c r="T223" s="20">
        <f t="shared" si="26"/>
        <v>8.9166666666666661</v>
      </c>
      <c r="U223" s="21">
        <v>300</v>
      </c>
      <c r="V223" s="20">
        <v>8</v>
      </c>
      <c r="W223" s="20">
        <f t="shared" si="27"/>
        <v>2.4</v>
      </c>
      <c r="X223" s="20">
        <f t="shared" si="28"/>
        <v>11.316666666666666</v>
      </c>
      <c r="Y223" s="20">
        <f t="shared" si="29"/>
        <v>15.775</v>
      </c>
      <c r="Z223" s="20">
        <v>18</v>
      </c>
      <c r="AA223" s="20">
        <f t="shared" si="30"/>
        <v>6.6833333333333336</v>
      </c>
      <c r="AB223" s="20"/>
    </row>
    <row r="224" spans="1:28" ht="14" x14ac:dyDescent="0.15">
      <c r="A224" s="23" t="s">
        <v>304</v>
      </c>
      <c r="B224" s="89"/>
      <c r="C224" s="22" t="s">
        <v>12</v>
      </c>
      <c r="D224" s="102" t="s">
        <v>206</v>
      </c>
      <c r="E224" s="65" t="s">
        <v>908</v>
      </c>
      <c r="F224" s="72"/>
      <c r="G224" s="66" t="s">
        <v>164</v>
      </c>
      <c r="H224" s="21"/>
      <c r="I224" s="18">
        <v>1</v>
      </c>
      <c r="J224" s="18" t="s">
        <v>14</v>
      </c>
      <c r="K224" s="21" t="str">
        <f>IFERROR(VLOOKUP(INVENTARIO4[[#This Row],[Code]],FOTOS[],2,FALSE),"-")</f>
        <v>-</v>
      </c>
      <c r="L224" s="21"/>
      <c r="M224" s="19">
        <f t="shared" si="25"/>
        <v>15</v>
      </c>
      <c r="N224" s="20"/>
      <c r="O224" s="108">
        <v>2</v>
      </c>
      <c r="P224" s="21">
        <f>SUMIFS(VENTAS[Cantidad],VENTAS[Código del producto Vendido],INVENTARIO4[[#This Row],[Code]])</f>
        <v>0</v>
      </c>
      <c r="Q224" s="21">
        <f>INVENTARIO4[[#This Row],[Entradas]]-INVENTARIO4[[#This Row],[Salidas]]</f>
        <v>2</v>
      </c>
      <c r="R224" s="20">
        <v>85.28</v>
      </c>
      <c r="S224" s="20">
        <v>18</v>
      </c>
      <c r="T224" s="20">
        <f t="shared" si="26"/>
        <v>4.7377777777777776</v>
      </c>
      <c r="U224" s="21">
        <v>200</v>
      </c>
      <c r="V224" s="20">
        <v>8</v>
      </c>
      <c r="W224" s="20">
        <f t="shared" si="27"/>
        <v>1.6</v>
      </c>
      <c r="X224" s="20">
        <f t="shared" si="28"/>
        <v>6.3377777777777773</v>
      </c>
      <c r="Y224" s="20">
        <f t="shared" si="29"/>
        <v>8.706666666666667</v>
      </c>
      <c r="Z224" s="20">
        <v>15</v>
      </c>
      <c r="AA224" s="20">
        <f t="shared" si="30"/>
        <v>8.6622222222222227</v>
      </c>
      <c r="AB224" s="20"/>
    </row>
    <row r="225" spans="1:28" ht="14" x14ac:dyDescent="0.15">
      <c r="A225" s="23" t="s">
        <v>376</v>
      </c>
      <c r="B225" s="89"/>
      <c r="C225" s="22" t="s">
        <v>12</v>
      </c>
      <c r="D225" s="102" t="s">
        <v>415</v>
      </c>
      <c r="E225" s="65" t="s">
        <v>909</v>
      </c>
      <c r="F225" s="72" t="s">
        <v>697</v>
      </c>
      <c r="G225" s="66" t="s">
        <v>164</v>
      </c>
      <c r="H225" s="21"/>
      <c r="I225" s="18">
        <v>1</v>
      </c>
      <c r="J225" s="18" t="s">
        <v>14</v>
      </c>
      <c r="K225" s="21" t="str">
        <f>IFERROR(VLOOKUP(INVENTARIO4[[#This Row],[Code]],FOTOS[],2,FALSE),"-")</f>
        <v>-</v>
      </c>
      <c r="L225" s="21"/>
      <c r="M225" s="19">
        <f t="shared" si="25"/>
        <v>12</v>
      </c>
      <c r="N225" s="20"/>
      <c r="O225" s="111">
        <v>1</v>
      </c>
      <c r="P225" s="21">
        <f>SUMIFS(VENTAS[Cantidad],VENTAS[Código del producto Vendido],INVENTARIO4[[#This Row],[Code]])</f>
        <v>0</v>
      </c>
      <c r="Q225" s="21">
        <f>INVENTARIO4[[#This Row],[Entradas]]-INVENTARIO4[[#This Row],[Salidas]]</f>
        <v>1</v>
      </c>
      <c r="R225" s="20">
        <v>129.37</v>
      </c>
      <c r="S225" s="20">
        <v>18</v>
      </c>
      <c r="T225" s="20">
        <f t="shared" si="26"/>
        <v>7.1872222222222222</v>
      </c>
      <c r="U225" s="21">
        <v>200</v>
      </c>
      <c r="V225" s="20">
        <v>8</v>
      </c>
      <c r="W225" s="20">
        <f t="shared" si="27"/>
        <v>1.6</v>
      </c>
      <c r="X225" s="20">
        <f t="shared" si="28"/>
        <v>8.7872222222222227</v>
      </c>
      <c r="Y225" s="20">
        <f t="shared" si="29"/>
        <v>12.380833333333333</v>
      </c>
      <c r="Z225" s="20">
        <v>12</v>
      </c>
      <c r="AA225" s="20">
        <f t="shared" si="30"/>
        <v>3.2127777777777777</v>
      </c>
      <c r="AB225" s="20"/>
    </row>
    <row r="226" spans="1:28" ht="14" x14ac:dyDescent="0.15">
      <c r="A226" s="23" t="s">
        <v>377</v>
      </c>
      <c r="B226" s="89"/>
      <c r="C226" s="22" t="s">
        <v>12</v>
      </c>
      <c r="D226" s="102" t="s">
        <v>415</v>
      </c>
      <c r="E226" s="65" t="s">
        <v>909</v>
      </c>
      <c r="F226" s="72" t="s">
        <v>697</v>
      </c>
      <c r="G226" s="66" t="s">
        <v>164</v>
      </c>
      <c r="H226" s="21"/>
      <c r="I226" s="18">
        <v>1</v>
      </c>
      <c r="J226" s="18" t="s">
        <v>14</v>
      </c>
      <c r="K226" s="21" t="str">
        <f>IFERROR(VLOOKUP(INVENTARIO4[[#This Row],[Code]],FOTOS[],2,FALSE),"-")</f>
        <v>-</v>
      </c>
      <c r="L226" s="21"/>
      <c r="M226" s="19">
        <f t="shared" si="25"/>
        <v>12</v>
      </c>
      <c r="N226" s="20"/>
      <c r="O226" s="108">
        <v>1</v>
      </c>
      <c r="P226" s="21">
        <f>SUMIFS(VENTAS[Cantidad],VENTAS[Código del producto Vendido],INVENTARIO4[[#This Row],[Code]])</f>
        <v>0</v>
      </c>
      <c r="Q226" s="21">
        <f>INVENTARIO4[[#This Row],[Entradas]]-INVENTARIO4[[#This Row],[Salidas]]</f>
        <v>1</v>
      </c>
      <c r="R226" s="20">
        <v>129.37</v>
      </c>
      <c r="S226" s="20">
        <v>18</v>
      </c>
      <c r="T226" s="20">
        <f t="shared" si="26"/>
        <v>7.1872222222222222</v>
      </c>
      <c r="U226" s="21">
        <v>200</v>
      </c>
      <c r="V226" s="20">
        <v>8</v>
      </c>
      <c r="W226" s="20">
        <f t="shared" si="27"/>
        <v>1.6</v>
      </c>
      <c r="X226" s="20">
        <f t="shared" si="28"/>
        <v>8.7872222222222227</v>
      </c>
      <c r="Y226" s="20">
        <f t="shared" si="29"/>
        <v>12.380833333333333</v>
      </c>
      <c r="Z226" s="20">
        <v>12</v>
      </c>
      <c r="AA226" s="20">
        <f t="shared" si="30"/>
        <v>3.2127777777777777</v>
      </c>
      <c r="AB226" s="20"/>
    </row>
    <row r="227" spans="1:28" ht="14" x14ac:dyDescent="0.15">
      <c r="A227" s="23" t="s">
        <v>305</v>
      </c>
      <c r="B227" s="89"/>
      <c r="C227" s="22" t="s">
        <v>12</v>
      </c>
      <c r="D227" s="102" t="s">
        <v>206</v>
      </c>
      <c r="E227" s="65" t="s">
        <v>794</v>
      </c>
      <c r="F227" s="72"/>
      <c r="G227" s="66" t="s">
        <v>164</v>
      </c>
      <c r="H227" s="21"/>
      <c r="I227" s="18">
        <v>1</v>
      </c>
      <c r="J227" s="18" t="s">
        <v>14</v>
      </c>
      <c r="K227" s="21" t="str">
        <f>IFERROR(VLOOKUP(INVENTARIO4[[#This Row],[Code]],FOTOS[],2,FALSE),"-")</f>
        <v>-</v>
      </c>
      <c r="L227" s="21"/>
      <c r="M227" s="19">
        <f t="shared" si="25"/>
        <v>15</v>
      </c>
      <c r="N227" s="20"/>
      <c r="O227" s="111">
        <v>2</v>
      </c>
      <c r="P227" s="21">
        <f>SUMIFS(VENTAS[Cantidad],VENTAS[Código del producto Vendido],INVENTARIO4[[#This Row],[Code]])</f>
        <v>0</v>
      </c>
      <c r="Q227" s="21">
        <f>INVENTARIO4[[#This Row],[Entradas]]-INVENTARIO4[[#This Row],[Salidas]]</f>
        <v>2</v>
      </c>
      <c r="R227" s="20">
        <v>116.36</v>
      </c>
      <c r="S227" s="20">
        <v>18</v>
      </c>
      <c r="T227" s="20">
        <f t="shared" si="26"/>
        <v>6.4644444444444442</v>
      </c>
      <c r="U227" s="21">
        <v>300</v>
      </c>
      <c r="V227" s="20">
        <v>8</v>
      </c>
      <c r="W227" s="20">
        <f t="shared" si="27"/>
        <v>2.4</v>
      </c>
      <c r="X227" s="20">
        <f t="shared" si="28"/>
        <v>8.8644444444444446</v>
      </c>
      <c r="Y227" s="20">
        <f t="shared" si="29"/>
        <v>12.096666666666666</v>
      </c>
      <c r="Z227" s="20">
        <v>15</v>
      </c>
      <c r="AA227" s="20">
        <f t="shared" si="30"/>
        <v>6.1355555555555554</v>
      </c>
      <c r="AB227" s="20"/>
    </row>
    <row r="228" spans="1:28" ht="14" x14ac:dyDescent="0.15">
      <c r="A228" s="23" t="s">
        <v>306</v>
      </c>
      <c r="B228" s="89"/>
      <c r="C228" s="22" t="s">
        <v>12</v>
      </c>
      <c r="D228" s="102" t="s">
        <v>206</v>
      </c>
      <c r="E228" s="65" t="s">
        <v>856</v>
      </c>
      <c r="F228" s="72"/>
      <c r="G228" s="66" t="s">
        <v>164</v>
      </c>
      <c r="H228" s="21"/>
      <c r="I228" s="18">
        <v>1</v>
      </c>
      <c r="J228" s="18" t="s">
        <v>14</v>
      </c>
      <c r="K228" s="21" t="str">
        <f>IFERROR(VLOOKUP(INVENTARIO4[[#This Row],[Code]],FOTOS[],2,FALSE),"-")</f>
        <v>-</v>
      </c>
      <c r="L228" s="21"/>
      <c r="M228" s="19">
        <f t="shared" si="25"/>
        <v>15</v>
      </c>
      <c r="N228" s="20"/>
      <c r="O228" s="108">
        <v>3</v>
      </c>
      <c r="P228" s="21">
        <f>SUMIFS(VENTAS[Cantidad],VENTAS[Código del producto Vendido],INVENTARIO4[[#This Row],[Code]])</f>
        <v>0</v>
      </c>
      <c r="Q228" s="21">
        <f>INVENTARIO4[[#This Row],[Entradas]]-INVENTARIO4[[#This Row],[Salidas]]</f>
        <v>3</v>
      </c>
      <c r="R228" s="20">
        <v>117.8</v>
      </c>
      <c r="S228" s="20">
        <v>18</v>
      </c>
      <c r="T228" s="20">
        <f t="shared" si="26"/>
        <v>6.5444444444444443</v>
      </c>
      <c r="U228" s="21">
        <v>300</v>
      </c>
      <c r="V228" s="20">
        <v>8</v>
      </c>
      <c r="W228" s="20">
        <f t="shared" si="27"/>
        <v>2.4</v>
      </c>
      <c r="X228" s="20">
        <f t="shared" si="28"/>
        <v>8.9444444444444446</v>
      </c>
      <c r="Y228" s="20">
        <f t="shared" si="29"/>
        <v>12.216666666666667</v>
      </c>
      <c r="Z228" s="20">
        <v>15</v>
      </c>
      <c r="AA228" s="20">
        <f t="shared" si="30"/>
        <v>6.0555555555555554</v>
      </c>
      <c r="AB228" s="20"/>
    </row>
    <row r="229" spans="1:28" ht="14" x14ac:dyDescent="0.15">
      <c r="A229" s="23" t="s">
        <v>307</v>
      </c>
      <c r="B229" s="89"/>
      <c r="C229" s="22" t="s">
        <v>12</v>
      </c>
      <c r="D229" s="102" t="s">
        <v>206</v>
      </c>
      <c r="E229" s="65" t="s">
        <v>855</v>
      </c>
      <c r="F229" s="72"/>
      <c r="G229" s="66" t="s">
        <v>164</v>
      </c>
      <c r="H229" s="21"/>
      <c r="I229" s="18">
        <v>1</v>
      </c>
      <c r="J229" s="18" t="s">
        <v>14</v>
      </c>
      <c r="K229" s="21" t="str">
        <f>IFERROR(VLOOKUP(INVENTARIO4[[#This Row],[Code]],FOTOS[],2,FALSE),"-")</f>
        <v>https://github.com/uberboutique/whataform-repo/raw/main/pictures/A0011.jpg</v>
      </c>
      <c r="L229" s="21"/>
      <c r="M229" s="19">
        <f t="shared" si="25"/>
        <v>10</v>
      </c>
      <c r="N229" s="20"/>
      <c r="O229" s="108">
        <v>2</v>
      </c>
      <c r="P229" s="21">
        <f>SUMIFS(VENTAS[Cantidad],VENTAS[Código del producto Vendido],INVENTARIO4[[#This Row],[Code]])</f>
        <v>2</v>
      </c>
      <c r="Q229" s="21">
        <f>INVENTARIO4[[#This Row],[Entradas]]-INVENTARIO4[[#This Row],[Salidas]]</f>
        <v>0</v>
      </c>
      <c r="R229" s="20">
        <v>49.15</v>
      </c>
      <c r="S229" s="20">
        <v>18</v>
      </c>
      <c r="T229" s="20">
        <f t="shared" si="26"/>
        <v>2.7305555555555556</v>
      </c>
      <c r="U229" s="21">
        <v>300</v>
      </c>
      <c r="V229" s="20">
        <v>8</v>
      </c>
      <c r="W229" s="20">
        <f t="shared" si="27"/>
        <v>2.4</v>
      </c>
      <c r="X229" s="20">
        <f t="shared" si="28"/>
        <v>5.1305555555555555</v>
      </c>
      <c r="Y229" s="20">
        <f t="shared" si="29"/>
        <v>6.4958333333333336</v>
      </c>
      <c r="Z229" s="20">
        <v>10</v>
      </c>
      <c r="AA229" s="20">
        <f t="shared" si="30"/>
        <v>4.8694444444444436</v>
      </c>
      <c r="AB229" s="20"/>
    </row>
    <row r="230" spans="1:28" ht="14" x14ac:dyDescent="0.15">
      <c r="A230" s="23" t="s">
        <v>378</v>
      </c>
      <c r="B230" s="89"/>
      <c r="C230" s="22" t="s">
        <v>12</v>
      </c>
      <c r="D230" s="102" t="s">
        <v>415</v>
      </c>
      <c r="E230" s="65" t="s">
        <v>910</v>
      </c>
      <c r="F230" s="72" t="s">
        <v>697</v>
      </c>
      <c r="G230" s="66" t="s">
        <v>164</v>
      </c>
      <c r="H230" s="21"/>
      <c r="I230" s="18">
        <v>1</v>
      </c>
      <c r="J230" s="18" t="s">
        <v>14</v>
      </c>
      <c r="K230" s="21" t="str">
        <f>IFERROR(VLOOKUP(INVENTARIO4[[#This Row],[Code]],FOTOS[],2,FALSE),"-")</f>
        <v>-</v>
      </c>
      <c r="L230" s="21"/>
      <c r="M230" s="19">
        <f t="shared" si="25"/>
        <v>22</v>
      </c>
      <c r="N230" s="20"/>
      <c r="O230" s="108">
        <v>2</v>
      </c>
      <c r="P230" s="21">
        <f>SUMIFS(VENTAS[Cantidad],VENTAS[Código del producto Vendido],INVENTARIO4[[#This Row],[Code]])</f>
        <v>0</v>
      </c>
      <c r="Q230" s="21">
        <f>INVENTARIO4[[#This Row],[Entradas]]-INVENTARIO4[[#This Row],[Salidas]]</f>
        <v>2</v>
      </c>
      <c r="R230" s="20">
        <v>195.85</v>
      </c>
      <c r="S230" s="20">
        <v>18</v>
      </c>
      <c r="T230" s="20">
        <f t="shared" si="26"/>
        <v>10.880555555555555</v>
      </c>
      <c r="U230" s="21">
        <v>200</v>
      </c>
      <c r="V230" s="20">
        <v>8</v>
      </c>
      <c r="W230" s="20">
        <f t="shared" si="27"/>
        <v>1.6</v>
      </c>
      <c r="X230" s="20">
        <f t="shared" si="28"/>
        <v>12.480555555555554</v>
      </c>
      <c r="Y230" s="20">
        <f t="shared" si="29"/>
        <v>17.920833333333334</v>
      </c>
      <c r="Z230" s="20">
        <v>22</v>
      </c>
      <c r="AA230" s="20">
        <f t="shared" si="30"/>
        <v>9.5194444444444457</v>
      </c>
      <c r="AB230" s="20"/>
    </row>
    <row r="231" spans="1:28" ht="14" x14ac:dyDescent="0.15">
      <c r="A231" s="23" t="s">
        <v>379</v>
      </c>
      <c r="B231" s="89"/>
      <c r="C231" s="22" t="s">
        <v>12</v>
      </c>
      <c r="D231" s="102" t="s">
        <v>415</v>
      </c>
      <c r="E231" s="65" t="s">
        <v>174</v>
      </c>
      <c r="F231" s="72" t="s">
        <v>695</v>
      </c>
      <c r="G231" s="66" t="s">
        <v>164</v>
      </c>
      <c r="H231" s="21"/>
      <c r="I231" s="18">
        <v>1</v>
      </c>
      <c r="J231" s="18" t="s">
        <v>14</v>
      </c>
      <c r="K231" s="21" t="str">
        <f>IFERROR(VLOOKUP(INVENTARIO4[[#This Row],[Code]],FOTOS[],2,FALSE),"-")</f>
        <v>https://github.com/uberboutique/whataform-repo/raw/main/pictures/BI0026.jpg</v>
      </c>
      <c r="L231" s="21"/>
      <c r="M231" s="19">
        <f t="shared" si="25"/>
        <v>22</v>
      </c>
      <c r="N231" s="20"/>
      <c r="O231" s="108">
        <v>1</v>
      </c>
      <c r="P231" s="21">
        <f>SUMIFS(VENTAS[Cantidad],VENTAS[Código del producto Vendido],INVENTARIO4[[#This Row],[Code]])</f>
        <v>1</v>
      </c>
      <c r="Q231" s="21">
        <f>INVENTARIO4[[#This Row],[Entradas]]-INVENTARIO4[[#This Row],[Salidas]]</f>
        <v>0</v>
      </c>
      <c r="R231" s="20">
        <v>195.85</v>
      </c>
      <c r="S231" s="20">
        <v>18</v>
      </c>
      <c r="T231" s="20">
        <f t="shared" si="26"/>
        <v>10.880555555555555</v>
      </c>
      <c r="U231" s="21">
        <v>200</v>
      </c>
      <c r="V231" s="20">
        <v>8</v>
      </c>
      <c r="W231" s="20">
        <f t="shared" si="27"/>
        <v>1.6</v>
      </c>
      <c r="X231" s="20">
        <f t="shared" si="28"/>
        <v>12.480555555555554</v>
      </c>
      <c r="Y231" s="20">
        <f t="shared" si="29"/>
        <v>17.920833333333334</v>
      </c>
      <c r="Z231" s="20">
        <v>22</v>
      </c>
      <c r="AA231" s="20">
        <f t="shared" si="30"/>
        <v>9.5194444444444457</v>
      </c>
      <c r="AB231" s="20"/>
    </row>
    <row r="232" spans="1:28" ht="14" x14ac:dyDescent="0.15">
      <c r="A232" s="23" t="s">
        <v>380</v>
      </c>
      <c r="B232" s="89"/>
      <c r="C232" s="22" t="s">
        <v>12</v>
      </c>
      <c r="D232" s="102" t="s">
        <v>415</v>
      </c>
      <c r="E232" s="65" t="s">
        <v>909</v>
      </c>
      <c r="F232" s="72" t="s">
        <v>692</v>
      </c>
      <c r="G232" s="66" t="s">
        <v>164</v>
      </c>
      <c r="H232" s="21"/>
      <c r="I232" s="18">
        <v>1</v>
      </c>
      <c r="J232" s="18" t="s">
        <v>14</v>
      </c>
      <c r="K232" s="21" t="str">
        <f>IFERROR(VLOOKUP(INVENTARIO4[[#This Row],[Code]],FOTOS[],2,FALSE),"-")</f>
        <v>-</v>
      </c>
      <c r="L232" s="21"/>
      <c r="M232" s="19">
        <v>12</v>
      </c>
      <c r="N232" s="20"/>
      <c r="O232" s="108">
        <v>2</v>
      </c>
      <c r="P232" s="21">
        <f>SUMIFS(VENTAS[Cantidad],VENTAS[Código del producto Vendido],INVENTARIO4[[#This Row],[Code]])</f>
        <v>0</v>
      </c>
      <c r="Q232" s="21">
        <f>INVENTARIO4[[#This Row],[Entradas]]-INVENTARIO4[[#This Row],[Salidas]]</f>
        <v>2</v>
      </c>
      <c r="R232" s="20">
        <v>129.37</v>
      </c>
      <c r="S232" s="20">
        <v>18</v>
      </c>
      <c r="T232" s="20">
        <f t="shared" si="26"/>
        <v>7.1872222222222222</v>
      </c>
      <c r="U232" s="21">
        <v>200</v>
      </c>
      <c r="V232" s="20">
        <v>8</v>
      </c>
      <c r="W232" s="20">
        <f t="shared" si="27"/>
        <v>1.6</v>
      </c>
      <c r="X232" s="20">
        <f t="shared" si="28"/>
        <v>8.7872222222222227</v>
      </c>
      <c r="Y232" s="20">
        <f t="shared" si="29"/>
        <v>12.380833333333333</v>
      </c>
      <c r="Z232" s="20">
        <v>15</v>
      </c>
      <c r="AA232" s="20">
        <f t="shared" si="30"/>
        <v>6.2127777777777773</v>
      </c>
      <c r="AB232" s="20"/>
    </row>
    <row r="233" spans="1:28" ht="14" x14ac:dyDescent="0.15">
      <c r="A233" s="23" t="s">
        <v>263</v>
      </c>
      <c r="B233" s="89"/>
      <c r="C233" s="22" t="s">
        <v>12</v>
      </c>
      <c r="D233" s="102" t="s">
        <v>50</v>
      </c>
      <c r="E233" s="65" t="s">
        <v>175</v>
      </c>
      <c r="F233" s="72" t="s">
        <v>693</v>
      </c>
      <c r="G233" s="66" t="s">
        <v>164</v>
      </c>
      <c r="H233" s="21"/>
      <c r="I233" s="18">
        <v>1</v>
      </c>
      <c r="J233" s="18" t="s">
        <v>14</v>
      </c>
      <c r="K233" s="21" t="str">
        <f>IFERROR(VLOOKUP(INVENTARIO4[[#This Row],[Code]],FOTOS[],2,FALSE),"-")</f>
        <v>https://github.com/uberboutique/whataform-repo/raw/main/pictures/V0080.jpg</v>
      </c>
      <c r="L233" s="21"/>
      <c r="M233" s="19">
        <f t="shared" si="25"/>
        <v>25</v>
      </c>
      <c r="N233" s="20"/>
      <c r="O233" s="108">
        <v>1</v>
      </c>
      <c r="P233" s="21">
        <f>SUMIFS(VENTAS[Cantidad],VENTAS[Código del producto Vendido],INVENTARIO4[[#This Row],[Code]])</f>
        <v>1</v>
      </c>
      <c r="Q233" s="21">
        <f>INVENTARIO4[[#This Row],[Entradas]]-INVENTARIO4[[#This Row],[Salidas]]</f>
        <v>0</v>
      </c>
      <c r="R233" s="20">
        <v>140.21</v>
      </c>
      <c r="S233" s="20">
        <v>18</v>
      </c>
      <c r="T233" s="20">
        <f t="shared" si="26"/>
        <v>7.7894444444444453</v>
      </c>
      <c r="U233" s="21">
        <v>300</v>
      </c>
      <c r="V233" s="20">
        <v>8</v>
      </c>
      <c r="W233" s="20">
        <f t="shared" si="27"/>
        <v>2.4</v>
      </c>
      <c r="X233" s="20">
        <f t="shared" si="28"/>
        <v>10.189444444444446</v>
      </c>
      <c r="Y233" s="20">
        <f t="shared" si="29"/>
        <v>14.084166666666668</v>
      </c>
      <c r="Z233" s="20">
        <v>25</v>
      </c>
      <c r="AA233" s="20">
        <f t="shared" si="30"/>
        <v>14.810555555555554</v>
      </c>
      <c r="AB233" s="20"/>
    </row>
    <row r="234" spans="1:28" ht="14" x14ac:dyDescent="0.15">
      <c r="A234" s="42" t="s">
        <v>440</v>
      </c>
      <c r="B234" s="89"/>
      <c r="C234" s="22" t="s">
        <v>12</v>
      </c>
      <c r="D234" s="102" t="s">
        <v>50</v>
      </c>
      <c r="E234" s="65" t="s">
        <v>1280</v>
      </c>
      <c r="F234" s="72" t="s">
        <v>695</v>
      </c>
      <c r="G234" s="66" t="s">
        <v>164</v>
      </c>
      <c r="H234" s="21"/>
      <c r="I234" s="18">
        <v>1</v>
      </c>
      <c r="J234" s="18" t="s">
        <v>14</v>
      </c>
      <c r="K234" s="21" t="str">
        <f>IFERROR(VLOOKUP(INVENTARIO4[[#This Row],[Code]],FOTOS[],2,FALSE),"-")</f>
        <v>-</v>
      </c>
      <c r="L234" s="21"/>
      <c r="M234" s="19">
        <f t="shared" si="25"/>
        <v>25</v>
      </c>
      <c r="N234" s="20"/>
      <c r="O234" s="108">
        <v>1</v>
      </c>
      <c r="P234" s="21">
        <f>SUMIFS(VENTAS[Cantidad],VENTAS[Código del producto Vendido],INVENTARIO4[[#This Row],[Code]])</f>
        <v>0</v>
      </c>
      <c r="Q234" s="21">
        <f>INVENTARIO4[[#This Row],[Entradas]]-INVENTARIO4[[#This Row],[Salidas]]</f>
        <v>1</v>
      </c>
      <c r="R234" s="20">
        <v>140.21</v>
      </c>
      <c r="S234" s="20">
        <v>18</v>
      </c>
      <c r="T234" s="20">
        <f t="shared" si="26"/>
        <v>7.7894444444444453</v>
      </c>
      <c r="U234" s="21">
        <v>250</v>
      </c>
      <c r="V234" s="20">
        <v>8</v>
      </c>
      <c r="W234" s="20">
        <f t="shared" si="27"/>
        <v>2</v>
      </c>
      <c r="X234" s="20">
        <f t="shared" si="28"/>
        <v>9.7894444444444453</v>
      </c>
      <c r="Y234" s="20">
        <f t="shared" si="29"/>
        <v>13.684166666666668</v>
      </c>
      <c r="Z234" s="20">
        <v>25</v>
      </c>
      <c r="AA234" s="20">
        <f t="shared" si="30"/>
        <v>15.210555555555555</v>
      </c>
      <c r="AB234" s="20"/>
    </row>
    <row r="235" spans="1:28" ht="28" x14ac:dyDescent="0.15">
      <c r="A235" s="23" t="s">
        <v>403</v>
      </c>
      <c r="B235" s="89"/>
      <c r="C235" s="22" t="s">
        <v>12</v>
      </c>
      <c r="D235" s="102" t="s">
        <v>415</v>
      </c>
      <c r="E235" s="65" t="s">
        <v>796</v>
      </c>
      <c r="F235" s="72" t="s">
        <v>697</v>
      </c>
      <c r="G235" s="66" t="s">
        <v>164</v>
      </c>
      <c r="H235" s="21"/>
      <c r="I235" s="18">
        <v>1</v>
      </c>
      <c r="J235" s="18" t="s">
        <v>14</v>
      </c>
      <c r="K235" s="21" t="str">
        <f>IFERROR(VLOOKUP(INVENTARIO4[[#This Row],[Code]],FOTOS[],2,FALSE),"-")</f>
        <v>https://github.com/uberboutique/whataform-repo/raw/main/pictures/SB0001.jpg</v>
      </c>
      <c r="L235" s="21"/>
      <c r="M235" s="19">
        <f t="shared" si="25"/>
        <v>25</v>
      </c>
      <c r="N235" s="20"/>
      <c r="O235" s="108">
        <v>2</v>
      </c>
      <c r="P235" s="21">
        <f>SUMIFS(VENTAS[Cantidad],VENTAS[Código del producto Vendido],INVENTARIO4[[#This Row],[Code]])</f>
        <v>2</v>
      </c>
      <c r="Q235" s="21">
        <f>INVENTARIO4[[#This Row],[Entradas]]-INVENTARIO4[[#This Row],[Salidas]]</f>
        <v>0</v>
      </c>
      <c r="R235" s="20">
        <v>254.8</v>
      </c>
      <c r="S235" s="20">
        <v>18</v>
      </c>
      <c r="T235" s="20">
        <f t="shared" si="26"/>
        <v>14.155555555555557</v>
      </c>
      <c r="U235" s="21">
        <v>300</v>
      </c>
      <c r="V235" s="20">
        <v>8</v>
      </c>
      <c r="W235" s="20">
        <f t="shared" si="27"/>
        <v>2.4</v>
      </c>
      <c r="X235" s="20">
        <f t="shared" si="28"/>
        <v>16.555555555555557</v>
      </c>
      <c r="Y235" s="20">
        <f t="shared" si="29"/>
        <v>23.633333333333333</v>
      </c>
      <c r="Z235" s="20">
        <v>25</v>
      </c>
      <c r="AA235" s="20">
        <f t="shared" si="30"/>
        <v>8.4444444444444429</v>
      </c>
      <c r="AB235" s="20"/>
    </row>
    <row r="236" spans="1:28" ht="14" x14ac:dyDescent="0.15">
      <c r="A236" s="23" t="s">
        <v>404</v>
      </c>
      <c r="B236" s="89"/>
      <c r="C236" s="22" t="s">
        <v>12</v>
      </c>
      <c r="D236" s="102" t="s">
        <v>415</v>
      </c>
      <c r="E236" s="65" t="s">
        <v>1279</v>
      </c>
      <c r="F236" s="72" t="s">
        <v>695</v>
      </c>
      <c r="G236" s="66" t="s">
        <v>164</v>
      </c>
      <c r="H236" s="21"/>
      <c r="I236" s="18">
        <v>1</v>
      </c>
      <c r="J236" s="18" t="s">
        <v>14</v>
      </c>
      <c r="K236" s="21" t="str">
        <f>IFERROR(VLOOKUP(INVENTARIO4[[#This Row],[Code]],FOTOS[],2,FALSE),"-")</f>
        <v>-</v>
      </c>
      <c r="L236" s="21"/>
      <c r="M236" s="19">
        <f t="shared" si="25"/>
        <v>25</v>
      </c>
      <c r="N236" s="20"/>
      <c r="O236" s="108">
        <v>2</v>
      </c>
      <c r="P236" s="21">
        <f>SUMIFS(VENTAS[Cantidad],VENTAS[Código del producto Vendido],INVENTARIO4[[#This Row],[Code]])</f>
        <v>0</v>
      </c>
      <c r="Q236" s="21">
        <f>INVENTARIO4[[#This Row],[Entradas]]-INVENTARIO4[[#This Row],[Salidas]]</f>
        <v>2</v>
      </c>
      <c r="R236" s="20">
        <v>254.8</v>
      </c>
      <c r="S236" s="20">
        <v>18</v>
      </c>
      <c r="T236" s="20">
        <f t="shared" si="26"/>
        <v>14.155555555555557</v>
      </c>
      <c r="U236" s="21">
        <v>300</v>
      </c>
      <c r="V236" s="20">
        <v>8</v>
      </c>
      <c r="W236" s="20">
        <f t="shared" si="27"/>
        <v>2.4</v>
      </c>
      <c r="X236" s="20">
        <f t="shared" si="28"/>
        <v>16.555555555555557</v>
      </c>
      <c r="Y236" s="20">
        <f t="shared" si="29"/>
        <v>23.633333333333333</v>
      </c>
      <c r="Z236" s="20">
        <v>25</v>
      </c>
      <c r="AA236" s="20">
        <f t="shared" si="30"/>
        <v>8.4444444444444429</v>
      </c>
      <c r="AB236" s="20"/>
    </row>
    <row r="237" spans="1:28" ht="14" x14ac:dyDescent="0.15">
      <c r="A237" s="23" t="s">
        <v>417</v>
      </c>
      <c r="B237" s="89"/>
      <c r="C237" s="22" t="s">
        <v>12</v>
      </c>
      <c r="D237" s="102" t="s">
        <v>416</v>
      </c>
      <c r="E237" s="65" t="s">
        <v>911</v>
      </c>
      <c r="F237" s="72" t="s">
        <v>698</v>
      </c>
      <c r="G237" s="66" t="s">
        <v>164</v>
      </c>
      <c r="H237" s="21"/>
      <c r="I237" s="18">
        <v>1</v>
      </c>
      <c r="J237" s="18" t="s">
        <v>14</v>
      </c>
      <c r="K237" s="21" t="str">
        <f>IFERROR(VLOOKUP(INVENTARIO4[[#This Row],[Code]],FOTOS[],2,FALSE),"-")</f>
        <v>-</v>
      </c>
      <c r="L237" s="21"/>
      <c r="M237" s="19">
        <f t="shared" si="25"/>
        <v>18</v>
      </c>
      <c r="N237" s="20"/>
      <c r="O237" s="111">
        <v>1</v>
      </c>
      <c r="P237" s="21">
        <f>SUMIFS(VENTAS[Cantidad],VENTAS[Código del producto Vendido],INVENTARIO4[[#This Row],[Code]])</f>
        <v>0</v>
      </c>
      <c r="Q237" s="21">
        <f>INVENTARIO4[[#This Row],[Entradas]]-INVENTARIO4[[#This Row],[Salidas]]</f>
        <v>1</v>
      </c>
      <c r="R237" s="20">
        <v>206.05</v>
      </c>
      <c r="S237" s="20">
        <v>18</v>
      </c>
      <c r="T237" s="20">
        <f t="shared" si="26"/>
        <v>11.447222222222223</v>
      </c>
      <c r="U237" s="21"/>
      <c r="V237" s="20">
        <v>8</v>
      </c>
      <c r="W237" s="20">
        <f t="shared" si="27"/>
        <v>0</v>
      </c>
      <c r="X237" s="20">
        <f t="shared" si="28"/>
        <v>11.447222222222223</v>
      </c>
      <c r="Y237" s="20">
        <f t="shared" si="29"/>
        <v>17.170833333333334</v>
      </c>
      <c r="Z237" s="20">
        <f>ROUNDUP(Y237,0)</f>
        <v>18</v>
      </c>
      <c r="AA237" s="20">
        <f t="shared" si="30"/>
        <v>6.5527777777777771</v>
      </c>
      <c r="AB237" s="20"/>
    </row>
    <row r="238" spans="1:28" ht="28" x14ac:dyDescent="0.15">
      <c r="A238" s="23" t="s">
        <v>405</v>
      </c>
      <c r="B238" s="89"/>
      <c r="C238" s="22" t="s">
        <v>12</v>
      </c>
      <c r="D238" s="102" t="s">
        <v>415</v>
      </c>
      <c r="E238" s="65" t="s">
        <v>795</v>
      </c>
      <c r="F238" s="72" t="s">
        <v>697</v>
      </c>
      <c r="G238" s="66" t="s">
        <v>164</v>
      </c>
      <c r="H238" s="21"/>
      <c r="I238" s="18">
        <v>1</v>
      </c>
      <c r="J238" s="18" t="s">
        <v>14</v>
      </c>
      <c r="K238" s="21" t="str">
        <f>IFERROR(VLOOKUP(INVENTARIO4[[#This Row],[Code]],FOTOS[],2,FALSE),"-")</f>
        <v>https://github.com/uberboutique/whataform-repo/raw/main/pictures/SB0003.jpg</v>
      </c>
      <c r="L238" s="21"/>
      <c r="M238" s="19">
        <f t="shared" si="25"/>
        <v>25</v>
      </c>
      <c r="N238" s="20"/>
      <c r="O238" s="108">
        <v>2</v>
      </c>
      <c r="P238" s="21">
        <f>SUMIFS(VENTAS[Cantidad],VENTAS[Código del producto Vendido],INVENTARIO4[[#This Row],[Code]])</f>
        <v>2</v>
      </c>
      <c r="Q238" s="21">
        <f>INVENTARIO4[[#This Row],[Entradas]]-INVENTARIO4[[#This Row],[Salidas]]</f>
        <v>0</v>
      </c>
      <c r="R238" s="20">
        <v>260</v>
      </c>
      <c r="S238" s="20">
        <v>18</v>
      </c>
      <c r="T238" s="20">
        <f t="shared" si="26"/>
        <v>14.444444444444445</v>
      </c>
      <c r="U238" s="21">
        <v>200</v>
      </c>
      <c r="V238" s="20">
        <v>8</v>
      </c>
      <c r="W238" s="20">
        <f t="shared" si="27"/>
        <v>1.6</v>
      </c>
      <c r="X238" s="20">
        <f t="shared" si="28"/>
        <v>16.044444444444444</v>
      </c>
      <c r="Y238" s="20">
        <f t="shared" si="29"/>
        <v>23.266666666666669</v>
      </c>
      <c r="Z238" s="20">
        <v>25</v>
      </c>
      <c r="AA238" s="20">
        <f t="shared" si="30"/>
        <v>8.9555555555555557</v>
      </c>
      <c r="AB238" s="20"/>
    </row>
    <row r="239" spans="1:28" ht="14" x14ac:dyDescent="0.15">
      <c r="A239" s="23" t="s">
        <v>406</v>
      </c>
      <c r="B239" s="89"/>
      <c r="C239" s="22" t="s">
        <v>12</v>
      </c>
      <c r="D239" s="102" t="s">
        <v>415</v>
      </c>
      <c r="E239" s="65" t="s">
        <v>1251</v>
      </c>
      <c r="F239" s="72" t="s">
        <v>695</v>
      </c>
      <c r="G239" s="66" t="s">
        <v>164</v>
      </c>
      <c r="H239" s="21"/>
      <c r="I239" s="18">
        <v>1</v>
      </c>
      <c r="J239" s="18" t="s">
        <v>14</v>
      </c>
      <c r="K239" s="21" t="str">
        <f>IFERROR(VLOOKUP(INVENTARIO4[[#This Row],[Code]],FOTOS[],2,FALSE),"-")</f>
        <v>-</v>
      </c>
      <c r="L239" s="21"/>
      <c r="M239" s="19">
        <f t="shared" si="25"/>
        <v>25</v>
      </c>
      <c r="N239" s="20"/>
      <c r="O239" s="111">
        <v>2</v>
      </c>
      <c r="P239" s="21">
        <f>SUMIFS(VENTAS[Cantidad],VENTAS[Código del producto Vendido],INVENTARIO4[[#This Row],[Code]])</f>
        <v>0</v>
      </c>
      <c r="Q239" s="21">
        <f>INVENTARIO4[[#This Row],[Entradas]]-INVENTARIO4[[#This Row],[Salidas]]</f>
        <v>2</v>
      </c>
      <c r="R239" s="20">
        <v>260</v>
      </c>
      <c r="S239" s="20">
        <v>18</v>
      </c>
      <c r="T239" s="20">
        <f t="shared" si="26"/>
        <v>14.444444444444445</v>
      </c>
      <c r="U239" s="21">
        <v>200</v>
      </c>
      <c r="V239" s="20">
        <v>8</v>
      </c>
      <c r="W239" s="20">
        <f t="shared" si="27"/>
        <v>1.6</v>
      </c>
      <c r="X239" s="20">
        <f t="shared" si="28"/>
        <v>16.044444444444444</v>
      </c>
      <c r="Y239" s="20">
        <f t="shared" si="29"/>
        <v>23.266666666666669</v>
      </c>
      <c r="Z239" s="20">
        <v>25</v>
      </c>
      <c r="AA239" s="20">
        <f t="shared" si="30"/>
        <v>8.9555555555555557</v>
      </c>
      <c r="AB239" s="20"/>
    </row>
    <row r="240" spans="1:28" ht="14" x14ac:dyDescent="0.15">
      <c r="A240" s="42"/>
      <c r="B240" s="89"/>
      <c r="C240" s="22" t="s">
        <v>12</v>
      </c>
      <c r="D240" s="102"/>
      <c r="E240" s="65" t="s">
        <v>912</v>
      </c>
      <c r="F240" s="72"/>
      <c r="G240" s="66" t="s">
        <v>164</v>
      </c>
      <c r="H240" s="21"/>
      <c r="I240" s="18">
        <v>1</v>
      </c>
      <c r="J240" s="18" t="s">
        <v>14</v>
      </c>
      <c r="K240" s="21" t="str">
        <f>IFERROR(VLOOKUP(INVENTARIO4[[#This Row],[Code]],FOTOS[],2,FALSE),"-")</f>
        <v>-</v>
      </c>
      <c r="L240" s="21"/>
      <c r="M240" s="19">
        <f>Z240</f>
        <v>5</v>
      </c>
      <c r="N240" s="20"/>
      <c r="O240" s="108">
        <v>0</v>
      </c>
      <c r="P240" s="21">
        <f>SUMIFS(VENTAS[Cantidad],VENTAS[Código del producto Vendido],INVENTARIO4[[#This Row],[Code]])</f>
        <v>0</v>
      </c>
      <c r="Q240" s="21">
        <f>INVENTARIO4[[#This Row],[Entradas]]-INVENTARIO4[[#This Row],[Salidas]]</f>
        <v>0</v>
      </c>
      <c r="R240" s="20">
        <v>46.07</v>
      </c>
      <c r="S240" s="20">
        <v>18</v>
      </c>
      <c r="T240" s="20">
        <f>R240/S240</f>
        <v>2.5594444444444444</v>
      </c>
      <c r="U240" s="21">
        <v>20</v>
      </c>
      <c r="V240" s="20">
        <v>8</v>
      </c>
      <c r="W240" s="20">
        <f>U240*V240/1000</f>
        <v>0.16</v>
      </c>
      <c r="X240" s="20">
        <f>T240+W240</f>
        <v>2.7194444444444446</v>
      </c>
      <c r="Y240" s="20">
        <f>T240*1.5+W240</f>
        <v>3.9991666666666665</v>
      </c>
      <c r="Z240" s="20">
        <v>5</v>
      </c>
      <c r="AA240" s="20">
        <f>Z240-T240-W240</f>
        <v>2.2805555555555554</v>
      </c>
      <c r="AB240" s="20"/>
    </row>
    <row r="241" spans="1:28" ht="14" x14ac:dyDescent="0.15">
      <c r="A241" s="43" t="s">
        <v>339</v>
      </c>
      <c r="B241" s="89"/>
      <c r="C241" s="22" t="s">
        <v>12</v>
      </c>
      <c r="D241" s="102" t="s">
        <v>215</v>
      </c>
      <c r="E241" s="65" t="s">
        <v>1278</v>
      </c>
      <c r="F241" s="72" t="s">
        <v>712</v>
      </c>
      <c r="G241" s="66" t="s">
        <v>164</v>
      </c>
      <c r="H241" s="21"/>
      <c r="I241" s="18">
        <v>1</v>
      </c>
      <c r="J241" s="18" t="s">
        <v>14</v>
      </c>
      <c r="K241" s="21" t="str">
        <f>IFERROR(VLOOKUP(INVENTARIO4[[#This Row],[Code]],FOTOS[],2,FALSE),"-")</f>
        <v>-</v>
      </c>
      <c r="L241" s="21"/>
      <c r="M241" s="19">
        <f t="shared" ref="M241:M260" si="31">Z241</f>
        <v>20</v>
      </c>
      <c r="N241" s="20"/>
      <c r="O241" s="111">
        <v>1</v>
      </c>
      <c r="P241" s="21">
        <f>SUMIFS(VENTAS[Cantidad],VENTAS[Código del producto Vendido],INVENTARIO4[[#This Row],[Code]])</f>
        <v>0</v>
      </c>
      <c r="Q241" s="21">
        <f>INVENTARIO4[[#This Row],[Entradas]]-INVENTARIO4[[#This Row],[Salidas]]</f>
        <v>1</v>
      </c>
      <c r="R241" s="20">
        <v>184.27</v>
      </c>
      <c r="S241" s="20">
        <v>18</v>
      </c>
      <c r="T241" s="20">
        <f t="shared" ref="T241:T260" si="32">R241/S241</f>
        <v>10.237222222222222</v>
      </c>
      <c r="U241" s="21">
        <v>300</v>
      </c>
      <c r="V241" s="20">
        <v>8</v>
      </c>
      <c r="W241" s="20">
        <f t="shared" ref="W241:W260" si="33">U241*V241/1000</f>
        <v>2.4</v>
      </c>
      <c r="X241" s="20">
        <f t="shared" ref="X241:X260" si="34">T241+W241</f>
        <v>12.637222222222222</v>
      </c>
      <c r="Y241" s="20">
        <f t="shared" ref="Y241:Y260" si="35">T241*1.5+W241</f>
        <v>17.755833333333332</v>
      </c>
      <c r="Z241" s="20">
        <v>20</v>
      </c>
      <c r="AA241" s="20">
        <f t="shared" ref="AA241:AA260" si="36">Z241-T241-W241</f>
        <v>7.3627777777777776</v>
      </c>
      <c r="AB241" s="20"/>
    </row>
    <row r="242" spans="1:28" ht="14" x14ac:dyDescent="0.15">
      <c r="A242" s="42"/>
      <c r="B242" s="89"/>
      <c r="C242" s="22" t="s">
        <v>12</v>
      </c>
      <c r="D242" s="102"/>
      <c r="E242" s="65" t="s">
        <v>1207</v>
      </c>
      <c r="F242" s="72" t="s">
        <v>711</v>
      </c>
      <c r="G242" s="66" t="s">
        <v>164</v>
      </c>
      <c r="H242" s="21"/>
      <c r="I242" s="18">
        <v>1</v>
      </c>
      <c r="J242" s="18" t="s">
        <v>14</v>
      </c>
      <c r="K242" s="21" t="str">
        <f>IFERROR(VLOOKUP(INVENTARIO4[[#This Row],[Code]],FOTOS[],2,FALSE),"-")</f>
        <v>-</v>
      </c>
      <c r="L242" s="21"/>
      <c r="M242" s="19">
        <f t="shared" si="31"/>
        <v>1.5</v>
      </c>
      <c r="N242" s="20"/>
      <c r="O242" s="108">
        <v>0</v>
      </c>
      <c r="P242" s="21">
        <f>SUMIFS(VENTAS[Cantidad],VENTAS[Código del producto Vendido],INVENTARIO4[[#This Row],[Code]])</f>
        <v>0</v>
      </c>
      <c r="Q242" s="21">
        <f>INVENTARIO4[[#This Row],[Entradas]]-INVENTARIO4[[#This Row],[Salidas]]</f>
        <v>0</v>
      </c>
      <c r="R242" s="20">
        <v>8</v>
      </c>
      <c r="S242" s="20">
        <v>18</v>
      </c>
      <c r="T242" s="20">
        <f t="shared" si="32"/>
        <v>0.44444444444444442</v>
      </c>
      <c r="U242" s="21">
        <v>50</v>
      </c>
      <c r="V242" s="20">
        <v>8</v>
      </c>
      <c r="W242" s="20">
        <f t="shared" si="33"/>
        <v>0.4</v>
      </c>
      <c r="X242" s="20">
        <f t="shared" si="34"/>
        <v>0.84444444444444444</v>
      </c>
      <c r="Y242" s="20">
        <f t="shared" si="35"/>
        <v>1.0666666666666667</v>
      </c>
      <c r="Z242" s="20">
        <v>1.5</v>
      </c>
      <c r="AA242" s="20">
        <f t="shared" si="36"/>
        <v>0.65555555555555556</v>
      </c>
      <c r="AB242" s="20"/>
    </row>
    <row r="243" spans="1:28" ht="14" x14ac:dyDescent="0.15">
      <c r="A243" s="43" t="s">
        <v>340</v>
      </c>
      <c r="B243" s="89"/>
      <c r="C243" s="22" t="s">
        <v>12</v>
      </c>
      <c r="D243" s="102" t="s">
        <v>215</v>
      </c>
      <c r="E243" s="65" t="s">
        <v>913</v>
      </c>
      <c r="F243" s="72" t="s">
        <v>712</v>
      </c>
      <c r="G243" s="66" t="s">
        <v>164</v>
      </c>
      <c r="H243" s="21"/>
      <c r="I243" s="18">
        <v>1</v>
      </c>
      <c r="J243" s="18" t="s">
        <v>14</v>
      </c>
      <c r="K243" s="21" t="str">
        <f>IFERROR(VLOOKUP(INVENTARIO4[[#This Row],[Code]],FOTOS[],2,FALSE),"-")</f>
        <v>-</v>
      </c>
      <c r="L243" s="21"/>
      <c r="M243" s="19">
        <f t="shared" si="31"/>
        <v>25</v>
      </c>
      <c r="N243" s="20"/>
      <c r="O243" s="111">
        <v>1</v>
      </c>
      <c r="P243" s="21">
        <f>SUMIFS(VENTAS[Cantidad],VENTAS[Código del producto Vendido],INVENTARIO4[[#This Row],[Code]])</f>
        <v>0</v>
      </c>
      <c r="Q243" s="21">
        <f>INVENTARIO4[[#This Row],[Entradas]]-INVENTARIO4[[#This Row],[Salidas]]</f>
        <v>1</v>
      </c>
      <c r="R243" s="20">
        <v>261.47000000000003</v>
      </c>
      <c r="S243" s="20">
        <v>18</v>
      </c>
      <c r="T243" s="20">
        <f t="shared" si="32"/>
        <v>14.526111111111113</v>
      </c>
      <c r="U243" s="21">
        <v>300</v>
      </c>
      <c r="V243" s="20">
        <v>8</v>
      </c>
      <c r="W243" s="20">
        <f t="shared" si="33"/>
        <v>2.4</v>
      </c>
      <c r="X243" s="20">
        <f t="shared" si="34"/>
        <v>16.926111111111112</v>
      </c>
      <c r="Y243" s="20">
        <f t="shared" si="35"/>
        <v>24.189166666666669</v>
      </c>
      <c r="Z243" s="20">
        <f>ROUNDUP(Y243,0)</f>
        <v>25</v>
      </c>
      <c r="AA243" s="20">
        <f t="shared" si="36"/>
        <v>8.0738888888888862</v>
      </c>
      <c r="AB243" s="20"/>
    </row>
    <row r="244" spans="1:28" ht="14" x14ac:dyDescent="0.15">
      <c r="A244" s="42" t="s">
        <v>350</v>
      </c>
      <c r="B244" s="89"/>
      <c r="C244" s="22" t="s">
        <v>12</v>
      </c>
      <c r="D244" s="102" t="s">
        <v>208</v>
      </c>
      <c r="E244" s="65" t="s">
        <v>914</v>
      </c>
      <c r="F244" s="72"/>
      <c r="G244" s="66" t="s">
        <v>164</v>
      </c>
      <c r="H244" s="21"/>
      <c r="I244" s="18">
        <v>1</v>
      </c>
      <c r="J244" s="18" t="s">
        <v>14</v>
      </c>
      <c r="K244" s="21" t="str">
        <f>IFERROR(VLOOKUP(INVENTARIO4[[#This Row],[Code]],FOTOS[],2,FALSE),"-")</f>
        <v>-</v>
      </c>
      <c r="L244" s="21"/>
      <c r="M244" s="19">
        <f t="shared" si="31"/>
        <v>1</v>
      </c>
      <c r="N244" s="20"/>
      <c r="O244" s="108">
        <v>1</v>
      </c>
      <c r="P244" s="21">
        <f>SUMIFS(VENTAS[Cantidad],VENTAS[Código del producto Vendido],INVENTARIO4[[#This Row],[Code]])</f>
        <v>0</v>
      </c>
      <c r="Q244" s="21">
        <f>INVENTARIO4[[#This Row],[Entradas]]-INVENTARIO4[[#This Row],[Salidas]]</f>
        <v>1</v>
      </c>
      <c r="R244" s="20">
        <v>2.5000000000000001E-2</v>
      </c>
      <c r="S244" s="20">
        <v>18</v>
      </c>
      <c r="T244" s="20">
        <f t="shared" si="32"/>
        <v>1.3888888888888889E-3</v>
      </c>
      <c r="U244" s="21">
        <v>30</v>
      </c>
      <c r="V244" s="20">
        <v>8</v>
      </c>
      <c r="W244" s="20">
        <f t="shared" si="33"/>
        <v>0.24</v>
      </c>
      <c r="X244" s="20">
        <f t="shared" si="34"/>
        <v>0.24138888888888888</v>
      </c>
      <c r="Y244" s="20">
        <f t="shared" si="35"/>
        <v>0.24208333333333332</v>
      </c>
      <c r="Z244" s="20">
        <v>1</v>
      </c>
      <c r="AA244" s="20">
        <f t="shared" si="36"/>
        <v>0.75861111111111112</v>
      </c>
      <c r="AB244" s="20"/>
    </row>
    <row r="245" spans="1:28" ht="14" x14ac:dyDescent="0.15">
      <c r="A245" s="43" t="s">
        <v>351</v>
      </c>
      <c r="B245" s="89"/>
      <c r="C245" s="22" t="s">
        <v>12</v>
      </c>
      <c r="D245" s="102" t="s">
        <v>208</v>
      </c>
      <c r="E245" s="65" t="s">
        <v>915</v>
      </c>
      <c r="F245" s="72"/>
      <c r="G245" s="66" t="s">
        <v>164</v>
      </c>
      <c r="H245" s="21"/>
      <c r="I245" s="18">
        <v>1</v>
      </c>
      <c r="J245" s="18" t="s">
        <v>14</v>
      </c>
      <c r="K245" s="21" t="str">
        <f>IFERROR(VLOOKUP(INVENTARIO4[[#This Row],[Code]],FOTOS[],2,FALSE),"-")</f>
        <v>-</v>
      </c>
      <c r="L245" s="21"/>
      <c r="M245" s="19">
        <f t="shared" si="31"/>
        <v>30</v>
      </c>
      <c r="N245" s="20"/>
      <c r="O245" s="111">
        <v>1</v>
      </c>
      <c r="P245" s="21">
        <f>SUMIFS(VENTAS[Cantidad],VENTAS[Código del producto Vendido],INVENTARIO4[[#This Row],[Code]])</f>
        <v>0</v>
      </c>
      <c r="Q245" s="21">
        <f>INVENTARIO4[[#This Row],[Entradas]]-INVENTARIO4[[#This Row],[Salidas]]</f>
        <v>1</v>
      </c>
      <c r="R245" s="20">
        <v>228.92</v>
      </c>
      <c r="S245" s="20">
        <v>18</v>
      </c>
      <c r="T245" s="20">
        <f t="shared" si="32"/>
        <v>12.717777777777776</v>
      </c>
      <c r="U245" s="21">
        <v>500</v>
      </c>
      <c r="V245" s="20">
        <v>8</v>
      </c>
      <c r="W245" s="20">
        <f t="shared" si="33"/>
        <v>4</v>
      </c>
      <c r="X245" s="20">
        <f t="shared" si="34"/>
        <v>16.717777777777776</v>
      </c>
      <c r="Y245" s="20">
        <f t="shared" si="35"/>
        <v>23.076666666666664</v>
      </c>
      <c r="Z245" s="20">
        <v>30</v>
      </c>
      <c r="AA245" s="20">
        <f t="shared" si="36"/>
        <v>13.282222222222224</v>
      </c>
      <c r="AB245" s="20"/>
    </row>
    <row r="246" spans="1:28" ht="14" x14ac:dyDescent="0.15">
      <c r="A246" s="42" t="s">
        <v>352</v>
      </c>
      <c r="B246" s="89"/>
      <c r="C246" s="22" t="s">
        <v>12</v>
      </c>
      <c r="D246" s="102" t="s">
        <v>208</v>
      </c>
      <c r="E246" s="65" t="s">
        <v>916</v>
      </c>
      <c r="F246" s="72"/>
      <c r="G246" s="66" t="s">
        <v>164</v>
      </c>
      <c r="H246" s="21"/>
      <c r="I246" s="18">
        <v>1</v>
      </c>
      <c r="J246" s="18" t="s">
        <v>14</v>
      </c>
      <c r="K246" s="21" t="str">
        <f>IFERROR(VLOOKUP(INVENTARIO4[[#This Row],[Code]],FOTOS[],2,FALSE),"-")</f>
        <v>-</v>
      </c>
      <c r="L246" s="21"/>
      <c r="M246" s="19">
        <f t="shared" si="31"/>
        <v>1</v>
      </c>
      <c r="N246" s="20"/>
      <c r="O246" s="108">
        <v>1</v>
      </c>
      <c r="P246" s="21">
        <f>SUMIFS(VENTAS[Cantidad],VENTAS[Código del producto Vendido],INVENTARIO4[[#This Row],[Code]])</f>
        <v>0</v>
      </c>
      <c r="Q246" s="21">
        <f>INVENTARIO4[[#This Row],[Entradas]]-INVENTARIO4[[#This Row],[Salidas]]</f>
        <v>1</v>
      </c>
      <c r="R246" s="20">
        <v>0.65</v>
      </c>
      <c r="S246" s="20">
        <v>18</v>
      </c>
      <c r="T246" s="20">
        <f t="shared" si="32"/>
        <v>3.6111111111111115E-2</v>
      </c>
      <c r="U246" s="21">
        <v>50</v>
      </c>
      <c r="V246" s="20">
        <v>8</v>
      </c>
      <c r="W246" s="20">
        <f t="shared" si="33"/>
        <v>0.4</v>
      </c>
      <c r="X246" s="20">
        <f t="shared" si="34"/>
        <v>0.43611111111111112</v>
      </c>
      <c r="Y246" s="20">
        <f t="shared" si="35"/>
        <v>0.45416666666666672</v>
      </c>
      <c r="Z246" s="20">
        <f>ROUNDUP(Y246,0)</f>
        <v>1</v>
      </c>
      <c r="AA246" s="20">
        <f t="shared" si="36"/>
        <v>0.56388888888888888</v>
      </c>
      <c r="AB246" s="20"/>
    </row>
    <row r="247" spans="1:28" ht="14" x14ac:dyDescent="0.15">
      <c r="A247" s="42" t="s">
        <v>353</v>
      </c>
      <c r="B247" s="89"/>
      <c r="C247" s="22" t="s">
        <v>12</v>
      </c>
      <c r="D247" s="102" t="s">
        <v>208</v>
      </c>
      <c r="E247" s="65" t="s">
        <v>176</v>
      </c>
      <c r="F247" s="72"/>
      <c r="G247" s="66" t="s">
        <v>164</v>
      </c>
      <c r="H247" s="21"/>
      <c r="I247" s="18">
        <v>1</v>
      </c>
      <c r="J247" s="18" t="s">
        <v>14</v>
      </c>
      <c r="K247" s="21" t="str">
        <f>IFERROR(VLOOKUP(INVENTARIO4[[#This Row],[Code]],FOTOS[],2,FALSE),"-")</f>
        <v>-</v>
      </c>
      <c r="L247" s="21"/>
      <c r="M247" s="19">
        <f t="shared" si="31"/>
        <v>4</v>
      </c>
      <c r="N247" s="20"/>
      <c r="O247" s="108">
        <v>0</v>
      </c>
      <c r="P247" s="21">
        <f>SUMIFS(VENTAS[Cantidad],VENTAS[Código del producto Vendido],INVENTARIO4[[#This Row],[Code]])</f>
        <v>0</v>
      </c>
      <c r="Q247" s="21">
        <f>INVENTARIO4[[#This Row],[Entradas]]-INVENTARIO4[[#This Row],[Salidas]]</f>
        <v>0</v>
      </c>
      <c r="R247" s="20">
        <v>36.86</v>
      </c>
      <c r="S247" s="20">
        <v>18</v>
      </c>
      <c r="T247" s="20">
        <f t="shared" si="32"/>
        <v>2.0477777777777777</v>
      </c>
      <c r="U247" s="21"/>
      <c r="V247" s="20">
        <v>8</v>
      </c>
      <c r="W247" s="20">
        <f t="shared" si="33"/>
        <v>0</v>
      </c>
      <c r="X247" s="20">
        <f t="shared" si="34"/>
        <v>2.0477777777777777</v>
      </c>
      <c r="Y247" s="20">
        <f t="shared" si="35"/>
        <v>3.0716666666666663</v>
      </c>
      <c r="Z247" s="20">
        <f>ROUNDUP(Y247,0)</f>
        <v>4</v>
      </c>
      <c r="AA247" s="20">
        <f t="shared" si="36"/>
        <v>1.9522222222222223</v>
      </c>
      <c r="AB247" s="20"/>
    </row>
    <row r="248" spans="1:28" ht="28" x14ac:dyDescent="0.15">
      <c r="A248" s="45" t="s">
        <v>453</v>
      </c>
      <c r="B248" s="89"/>
      <c r="C248" s="22" t="s">
        <v>12</v>
      </c>
      <c r="D248" s="102" t="s">
        <v>50</v>
      </c>
      <c r="E248" s="65" t="s">
        <v>854</v>
      </c>
      <c r="F248" s="72" t="s">
        <v>692</v>
      </c>
      <c r="G248" s="66" t="s">
        <v>164</v>
      </c>
      <c r="H248" s="21"/>
      <c r="I248" s="18">
        <v>1</v>
      </c>
      <c r="J248" s="18" t="s">
        <v>14</v>
      </c>
      <c r="K248" s="21" t="str">
        <f>IFERROR(VLOOKUP(INVENTARIO4[[#This Row],[Code]],FOTOS[],2,FALSE),"-")</f>
        <v>-</v>
      </c>
      <c r="L248" s="21"/>
      <c r="M248" s="19">
        <f t="shared" si="31"/>
        <v>20</v>
      </c>
      <c r="N248" s="20"/>
      <c r="O248" s="108">
        <v>1</v>
      </c>
      <c r="P248" s="21">
        <f>SUMIFS(VENTAS[Cantidad],VENTAS[Código del producto Vendido],INVENTARIO4[[#This Row],[Code]])</f>
        <v>0</v>
      </c>
      <c r="Q248" s="21">
        <f>INVENTARIO4[[#This Row],[Entradas]]-INVENTARIO4[[#This Row],[Salidas]]</f>
        <v>1</v>
      </c>
      <c r="R248" s="20">
        <v>228.8</v>
      </c>
      <c r="S248" s="20">
        <v>18</v>
      </c>
      <c r="T248" s="20">
        <f t="shared" si="32"/>
        <v>12.711111111111112</v>
      </c>
      <c r="U248" s="21">
        <v>250</v>
      </c>
      <c r="V248" s="20">
        <v>8</v>
      </c>
      <c r="W248" s="20">
        <f t="shared" si="33"/>
        <v>2</v>
      </c>
      <c r="X248" s="20">
        <f t="shared" si="34"/>
        <v>14.711111111111112</v>
      </c>
      <c r="Y248" s="20">
        <f t="shared" si="35"/>
        <v>21.06666666666667</v>
      </c>
      <c r="Z248" s="20">
        <v>20</v>
      </c>
      <c r="AA248" s="20">
        <f t="shared" si="36"/>
        <v>5.2888888888888879</v>
      </c>
      <c r="AB248" s="20"/>
    </row>
    <row r="249" spans="1:28" ht="14" x14ac:dyDescent="0.15">
      <c r="A249" s="23" t="s">
        <v>407</v>
      </c>
      <c r="B249" s="89"/>
      <c r="C249" s="22" t="s">
        <v>12</v>
      </c>
      <c r="D249" s="102" t="s">
        <v>192</v>
      </c>
      <c r="E249" s="65" t="s">
        <v>1252</v>
      </c>
      <c r="F249" s="72"/>
      <c r="G249" s="66" t="s">
        <v>164</v>
      </c>
      <c r="H249" s="21"/>
      <c r="I249" s="18">
        <v>1</v>
      </c>
      <c r="J249" s="18" t="s">
        <v>14</v>
      </c>
      <c r="K249" s="21" t="str">
        <f>IFERROR(VLOOKUP(INVENTARIO4[[#This Row],[Code]],FOTOS[],2,FALSE),"-")</f>
        <v>-</v>
      </c>
      <c r="L249" s="21"/>
      <c r="M249" s="19">
        <f t="shared" si="31"/>
        <v>10</v>
      </c>
      <c r="N249" s="20"/>
      <c r="O249" s="111">
        <v>2</v>
      </c>
      <c r="P249" s="21">
        <f>SUMIFS(VENTAS[Cantidad],VENTAS[Código del producto Vendido],INVENTARIO4[[#This Row],[Code]])</f>
        <v>0</v>
      </c>
      <c r="Q249" s="21">
        <f>INVENTARIO4[[#This Row],[Entradas]]-INVENTARIO4[[#This Row],[Salidas]]</f>
        <v>2</v>
      </c>
      <c r="R249" s="20">
        <v>97.75</v>
      </c>
      <c r="S249" s="20">
        <v>18</v>
      </c>
      <c r="T249" s="20">
        <f t="shared" si="32"/>
        <v>5.4305555555555554</v>
      </c>
      <c r="U249" s="21">
        <v>50</v>
      </c>
      <c r="V249" s="20">
        <v>8</v>
      </c>
      <c r="W249" s="20">
        <f t="shared" si="33"/>
        <v>0.4</v>
      </c>
      <c r="X249" s="20">
        <f t="shared" si="34"/>
        <v>5.8305555555555557</v>
      </c>
      <c r="Y249" s="20">
        <f t="shared" si="35"/>
        <v>8.5458333333333325</v>
      </c>
      <c r="Z249" s="20">
        <v>10</v>
      </c>
      <c r="AA249" s="20">
        <f t="shared" si="36"/>
        <v>4.1694444444444443</v>
      </c>
      <c r="AB249" s="20"/>
    </row>
    <row r="250" spans="1:28" ht="28" x14ac:dyDescent="0.15">
      <c r="A250" s="23" t="s">
        <v>341</v>
      </c>
      <c r="B250" s="89"/>
      <c r="C250" s="22" t="s">
        <v>12</v>
      </c>
      <c r="D250" s="102" t="s">
        <v>215</v>
      </c>
      <c r="E250" s="65" t="s">
        <v>177</v>
      </c>
      <c r="F250" s="72" t="s">
        <v>714</v>
      </c>
      <c r="G250" s="66" t="s">
        <v>164</v>
      </c>
      <c r="H250" s="21"/>
      <c r="I250" s="18">
        <v>1</v>
      </c>
      <c r="J250" s="18" t="s">
        <v>14</v>
      </c>
      <c r="K250" s="21" t="str">
        <f>IFERROR(VLOOKUP(INVENTARIO4[[#This Row],[Code]],FOTOS[],2,FALSE),"-")</f>
        <v>https://github.com/uberboutique/whataform-repo/raw/main/pictures/CA0003.jpg</v>
      </c>
      <c r="L250" s="21"/>
      <c r="M250" s="19">
        <f t="shared" si="31"/>
        <v>40</v>
      </c>
      <c r="N250" s="20"/>
      <c r="O250" s="108">
        <v>1</v>
      </c>
      <c r="P250" s="21">
        <f>SUMIFS(VENTAS[Cantidad],VENTAS[Código del producto Vendido],INVENTARIO4[[#This Row],[Code]])</f>
        <v>1</v>
      </c>
      <c r="Q250" s="21">
        <f>INVENTARIO4[[#This Row],[Entradas]]-INVENTARIO4[[#This Row],[Salidas]]</f>
        <v>0</v>
      </c>
      <c r="R250" s="20">
        <v>452.2</v>
      </c>
      <c r="S250" s="20">
        <v>18</v>
      </c>
      <c r="T250" s="20">
        <f t="shared" si="32"/>
        <v>25.12222222222222</v>
      </c>
      <c r="U250" s="21">
        <v>350</v>
      </c>
      <c r="V250" s="20">
        <v>8</v>
      </c>
      <c r="W250" s="20">
        <f t="shared" si="33"/>
        <v>2.8</v>
      </c>
      <c r="X250" s="20">
        <f t="shared" si="34"/>
        <v>27.922222222222221</v>
      </c>
      <c r="Y250" s="20">
        <f t="shared" si="35"/>
        <v>40.483333333333327</v>
      </c>
      <c r="Z250" s="20">
        <v>40</v>
      </c>
      <c r="AA250" s="20">
        <f t="shared" si="36"/>
        <v>12.077777777777779</v>
      </c>
      <c r="AB250" s="20"/>
    </row>
    <row r="251" spans="1:28" ht="28" x14ac:dyDescent="0.15">
      <c r="A251" s="23" t="s">
        <v>383</v>
      </c>
      <c r="B251" s="89"/>
      <c r="C251" s="22" t="s">
        <v>12</v>
      </c>
      <c r="D251" s="102" t="s">
        <v>922</v>
      </c>
      <c r="E251" s="65" t="s">
        <v>178</v>
      </c>
      <c r="F251" s="72" t="s">
        <v>695</v>
      </c>
      <c r="G251" s="66" t="s">
        <v>164</v>
      </c>
      <c r="H251" s="21"/>
      <c r="I251" s="18">
        <v>1</v>
      </c>
      <c r="J251" s="18" t="s">
        <v>14</v>
      </c>
      <c r="K251" s="21" t="str">
        <f>IFERROR(VLOOKUP(INVENTARIO4[[#This Row],[Code]],FOTOS[],2,FALSE),"-")</f>
        <v>https://github.com/uberboutique/whataform-repo/raw/main/pictures/P0017.jpg</v>
      </c>
      <c r="L251" s="21"/>
      <c r="M251" s="19">
        <f t="shared" si="31"/>
        <v>19</v>
      </c>
      <c r="N251" s="20"/>
      <c r="O251" s="108">
        <v>1</v>
      </c>
      <c r="P251" s="21">
        <f>SUMIFS(VENTAS[Cantidad],VENTAS[Código del producto Vendido],INVENTARIO4[[#This Row],[Code]])</f>
        <v>1</v>
      </c>
      <c r="Q251" s="21">
        <f>INVENTARIO4[[#This Row],[Entradas]]-INVENTARIO4[[#This Row],[Salidas]]</f>
        <v>0</v>
      </c>
      <c r="R251" s="20">
        <v>211</v>
      </c>
      <c r="S251" s="20">
        <v>18</v>
      </c>
      <c r="T251" s="20">
        <f t="shared" si="32"/>
        <v>11.722222222222221</v>
      </c>
      <c r="U251" s="21">
        <v>100</v>
      </c>
      <c r="V251" s="20">
        <v>8</v>
      </c>
      <c r="W251" s="20">
        <f t="shared" si="33"/>
        <v>0.8</v>
      </c>
      <c r="X251" s="20">
        <f t="shared" si="34"/>
        <v>12.522222222222222</v>
      </c>
      <c r="Y251" s="20">
        <f t="shared" si="35"/>
        <v>18.383333333333333</v>
      </c>
      <c r="Z251" s="20">
        <f>ROUNDUP(Y251,0)</f>
        <v>19</v>
      </c>
      <c r="AA251" s="20">
        <f t="shared" si="36"/>
        <v>6.4777777777777787</v>
      </c>
      <c r="AB251" s="20"/>
    </row>
    <row r="252" spans="1:28" ht="14" x14ac:dyDescent="0.15">
      <c r="A252" s="23" t="s">
        <v>412</v>
      </c>
      <c r="B252" s="89"/>
      <c r="C252" s="22" t="s">
        <v>12</v>
      </c>
      <c r="D252" s="102" t="s">
        <v>52</v>
      </c>
      <c r="E252" s="65" t="s">
        <v>1253</v>
      </c>
      <c r="F252" s="72" t="s">
        <v>695</v>
      </c>
      <c r="G252" s="66" t="s">
        <v>164</v>
      </c>
      <c r="H252" s="21"/>
      <c r="I252" s="18">
        <v>1</v>
      </c>
      <c r="J252" s="18" t="s">
        <v>14</v>
      </c>
      <c r="K252" s="21" t="str">
        <f>IFERROR(VLOOKUP(INVENTARIO4[[#This Row],[Code]],FOTOS[],2,FALSE),"-")</f>
        <v>-</v>
      </c>
      <c r="L252" s="21"/>
      <c r="M252" s="19">
        <f t="shared" si="31"/>
        <v>14</v>
      </c>
      <c r="N252" s="20"/>
      <c r="O252" s="108">
        <v>1</v>
      </c>
      <c r="P252" s="21">
        <f>SUMIFS(VENTAS[Cantidad],VENTAS[Código del producto Vendido],INVENTARIO4[[#This Row],[Code]])</f>
        <v>0</v>
      </c>
      <c r="Q252" s="21">
        <f>INVENTARIO4[[#This Row],[Entradas]]-INVENTARIO4[[#This Row],[Salidas]]</f>
        <v>1</v>
      </c>
      <c r="R252" s="20">
        <v>170</v>
      </c>
      <c r="S252" s="20">
        <v>18</v>
      </c>
      <c r="T252" s="20">
        <f t="shared" si="32"/>
        <v>9.4444444444444446</v>
      </c>
      <c r="U252" s="21">
        <v>120</v>
      </c>
      <c r="V252" s="20">
        <v>8</v>
      </c>
      <c r="W252" s="20">
        <f t="shared" si="33"/>
        <v>0.96</v>
      </c>
      <c r="X252" s="20">
        <f t="shared" si="34"/>
        <v>10.404444444444444</v>
      </c>
      <c r="Y252" s="20">
        <f t="shared" si="35"/>
        <v>15.126666666666669</v>
      </c>
      <c r="Z252" s="20">
        <v>14</v>
      </c>
      <c r="AA252" s="20">
        <f t="shared" si="36"/>
        <v>3.5955555555555554</v>
      </c>
      <c r="AB252" s="20"/>
    </row>
    <row r="253" spans="1:28" ht="14" x14ac:dyDescent="0.15">
      <c r="A253" s="23" t="s">
        <v>418</v>
      </c>
      <c r="B253" s="89"/>
      <c r="C253" s="22" t="s">
        <v>12</v>
      </c>
      <c r="D253" s="102" t="s">
        <v>253</v>
      </c>
      <c r="E253" s="65" t="s">
        <v>798</v>
      </c>
      <c r="F253" s="72" t="s">
        <v>797</v>
      </c>
      <c r="G253" s="66" t="s">
        <v>164</v>
      </c>
      <c r="H253" s="21"/>
      <c r="I253" s="18">
        <v>1</v>
      </c>
      <c r="J253" s="18" t="s">
        <v>14</v>
      </c>
      <c r="K253" s="21" t="str">
        <f>IFERROR(VLOOKUP(INVENTARIO4[[#This Row],[Code]],FOTOS[],2,FALSE),"-")</f>
        <v>https://github.com/uberboutique/whataform-repo/raw/main/pictures/L0001.jpg</v>
      </c>
      <c r="L253" s="21"/>
      <c r="M253" s="19">
        <f t="shared" si="31"/>
        <v>8</v>
      </c>
      <c r="N253" s="20"/>
      <c r="O253" s="108">
        <v>1</v>
      </c>
      <c r="P253" s="21">
        <f>SUMIFS(VENTAS[Cantidad],VENTAS[Código del producto Vendido],INVENTARIO4[[#This Row],[Code]])</f>
        <v>1</v>
      </c>
      <c r="Q253" s="21">
        <f>INVENTARIO4[[#This Row],[Entradas]]-INVENTARIO4[[#This Row],[Salidas]]</f>
        <v>0</v>
      </c>
      <c r="R253" s="20">
        <v>62.36</v>
      </c>
      <c r="S253" s="20">
        <v>18</v>
      </c>
      <c r="T253" s="20">
        <f t="shared" si="32"/>
        <v>3.4644444444444442</v>
      </c>
      <c r="U253" s="21">
        <v>50</v>
      </c>
      <c r="V253" s="20">
        <v>8</v>
      </c>
      <c r="W253" s="20">
        <f t="shared" si="33"/>
        <v>0.4</v>
      </c>
      <c r="X253" s="20">
        <f t="shared" si="34"/>
        <v>3.8644444444444441</v>
      </c>
      <c r="Y253" s="20">
        <f t="shared" si="35"/>
        <v>5.5966666666666667</v>
      </c>
      <c r="Z253" s="20">
        <v>8</v>
      </c>
      <c r="AA253" s="20">
        <f t="shared" si="36"/>
        <v>4.1355555555555554</v>
      </c>
      <c r="AB253" s="20"/>
    </row>
    <row r="254" spans="1:28" ht="14" x14ac:dyDescent="0.15">
      <c r="A254" s="23" t="s">
        <v>384</v>
      </c>
      <c r="B254" s="89"/>
      <c r="C254" s="22" t="s">
        <v>12</v>
      </c>
      <c r="D254" s="102" t="s">
        <v>922</v>
      </c>
      <c r="E254" s="65" t="s">
        <v>917</v>
      </c>
      <c r="F254" s="72" t="s">
        <v>692</v>
      </c>
      <c r="G254" s="66" t="s">
        <v>164</v>
      </c>
      <c r="H254" s="21"/>
      <c r="I254" s="18">
        <v>1</v>
      </c>
      <c r="J254" s="18" t="s">
        <v>14</v>
      </c>
      <c r="K254" s="21" t="str">
        <f>IFERROR(VLOOKUP(INVENTARIO4[[#This Row],[Code]],FOTOS[],2,FALSE),"-")</f>
        <v>-</v>
      </c>
      <c r="L254" s="21"/>
      <c r="M254" s="19">
        <f t="shared" si="31"/>
        <v>15</v>
      </c>
      <c r="N254" s="20"/>
      <c r="O254" s="108">
        <v>1</v>
      </c>
      <c r="P254" s="21">
        <f>SUMIFS(VENTAS[Cantidad],VENTAS[Código del producto Vendido],INVENTARIO4[[#This Row],[Code]])</f>
        <v>0</v>
      </c>
      <c r="Q254" s="21">
        <f>INVENTARIO4[[#This Row],[Entradas]]-INVENTARIO4[[#This Row],[Salidas]]</f>
        <v>1</v>
      </c>
      <c r="R254" s="20">
        <v>132.77000000000001</v>
      </c>
      <c r="S254" s="20">
        <v>18</v>
      </c>
      <c r="T254" s="20">
        <f t="shared" si="32"/>
        <v>7.3761111111111113</v>
      </c>
      <c r="U254" s="21">
        <v>100</v>
      </c>
      <c r="V254" s="20">
        <v>8</v>
      </c>
      <c r="W254" s="20">
        <f t="shared" si="33"/>
        <v>0.8</v>
      </c>
      <c r="X254" s="20">
        <f t="shared" si="34"/>
        <v>8.176111111111112</v>
      </c>
      <c r="Y254" s="20">
        <f t="shared" si="35"/>
        <v>11.864166666666668</v>
      </c>
      <c r="Z254" s="20">
        <v>15</v>
      </c>
      <c r="AA254" s="20">
        <f t="shared" si="36"/>
        <v>6.8238888888888889</v>
      </c>
      <c r="AB254" s="20"/>
    </row>
    <row r="255" spans="1:28" ht="14" x14ac:dyDescent="0.15">
      <c r="A255" s="23" t="s">
        <v>342</v>
      </c>
      <c r="B255" s="89"/>
      <c r="C255" s="22" t="s">
        <v>12</v>
      </c>
      <c r="D255" s="102" t="s">
        <v>215</v>
      </c>
      <c r="E255" s="65" t="s">
        <v>799</v>
      </c>
      <c r="F255" s="72" t="s">
        <v>800</v>
      </c>
      <c r="G255" s="66" t="s">
        <v>164</v>
      </c>
      <c r="H255" s="21"/>
      <c r="I255" s="18">
        <v>1</v>
      </c>
      <c r="J255" s="18" t="s">
        <v>14</v>
      </c>
      <c r="K255" s="21" t="str">
        <f>IFERROR(VLOOKUP(INVENTARIO4[[#This Row],[Code]],FOTOS[],2,FALSE),"-")</f>
        <v>https://github.com/uberboutique/whataform-repo/raw/main/pictures/CA0004.jpg</v>
      </c>
      <c r="L255" s="21"/>
      <c r="M255" s="19">
        <f t="shared" si="31"/>
        <v>40</v>
      </c>
      <c r="N255" s="20"/>
      <c r="O255" s="108">
        <v>1</v>
      </c>
      <c r="P255" s="21">
        <f>SUMIFS(VENTAS[Cantidad],VENTAS[Código del producto Vendido],INVENTARIO4[[#This Row],[Code]])</f>
        <v>1</v>
      </c>
      <c r="Q255" s="21">
        <f>INVENTARIO4[[#This Row],[Entradas]]-INVENTARIO4[[#This Row],[Salidas]]</f>
        <v>0</v>
      </c>
      <c r="R255" s="20">
        <v>442.55</v>
      </c>
      <c r="S255" s="20">
        <v>18</v>
      </c>
      <c r="T255" s="20">
        <f t="shared" si="32"/>
        <v>24.586111111111112</v>
      </c>
      <c r="U255" s="21">
        <v>400</v>
      </c>
      <c r="V255" s="20">
        <v>8</v>
      </c>
      <c r="W255" s="20">
        <f t="shared" si="33"/>
        <v>3.2</v>
      </c>
      <c r="X255" s="20">
        <f t="shared" si="34"/>
        <v>27.786111111111111</v>
      </c>
      <c r="Y255" s="20">
        <f t="shared" si="35"/>
        <v>40.079166666666673</v>
      </c>
      <c r="Z255" s="20">
        <v>40</v>
      </c>
      <c r="AA255" s="20">
        <f t="shared" si="36"/>
        <v>12.213888888888889</v>
      </c>
      <c r="AB255" s="20"/>
    </row>
    <row r="256" spans="1:28" ht="14" x14ac:dyDescent="0.15">
      <c r="A256" s="23" t="s">
        <v>385</v>
      </c>
      <c r="B256" s="89"/>
      <c r="C256" s="22" t="s">
        <v>12</v>
      </c>
      <c r="D256" s="102" t="s">
        <v>892</v>
      </c>
      <c r="E256" s="65" t="s">
        <v>179</v>
      </c>
      <c r="F256" s="73" t="s">
        <v>692</v>
      </c>
      <c r="G256" s="66" t="s">
        <v>164</v>
      </c>
      <c r="H256" s="21"/>
      <c r="I256" s="18">
        <v>1</v>
      </c>
      <c r="J256" s="18" t="s">
        <v>14</v>
      </c>
      <c r="K256" s="21" t="str">
        <f>IFERROR(VLOOKUP(INVENTARIO4[[#This Row],[Code]],FOTOS[],2,FALSE),"-")</f>
        <v>https://github.com/uberboutique/whataform-repo/raw/main/pictures/P0019.jpg</v>
      </c>
      <c r="L256" s="21"/>
      <c r="M256" s="19">
        <f t="shared" si="31"/>
        <v>17</v>
      </c>
      <c r="N256" s="20"/>
      <c r="O256" s="108">
        <v>1</v>
      </c>
      <c r="P256" s="21">
        <f>SUMIFS(VENTAS[Cantidad],VENTAS[Código del producto Vendido],INVENTARIO4[[#This Row],[Code]])</f>
        <v>1</v>
      </c>
      <c r="Q256" s="21">
        <f>INVENTARIO4[[#This Row],[Entradas]]-INVENTARIO4[[#This Row],[Salidas]]</f>
        <v>0</v>
      </c>
      <c r="R256" s="20">
        <v>163.61000000000001</v>
      </c>
      <c r="S256" s="20">
        <v>18</v>
      </c>
      <c r="T256" s="20">
        <f t="shared" si="32"/>
        <v>9.089444444444446</v>
      </c>
      <c r="U256" s="21">
        <v>100</v>
      </c>
      <c r="V256" s="20">
        <v>8</v>
      </c>
      <c r="W256" s="20">
        <f t="shared" si="33"/>
        <v>0.8</v>
      </c>
      <c r="X256" s="20">
        <f t="shared" si="34"/>
        <v>9.8894444444444467</v>
      </c>
      <c r="Y256" s="20">
        <f t="shared" si="35"/>
        <v>14.43416666666667</v>
      </c>
      <c r="Z256" s="20">
        <v>17</v>
      </c>
      <c r="AA256" s="20">
        <f t="shared" si="36"/>
        <v>7.1105555555555542</v>
      </c>
      <c r="AB256" s="20"/>
    </row>
    <row r="257" spans="1:28" ht="14" x14ac:dyDescent="0.15">
      <c r="A257" s="23" t="s">
        <v>343</v>
      </c>
      <c r="B257" s="89"/>
      <c r="C257" s="22" t="s">
        <v>12</v>
      </c>
      <c r="D257" s="102" t="s">
        <v>215</v>
      </c>
      <c r="E257" s="65" t="s">
        <v>801</v>
      </c>
      <c r="F257" s="71" t="s">
        <v>714</v>
      </c>
      <c r="G257" s="66" t="s">
        <v>164</v>
      </c>
      <c r="H257" s="21"/>
      <c r="I257" s="18">
        <v>1</v>
      </c>
      <c r="J257" s="18" t="s">
        <v>14</v>
      </c>
      <c r="K257" s="21" t="str">
        <f>IFERROR(VLOOKUP(INVENTARIO4[[#This Row],[Code]],FOTOS[],2,FALSE),"-")</f>
        <v>-</v>
      </c>
      <c r="L257" s="21"/>
      <c r="M257" s="19">
        <f t="shared" si="31"/>
        <v>38</v>
      </c>
      <c r="N257" s="20"/>
      <c r="O257" s="111">
        <v>1</v>
      </c>
      <c r="P257" s="21">
        <f>SUMIFS(VENTAS[Cantidad],VENTAS[Código del producto Vendido],INVENTARIO4[[#This Row],[Code]])</f>
        <v>0</v>
      </c>
      <c r="Q257" s="21">
        <f>INVENTARIO4[[#This Row],[Entradas]]-INVENTARIO4[[#This Row],[Salidas]]</f>
        <v>1</v>
      </c>
      <c r="R257" s="20">
        <v>411.03</v>
      </c>
      <c r="S257" s="20">
        <v>18</v>
      </c>
      <c r="T257" s="20">
        <f t="shared" si="32"/>
        <v>22.834999999999997</v>
      </c>
      <c r="U257" s="21">
        <v>400</v>
      </c>
      <c r="V257" s="20">
        <v>8</v>
      </c>
      <c r="W257" s="20">
        <f t="shared" si="33"/>
        <v>3.2</v>
      </c>
      <c r="X257" s="20">
        <f t="shared" si="34"/>
        <v>26.034999999999997</v>
      </c>
      <c r="Y257" s="20">
        <f t="shared" si="35"/>
        <v>37.452500000000001</v>
      </c>
      <c r="Z257" s="20">
        <v>38</v>
      </c>
      <c r="AA257" s="20">
        <f t="shared" si="36"/>
        <v>11.965000000000003</v>
      </c>
      <c r="AB257" s="20"/>
    </row>
    <row r="258" spans="1:28" ht="14" x14ac:dyDescent="0.15">
      <c r="A258" s="23" t="s">
        <v>264</v>
      </c>
      <c r="B258" s="89"/>
      <c r="C258" s="22" t="s">
        <v>12</v>
      </c>
      <c r="D258" s="102" t="s">
        <v>50</v>
      </c>
      <c r="E258" s="65" t="s">
        <v>802</v>
      </c>
      <c r="F258" s="72" t="s">
        <v>692</v>
      </c>
      <c r="G258" s="66" t="s">
        <v>164</v>
      </c>
      <c r="H258" s="21"/>
      <c r="I258" s="18">
        <v>1</v>
      </c>
      <c r="J258" s="18" t="s">
        <v>14</v>
      </c>
      <c r="K258" s="21" t="str">
        <f>IFERROR(VLOOKUP(INVENTARIO4[[#This Row],[Code]],FOTOS[],2,FALSE),"-")</f>
        <v>-</v>
      </c>
      <c r="L258" s="21"/>
      <c r="M258" s="19">
        <f t="shared" si="31"/>
        <v>45</v>
      </c>
      <c r="N258" s="20"/>
      <c r="O258" s="108">
        <v>1</v>
      </c>
      <c r="P258" s="21">
        <f>SUMIFS(VENTAS[Cantidad],VENTAS[Código del producto Vendido],INVENTARIO4[[#This Row],[Code]])</f>
        <v>0</v>
      </c>
      <c r="Q258" s="21">
        <f>INVENTARIO4[[#This Row],[Entradas]]-INVENTARIO4[[#This Row],[Salidas]]</f>
        <v>1</v>
      </c>
      <c r="R258" s="20">
        <v>572.63</v>
      </c>
      <c r="S258" s="20">
        <v>18</v>
      </c>
      <c r="T258" s="20">
        <f t="shared" si="32"/>
        <v>31.812777777777779</v>
      </c>
      <c r="U258" s="21">
        <v>530</v>
      </c>
      <c r="V258" s="20">
        <v>8</v>
      </c>
      <c r="W258" s="20">
        <f t="shared" si="33"/>
        <v>4.24</v>
      </c>
      <c r="X258" s="20">
        <f t="shared" si="34"/>
        <v>36.052777777777777</v>
      </c>
      <c r="Y258" s="20">
        <f t="shared" si="35"/>
        <v>51.959166666666668</v>
      </c>
      <c r="Z258" s="20">
        <v>45</v>
      </c>
      <c r="AA258" s="20">
        <f t="shared" si="36"/>
        <v>8.9472222222222211</v>
      </c>
      <c r="AB258" s="20"/>
    </row>
    <row r="259" spans="1:28" ht="14" x14ac:dyDescent="0.15">
      <c r="A259" s="23" t="s">
        <v>386</v>
      </c>
      <c r="B259" s="89"/>
      <c r="C259" s="22" t="s">
        <v>12</v>
      </c>
      <c r="D259" s="102" t="s">
        <v>922</v>
      </c>
      <c r="E259" s="65" t="s">
        <v>803</v>
      </c>
      <c r="F259" s="72" t="s">
        <v>692</v>
      </c>
      <c r="G259" s="66" t="s">
        <v>164</v>
      </c>
      <c r="H259" s="21"/>
      <c r="I259" s="18">
        <v>1</v>
      </c>
      <c r="J259" s="18" t="s">
        <v>14</v>
      </c>
      <c r="K259" s="21" t="str">
        <f>IFERROR(VLOOKUP(INVENTARIO4[[#This Row],[Code]],FOTOS[],2,FALSE),"-")</f>
        <v>-</v>
      </c>
      <c r="L259" s="21"/>
      <c r="M259" s="19">
        <f t="shared" si="31"/>
        <v>15</v>
      </c>
      <c r="N259" s="20"/>
      <c r="O259" s="111">
        <v>1</v>
      </c>
      <c r="P259" s="21">
        <f>SUMIFS(VENTAS[Cantidad],VENTAS[Código del producto Vendido],INVENTARIO4[[#This Row],[Code]])</f>
        <v>0</v>
      </c>
      <c r="Q259" s="21">
        <f>INVENTARIO4[[#This Row],[Entradas]]-INVENTARIO4[[#This Row],[Salidas]]</f>
        <v>1</v>
      </c>
      <c r="R259" s="20">
        <v>109.9</v>
      </c>
      <c r="S259" s="20">
        <v>18</v>
      </c>
      <c r="T259" s="20">
        <f t="shared" si="32"/>
        <v>6.1055555555555561</v>
      </c>
      <c r="U259" s="21">
        <v>70</v>
      </c>
      <c r="V259" s="20">
        <v>8</v>
      </c>
      <c r="W259" s="20">
        <f t="shared" si="33"/>
        <v>0.56000000000000005</v>
      </c>
      <c r="X259" s="20">
        <f t="shared" si="34"/>
        <v>6.6655555555555566</v>
      </c>
      <c r="Y259" s="20">
        <f t="shared" si="35"/>
        <v>9.7183333333333355</v>
      </c>
      <c r="Z259" s="20">
        <v>15</v>
      </c>
      <c r="AA259" s="20">
        <f t="shared" si="36"/>
        <v>8.3344444444444434</v>
      </c>
      <c r="AB259" s="20"/>
    </row>
    <row r="260" spans="1:28" ht="14" x14ac:dyDescent="0.15">
      <c r="A260" s="23" t="s">
        <v>452</v>
      </c>
      <c r="B260" s="89"/>
      <c r="C260" s="22" t="s">
        <v>12</v>
      </c>
      <c r="D260" s="102" t="s">
        <v>50</v>
      </c>
      <c r="E260" s="65" t="s">
        <v>1254</v>
      </c>
      <c r="F260" s="72" t="s">
        <v>692</v>
      </c>
      <c r="G260" s="66" t="s">
        <v>164</v>
      </c>
      <c r="H260" s="21"/>
      <c r="I260" s="18">
        <v>1</v>
      </c>
      <c r="J260" s="18" t="s">
        <v>14</v>
      </c>
      <c r="K260" s="21" t="str">
        <f>IFERROR(VLOOKUP(INVENTARIO4[[#This Row],[Code]],FOTOS[],2,FALSE),"-")</f>
        <v>-</v>
      </c>
      <c r="L260" s="21"/>
      <c r="M260" s="19">
        <f t="shared" si="31"/>
        <v>45</v>
      </c>
      <c r="N260" s="20"/>
      <c r="O260" s="108">
        <v>1</v>
      </c>
      <c r="P260" s="21">
        <f>SUMIFS(VENTAS[Cantidad],VENTAS[Código del producto Vendido],INVENTARIO4[[#This Row],[Code]])</f>
        <v>0</v>
      </c>
      <c r="Q260" s="21">
        <f>INVENTARIO4[[#This Row],[Entradas]]-INVENTARIO4[[#This Row],[Salidas]]</f>
        <v>1</v>
      </c>
      <c r="R260" s="20">
        <v>629.49</v>
      </c>
      <c r="S260" s="20">
        <v>18</v>
      </c>
      <c r="T260" s="20">
        <f t="shared" si="32"/>
        <v>34.971666666666664</v>
      </c>
      <c r="U260" s="21">
        <v>450</v>
      </c>
      <c r="V260" s="20">
        <v>8</v>
      </c>
      <c r="W260" s="20">
        <f t="shared" si="33"/>
        <v>3.6</v>
      </c>
      <c r="X260" s="20">
        <f t="shared" si="34"/>
        <v>38.571666666666665</v>
      </c>
      <c r="Y260" s="20">
        <f t="shared" si="35"/>
        <v>56.057499999999997</v>
      </c>
      <c r="Z260" s="20">
        <v>45</v>
      </c>
      <c r="AA260" s="20">
        <f t="shared" si="36"/>
        <v>6.4283333333333363</v>
      </c>
      <c r="AB260" s="20"/>
    </row>
    <row r="261" spans="1:28" ht="14" x14ac:dyDescent="0.15">
      <c r="A261" s="23" t="s">
        <v>265</v>
      </c>
      <c r="B261" s="89"/>
      <c r="C261" s="22" t="s">
        <v>12</v>
      </c>
      <c r="D261" s="102" t="s">
        <v>50</v>
      </c>
      <c r="E261" s="65" t="s">
        <v>216</v>
      </c>
      <c r="F261" s="72" t="s">
        <v>695</v>
      </c>
      <c r="G261" s="66" t="s">
        <v>164</v>
      </c>
      <c r="H261" s="21"/>
      <c r="I261" s="18">
        <v>1</v>
      </c>
      <c r="J261" s="18" t="s">
        <v>14</v>
      </c>
      <c r="K261" s="21" t="str">
        <f>IFERROR(VLOOKUP(INVENTARIO4[[#This Row],[Code]],FOTOS[],2,FALSE),"-")</f>
        <v>https://github.com/uberboutique/whataform-repo/raw/main/pictures/V0083.jpg</v>
      </c>
      <c r="L261" s="21"/>
      <c r="M261" s="19">
        <f>Z261</f>
        <v>15</v>
      </c>
      <c r="N261" s="20"/>
      <c r="O261" s="108">
        <v>3</v>
      </c>
      <c r="P261" s="21">
        <f>SUMIFS(VENTAS[Cantidad],VENTAS[Código del producto Vendido],INVENTARIO4[[#This Row],[Code]])</f>
        <v>3</v>
      </c>
      <c r="Q261" s="21">
        <f>INVENTARIO4[[#This Row],[Entradas]]-INVENTARIO4[[#This Row],[Salidas]]</f>
        <v>0</v>
      </c>
      <c r="R261" s="20">
        <v>166</v>
      </c>
      <c r="S261" s="20">
        <v>18</v>
      </c>
      <c r="T261" s="20">
        <f>R261/S261</f>
        <v>9.2222222222222214</v>
      </c>
      <c r="U261" s="21">
        <v>150</v>
      </c>
      <c r="V261" s="20">
        <v>10</v>
      </c>
      <c r="W261" s="20">
        <f>U261*V261/1000</f>
        <v>1.5</v>
      </c>
      <c r="X261" s="20">
        <f>T261+W261</f>
        <v>10.722222222222221</v>
      </c>
      <c r="Y261" s="20">
        <f>T261*1.5+W261</f>
        <v>15.333333333333332</v>
      </c>
      <c r="Z261" s="20">
        <v>15</v>
      </c>
      <c r="AA261" s="20">
        <f>Z261-T261-W261</f>
        <v>4.2777777777777786</v>
      </c>
      <c r="AB261" s="20"/>
    </row>
    <row r="262" spans="1:28" ht="14" x14ac:dyDescent="0.15">
      <c r="A262" s="23" t="s">
        <v>266</v>
      </c>
      <c r="B262" s="89"/>
      <c r="C262" s="22" t="s">
        <v>12</v>
      </c>
      <c r="D262" s="102" t="s">
        <v>50</v>
      </c>
      <c r="E262" s="65" t="s">
        <v>217</v>
      </c>
      <c r="F262" s="72" t="s">
        <v>692</v>
      </c>
      <c r="G262" s="66" t="s">
        <v>164</v>
      </c>
      <c r="H262" s="21"/>
      <c r="I262" s="18">
        <v>1</v>
      </c>
      <c r="J262" s="18" t="s">
        <v>14</v>
      </c>
      <c r="K262" s="21" t="str">
        <f>IFERROR(VLOOKUP(INVENTARIO4[[#This Row],[Code]],FOTOS[],2,FALSE),"-")</f>
        <v>https://github.com/uberboutique/whataform-repo/raw/main/pictures/V0084.jpg</v>
      </c>
      <c r="L262" s="21"/>
      <c r="M262" s="19">
        <f t="shared" ref="M262:M325" si="37">Z262</f>
        <v>15</v>
      </c>
      <c r="N262" s="20"/>
      <c r="O262" s="108">
        <v>3</v>
      </c>
      <c r="P262" s="21">
        <f>SUMIFS(VENTAS[Cantidad],VENTAS[Código del producto Vendido],INVENTARIO4[[#This Row],[Code]])</f>
        <v>3</v>
      </c>
      <c r="Q262" s="21">
        <f>INVENTARIO4[[#This Row],[Entradas]]-INVENTARIO4[[#This Row],[Salidas]]</f>
        <v>0</v>
      </c>
      <c r="R262" s="20">
        <v>166</v>
      </c>
      <c r="S262" s="20">
        <v>18</v>
      </c>
      <c r="T262" s="20">
        <f t="shared" ref="T262:T325" si="38">R262/S262</f>
        <v>9.2222222222222214</v>
      </c>
      <c r="U262" s="21">
        <v>150</v>
      </c>
      <c r="V262" s="20">
        <v>10</v>
      </c>
      <c r="W262" s="20">
        <f t="shared" ref="W262:W325" si="39">U262*V262/1000</f>
        <v>1.5</v>
      </c>
      <c r="X262" s="20">
        <f t="shared" ref="X262:X325" si="40">T262+W262</f>
        <v>10.722222222222221</v>
      </c>
      <c r="Y262" s="20">
        <f t="shared" ref="Y262:Y325" si="41">T262*1.5+W262</f>
        <v>15.333333333333332</v>
      </c>
      <c r="Z262" s="20">
        <v>15</v>
      </c>
      <c r="AA262" s="20">
        <f t="shared" ref="AA262:AA325" si="42">Z262-T262-W262</f>
        <v>4.2777777777777786</v>
      </c>
      <c r="AB262" s="20"/>
    </row>
    <row r="263" spans="1:28" ht="14" x14ac:dyDescent="0.15">
      <c r="A263" s="23" t="s">
        <v>267</v>
      </c>
      <c r="B263" s="89"/>
      <c r="C263" s="22" t="s">
        <v>12</v>
      </c>
      <c r="D263" s="102" t="s">
        <v>50</v>
      </c>
      <c r="E263" s="65" t="s">
        <v>218</v>
      </c>
      <c r="F263" s="72" t="s">
        <v>698</v>
      </c>
      <c r="G263" s="66" t="s">
        <v>164</v>
      </c>
      <c r="H263" s="21"/>
      <c r="I263" s="18">
        <v>1</v>
      </c>
      <c r="J263" s="18" t="s">
        <v>14</v>
      </c>
      <c r="K263" s="21" t="str">
        <f>IFERROR(VLOOKUP(INVENTARIO4[[#This Row],[Code]],FOTOS[],2,FALSE),"-")</f>
        <v>https://github.com/uberboutique/whataform-repo/raw/main/pictures/V0085.jpg</v>
      </c>
      <c r="L263" s="21"/>
      <c r="M263" s="19">
        <f t="shared" si="37"/>
        <v>15</v>
      </c>
      <c r="N263" s="20"/>
      <c r="O263" s="108">
        <v>3</v>
      </c>
      <c r="P263" s="21">
        <f>SUMIFS(VENTAS[Cantidad],VENTAS[Código del producto Vendido],INVENTARIO4[[#This Row],[Code]])</f>
        <v>3</v>
      </c>
      <c r="Q263" s="21">
        <f>INVENTARIO4[[#This Row],[Entradas]]-INVENTARIO4[[#This Row],[Salidas]]</f>
        <v>0</v>
      </c>
      <c r="R263" s="20">
        <v>166</v>
      </c>
      <c r="S263" s="20">
        <v>18</v>
      </c>
      <c r="T263" s="20">
        <f t="shared" si="38"/>
        <v>9.2222222222222214</v>
      </c>
      <c r="U263" s="21">
        <v>150</v>
      </c>
      <c r="V263" s="20">
        <v>10</v>
      </c>
      <c r="W263" s="20">
        <f t="shared" si="39"/>
        <v>1.5</v>
      </c>
      <c r="X263" s="20">
        <f t="shared" si="40"/>
        <v>10.722222222222221</v>
      </c>
      <c r="Y263" s="20">
        <f t="shared" si="41"/>
        <v>15.333333333333332</v>
      </c>
      <c r="Z263" s="20">
        <v>15</v>
      </c>
      <c r="AA263" s="20">
        <f t="shared" si="42"/>
        <v>4.2777777777777786</v>
      </c>
      <c r="AB263" s="20"/>
    </row>
    <row r="264" spans="1:28" ht="14" x14ac:dyDescent="0.15">
      <c r="A264" s="23" t="s">
        <v>268</v>
      </c>
      <c r="B264" s="89"/>
      <c r="C264" s="22" t="s">
        <v>12</v>
      </c>
      <c r="D264" s="102" t="s">
        <v>50</v>
      </c>
      <c r="E264" s="65" t="s">
        <v>219</v>
      </c>
      <c r="F264" s="72" t="s">
        <v>697</v>
      </c>
      <c r="G264" s="66" t="s">
        <v>164</v>
      </c>
      <c r="H264" s="21"/>
      <c r="I264" s="18">
        <v>1</v>
      </c>
      <c r="J264" s="18" t="s">
        <v>14</v>
      </c>
      <c r="K264" s="21" t="str">
        <f>IFERROR(VLOOKUP(INVENTARIO4[[#This Row],[Code]],FOTOS[],2,FALSE),"-")</f>
        <v>https://github.com/uberboutique/whataform-repo/raw/main/pictures/V0086.jpg</v>
      </c>
      <c r="L264" s="21"/>
      <c r="M264" s="19">
        <f t="shared" si="37"/>
        <v>15</v>
      </c>
      <c r="N264" s="20"/>
      <c r="O264" s="108">
        <v>3</v>
      </c>
      <c r="P264" s="21">
        <f>SUMIFS(VENTAS[Cantidad],VENTAS[Código del producto Vendido],INVENTARIO4[[#This Row],[Code]])</f>
        <v>3</v>
      </c>
      <c r="Q264" s="21">
        <f>INVENTARIO4[[#This Row],[Entradas]]-INVENTARIO4[[#This Row],[Salidas]]</f>
        <v>0</v>
      </c>
      <c r="R264" s="20">
        <v>166</v>
      </c>
      <c r="S264" s="20">
        <v>18</v>
      </c>
      <c r="T264" s="20">
        <f t="shared" si="38"/>
        <v>9.2222222222222214</v>
      </c>
      <c r="U264" s="21">
        <v>150</v>
      </c>
      <c r="V264" s="20">
        <v>10</v>
      </c>
      <c r="W264" s="20">
        <f t="shared" si="39"/>
        <v>1.5</v>
      </c>
      <c r="X264" s="20">
        <f t="shared" si="40"/>
        <v>10.722222222222221</v>
      </c>
      <c r="Y264" s="20">
        <f t="shared" si="41"/>
        <v>15.333333333333332</v>
      </c>
      <c r="Z264" s="20">
        <v>15</v>
      </c>
      <c r="AA264" s="20">
        <f t="shared" si="42"/>
        <v>4.2777777777777786</v>
      </c>
      <c r="AB264" s="20"/>
    </row>
    <row r="265" spans="1:28" ht="14" x14ac:dyDescent="0.15">
      <c r="A265" s="23" t="s">
        <v>269</v>
      </c>
      <c r="B265" s="89"/>
      <c r="C265" s="22" t="s">
        <v>12</v>
      </c>
      <c r="D265" s="102" t="s">
        <v>50</v>
      </c>
      <c r="E265" s="65" t="s">
        <v>220</v>
      </c>
      <c r="F265" s="72" t="s">
        <v>695</v>
      </c>
      <c r="G265" s="66" t="s">
        <v>164</v>
      </c>
      <c r="H265" s="21"/>
      <c r="I265" s="18">
        <v>1</v>
      </c>
      <c r="J265" s="18" t="s">
        <v>14</v>
      </c>
      <c r="K265" s="21" t="str">
        <f>IFERROR(VLOOKUP(INVENTARIO4[[#This Row],[Code]],FOTOS[],2,FALSE),"-")</f>
        <v>https://github.com/uberboutique/whataform-repo/raw/main/pictures/V0087.jpg</v>
      </c>
      <c r="L265" s="21"/>
      <c r="M265" s="19">
        <f t="shared" si="37"/>
        <v>15</v>
      </c>
      <c r="N265" s="20"/>
      <c r="O265" s="108">
        <v>3</v>
      </c>
      <c r="P265" s="21">
        <f>SUMIFS(VENTAS[Cantidad],VENTAS[Código del producto Vendido],INVENTARIO4[[#This Row],[Code]])</f>
        <v>3</v>
      </c>
      <c r="Q265" s="21">
        <f>INVENTARIO4[[#This Row],[Entradas]]-INVENTARIO4[[#This Row],[Salidas]]</f>
        <v>0</v>
      </c>
      <c r="R265" s="20">
        <v>166</v>
      </c>
      <c r="S265" s="20">
        <v>18</v>
      </c>
      <c r="T265" s="20">
        <f t="shared" si="38"/>
        <v>9.2222222222222214</v>
      </c>
      <c r="U265" s="21">
        <v>150</v>
      </c>
      <c r="V265" s="20">
        <v>10</v>
      </c>
      <c r="W265" s="20">
        <f t="shared" si="39"/>
        <v>1.5</v>
      </c>
      <c r="X265" s="20">
        <f t="shared" si="40"/>
        <v>10.722222222222221</v>
      </c>
      <c r="Y265" s="20">
        <f t="shared" si="41"/>
        <v>15.333333333333332</v>
      </c>
      <c r="Z265" s="20">
        <v>15</v>
      </c>
      <c r="AA265" s="20">
        <f t="shared" si="42"/>
        <v>4.2777777777777786</v>
      </c>
      <c r="AB265" s="20"/>
    </row>
    <row r="266" spans="1:28" ht="14" x14ac:dyDescent="0.15">
      <c r="A266" s="23" t="s">
        <v>270</v>
      </c>
      <c r="B266" s="89"/>
      <c r="C266" s="22" t="s">
        <v>12</v>
      </c>
      <c r="D266" s="102" t="s">
        <v>50</v>
      </c>
      <c r="E266" s="65" t="s">
        <v>221</v>
      </c>
      <c r="F266" s="72" t="s">
        <v>692</v>
      </c>
      <c r="G266" s="66" t="s">
        <v>164</v>
      </c>
      <c r="H266" s="21"/>
      <c r="I266" s="18">
        <v>1</v>
      </c>
      <c r="J266" s="18" t="s">
        <v>14</v>
      </c>
      <c r="K266" s="21" t="str">
        <f>IFERROR(VLOOKUP(INVENTARIO4[[#This Row],[Code]],FOTOS[],2,FALSE),"-")</f>
        <v>https://github.com/uberboutique/whataform-repo/raw/main/pictures/V0088.jpg</v>
      </c>
      <c r="L266" s="21"/>
      <c r="M266" s="19">
        <f t="shared" si="37"/>
        <v>15</v>
      </c>
      <c r="N266" s="20"/>
      <c r="O266" s="108">
        <v>3</v>
      </c>
      <c r="P266" s="21">
        <f>SUMIFS(VENTAS[Cantidad],VENTAS[Código del producto Vendido],INVENTARIO4[[#This Row],[Code]])</f>
        <v>3</v>
      </c>
      <c r="Q266" s="21">
        <f>INVENTARIO4[[#This Row],[Entradas]]-INVENTARIO4[[#This Row],[Salidas]]</f>
        <v>0</v>
      </c>
      <c r="R266" s="20">
        <v>166</v>
      </c>
      <c r="S266" s="20">
        <v>18</v>
      </c>
      <c r="T266" s="20">
        <f t="shared" si="38"/>
        <v>9.2222222222222214</v>
      </c>
      <c r="U266" s="21">
        <v>150</v>
      </c>
      <c r="V266" s="20">
        <v>10</v>
      </c>
      <c r="W266" s="20">
        <f t="shared" si="39"/>
        <v>1.5</v>
      </c>
      <c r="X266" s="20">
        <f t="shared" si="40"/>
        <v>10.722222222222221</v>
      </c>
      <c r="Y266" s="20">
        <f t="shared" si="41"/>
        <v>15.333333333333332</v>
      </c>
      <c r="Z266" s="20">
        <v>15</v>
      </c>
      <c r="AA266" s="20">
        <f t="shared" si="42"/>
        <v>4.2777777777777786</v>
      </c>
      <c r="AB266" s="20"/>
    </row>
    <row r="267" spans="1:28" ht="14" x14ac:dyDescent="0.15">
      <c r="A267" s="23" t="s">
        <v>454</v>
      </c>
      <c r="B267" s="89"/>
      <c r="C267" s="22" t="s">
        <v>12</v>
      </c>
      <c r="D267" s="102" t="s">
        <v>52</v>
      </c>
      <c r="E267" s="65" t="s">
        <v>222</v>
      </c>
      <c r="F267" s="72" t="s">
        <v>695</v>
      </c>
      <c r="G267" s="66" t="s">
        <v>164</v>
      </c>
      <c r="H267" s="21"/>
      <c r="I267" s="18">
        <v>1</v>
      </c>
      <c r="J267" s="18" t="s">
        <v>14</v>
      </c>
      <c r="K267" s="21" t="str">
        <f>IFERROR(VLOOKUP(INVENTARIO4[[#This Row],[Code]],FOTOS[],2,FALSE),"-")</f>
        <v>https://github.com/uberboutique/whataform-repo/raw/main/pictures/B0057.jpg</v>
      </c>
      <c r="L267" s="21"/>
      <c r="M267" s="19">
        <f t="shared" si="37"/>
        <v>10</v>
      </c>
      <c r="N267" s="20"/>
      <c r="O267" s="108">
        <v>3</v>
      </c>
      <c r="P267" s="21">
        <f>SUMIFS(VENTAS[Cantidad],VENTAS[Código del producto Vendido],INVENTARIO4[[#This Row],[Code]])</f>
        <v>3</v>
      </c>
      <c r="Q267" s="21">
        <f>INVENTARIO4[[#This Row],[Entradas]]-INVENTARIO4[[#This Row],[Salidas]]</f>
        <v>0</v>
      </c>
      <c r="R267" s="20">
        <v>77.25</v>
      </c>
      <c r="S267" s="20">
        <v>18</v>
      </c>
      <c r="T267" s="20">
        <f t="shared" si="38"/>
        <v>4.291666666666667</v>
      </c>
      <c r="U267" s="21">
        <v>100</v>
      </c>
      <c r="V267" s="20">
        <v>8</v>
      </c>
      <c r="W267" s="20">
        <f t="shared" si="39"/>
        <v>0.8</v>
      </c>
      <c r="X267" s="20">
        <f t="shared" si="40"/>
        <v>5.0916666666666668</v>
      </c>
      <c r="Y267" s="20">
        <f t="shared" si="41"/>
        <v>7.2374999999999998</v>
      </c>
      <c r="Z267" s="20">
        <v>10</v>
      </c>
      <c r="AA267" s="20">
        <f t="shared" si="42"/>
        <v>4.9083333333333332</v>
      </c>
      <c r="AB267" s="20"/>
    </row>
    <row r="268" spans="1:28" ht="14" x14ac:dyDescent="0.15">
      <c r="A268" s="23" t="s">
        <v>313</v>
      </c>
      <c r="B268" s="89"/>
      <c r="C268" s="22" t="s">
        <v>12</v>
      </c>
      <c r="D268" s="102" t="s">
        <v>52</v>
      </c>
      <c r="E268" s="65" t="s">
        <v>223</v>
      </c>
      <c r="F268" s="72" t="s">
        <v>692</v>
      </c>
      <c r="G268" s="66" t="s">
        <v>164</v>
      </c>
      <c r="H268" s="21"/>
      <c r="I268" s="18">
        <v>1</v>
      </c>
      <c r="J268" s="18" t="s">
        <v>14</v>
      </c>
      <c r="K268" s="21" t="str">
        <f>IFERROR(VLOOKUP(INVENTARIO4[[#This Row],[Code]],FOTOS[],2,FALSE),"-")</f>
        <v>https://github.com/uberboutique/whataform-repo/raw/main/pictures/B0023.jpg</v>
      </c>
      <c r="L268" s="21"/>
      <c r="M268" s="19">
        <f t="shared" si="37"/>
        <v>10</v>
      </c>
      <c r="N268" s="20"/>
      <c r="O268" s="108">
        <v>3</v>
      </c>
      <c r="P268" s="21">
        <f>SUMIFS(VENTAS[Cantidad],VENTAS[Código del producto Vendido],INVENTARIO4[[#This Row],[Code]])</f>
        <v>3</v>
      </c>
      <c r="Q268" s="21">
        <f>INVENTARIO4[[#This Row],[Entradas]]-INVENTARIO4[[#This Row],[Salidas]]</f>
        <v>0</v>
      </c>
      <c r="R268" s="20">
        <v>84</v>
      </c>
      <c r="S268" s="20">
        <v>18</v>
      </c>
      <c r="T268" s="20">
        <f t="shared" si="38"/>
        <v>4.666666666666667</v>
      </c>
      <c r="U268" s="21">
        <v>100</v>
      </c>
      <c r="V268" s="20">
        <v>8</v>
      </c>
      <c r="W268" s="20">
        <f t="shared" si="39"/>
        <v>0.8</v>
      </c>
      <c r="X268" s="20">
        <f t="shared" si="40"/>
        <v>5.4666666666666668</v>
      </c>
      <c r="Y268" s="20">
        <f t="shared" si="41"/>
        <v>7.8</v>
      </c>
      <c r="Z268" s="20">
        <v>10</v>
      </c>
      <c r="AA268" s="20">
        <f t="shared" si="42"/>
        <v>4.5333333333333332</v>
      </c>
      <c r="AB268" s="20"/>
    </row>
    <row r="269" spans="1:28" ht="14" x14ac:dyDescent="0.15">
      <c r="A269" s="23" t="s">
        <v>314</v>
      </c>
      <c r="B269" s="89"/>
      <c r="C269" s="22" t="s">
        <v>12</v>
      </c>
      <c r="D269" s="102" t="s">
        <v>52</v>
      </c>
      <c r="E269" s="65" t="s">
        <v>918</v>
      </c>
      <c r="F269" s="72" t="s">
        <v>695</v>
      </c>
      <c r="G269" s="66" t="s">
        <v>164</v>
      </c>
      <c r="H269" s="21"/>
      <c r="I269" s="18">
        <v>1</v>
      </c>
      <c r="J269" s="18" t="s">
        <v>14</v>
      </c>
      <c r="K269" s="21" t="str">
        <f>IFERROR(VLOOKUP(INVENTARIO4[[#This Row],[Code]],FOTOS[],2,FALSE),"-")</f>
        <v>https://github.com/uberboutique/whataform-repo/raw/main/pictures/B0024.jpg</v>
      </c>
      <c r="L269" s="21"/>
      <c r="M269" s="19">
        <f t="shared" si="37"/>
        <v>9</v>
      </c>
      <c r="N269" s="20"/>
      <c r="O269" s="108">
        <v>3</v>
      </c>
      <c r="P269" s="21">
        <v>3</v>
      </c>
      <c r="Q269" s="21">
        <f>INVENTARIO4[[#This Row],[Entradas]]-INVENTARIO4[[#This Row],[Salidas]]</f>
        <v>0</v>
      </c>
      <c r="R269" s="20">
        <v>84</v>
      </c>
      <c r="S269" s="20">
        <v>18</v>
      </c>
      <c r="T269" s="20">
        <f t="shared" si="38"/>
        <v>4.666666666666667</v>
      </c>
      <c r="U269" s="21">
        <v>45</v>
      </c>
      <c r="V269" s="20">
        <v>8</v>
      </c>
      <c r="W269" s="20">
        <f t="shared" si="39"/>
        <v>0.36</v>
      </c>
      <c r="X269" s="20">
        <f t="shared" si="40"/>
        <v>5.0266666666666673</v>
      </c>
      <c r="Y269" s="20">
        <f t="shared" si="41"/>
        <v>7.36</v>
      </c>
      <c r="Z269" s="20">
        <v>9</v>
      </c>
      <c r="AA269" s="20">
        <f t="shared" si="42"/>
        <v>3.9733333333333332</v>
      </c>
      <c r="AB269" s="20"/>
    </row>
    <row r="270" spans="1:28" ht="14" x14ac:dyDescent="0.15">
      <c r="A270" s="23" t="s">
        <v>315</v>
      </c>
      <c r="B270" s="89"/>
      <c r="C270" s="22" t="s">
        <v>12</v>
      </c>
      <c r="D270" s="102" t="s">
        <v>52</v>
      </c>
      <c r="E270" s="65" t="s">
        <v>853</v>
      </c>
      <c r="F270" s="72" t="s">
        <v>697</v>
      </c>
      <c r="G270" s="66" t="s">
        <v>164</v>
      </c>
      <c r="H270" s="21"/>
      <c r="I270" s="18">
        <v>1</v>
      </c>
      <c r="J270" s="18" t="s">
        <v>14</v>
      </c>
      <c r="K270" s="21" t="str">
        <f>IFERROR(VLOOKUP(INVENTARIO4[[#This Row],[Code]],FOTOS[],2,FALSE),"-")</f>
        <v>https://github.com/uberboutique/whataform-repo/raw/main/pictures/B0025.jpg</v>
      </c>
      <c r="L270" s="21"/>
      <c r="M270" s="19">
        <f t="shared" si="37"/>
        <v>10</v>
      </c>
      <c r="N270" s="20"/>
      <c r="O270" s="108">
        <v>3</v>
      </c>
      <c r="P270" s="21">
        <f>SUMIFS(VENTAS[Cantidad],VENTAS[Código del producto Vendido],INVENTARIO4[[#This Row],[Code]])</f>
        <v>3</v>
      </c>
      <c r="Q270" s="21">
        <f>INVENTARIO4[[#This Row],[Entradas]]-INVENTARIO4[[#This Row],[Salidas]]</f>
        <v>0</v>
      </c>
      <c r="R270" s="20">
        <v>84</v>
      </c>
      <c r="S270" s="20">
        <v>18</v>
      </c>
      <c r="T270" s="20">
        <f t="shared" si="38"/>
        <v>4.666666666666667</v>
      </c>
      <c r="U270" s="21">
        <v>45</v>
      </c>
      <c r="V270" s="20">
        <v>8</v>
      </c>
      <c r="W270" s="20">
        <f t="shared" si="39"/>
        <v>0.36</v>
      </c>
      <c r="X270" s="20">
        <f t="shared" si="40"/>
        <v>5.0266666666666673</v>
      </c>
      <c r="Y270" s="20">
        <f t="shared" si="41"/>
        <v>7.36</v>
      </c>
      <c r="Z270" s="20">
        <v>10</v>
      </c>
      <c r="AA270" s="20">
        <f t="shared" si="42"/>
        <v>4.9733333333333327</v>
      </c>
      <c r="AB270" s="20"/>
    </row>
    <row r="271" spans="1:28" ht="14" x14ac:dyDescent="0.15">
      <c r="A271" s="23" t="s">
        <v>316</v>
      </c>
      <c r="B271" s="89"/>
      <c r="C271" s="22" t="s">
        <v>12</v>
      </c>
      <c r="D271" s="102" t="s">
        <v>52</v>
      </c>
      <c r="E271" s="65" t="s">
        <v>805</v>
      </c>
      <c r="F271" s="72" t="s">
        <v>692</v>
      </c>
      <c r="G271" s="66" t="s">
        <v>164</v>
      </c>
      <c r="H271" s="21"/>
      <c r="I271" s="18">
        <v>1</v>
      </c>
      <c r="J271" s="18" t="s">
        <v>14</v>
      </c>
      <c r="K271" s="21" t="str">
        <f>IFERROR(VLOOKUP(INVENTARIO4[[#This Row],[Code]],FOTOS[],2,FALSE),"-")</f>
        <v>-</v>
      </c>
      <c r="L271" s="21"/>
      <c r="M271" s="19">
        <f t="shared" si="37"/>
        <v>9</v>
      </c>
      <c r="N271" s="20"/>
      <c r="O271" s="111">
        <v>3</v>
      </c>
      <c r="P271" s="21">
        <f>SUMIFS(VENTAS[Cantidad],VENTAS[Código del producto Vendido],INVENTARIO4[[#This Row],[Code]])</f>
        <v>0</v>
      </c>
      <c r="Q271" s="21">
        <f>INVENTARIO4[[#This Row],[Entradas]]-INVENTARIO4[[#This Row],[Salidas]]</f>
        <v>3</v>
      </c>
      <c r="R271" s="20">
        <v>87</v>
      </c>
      <c r="S271" s="20">
        <v>18</v>
      </c>
      <c r="T271" s="20">
        <f t="shared" si="38"/>
        <v>4.833333333333333</v>
      </c>
      <c r="U271" s="21">
        <v>45</v>
      </c>
      <c r="V271" s="20">
        <v>8</v>
      </c>
      <c r="W271" s="20">
        <f t="shared" si="39"/>
        <v>0.36</v>
      </c>
      <c r="X271" s="20">
        <f t="shared" si="40"/>
        <v>5.1933333333333334</v>
      </c>
      <c r="Y271" s="20">
        <f t="shared" si="41"/>
        <v>7.61</v>
      </c>
      <c r="Z271" s="20">
        <v>9</v>
      </c>
      <c r="AA271" s="20">
        <f t="shared" si="42"/>
        <v>3.8066666666666671</v>
      </c>
      <c r="AB271" s="20"/>
    </row>
    <row r="272" spans="1:28" ht="14" x14ac:dyDescent="0.15">
      <c r="A272" s="23" t="s">
        <v>317</v>
      </c>
      <c r="B272" s="89"/>
      <c r="C272" s="22" t="s">
        <v>12</v>
      </c>
      <c r="D272" s="102" t="s">
        <v>52</v>
      </c>
      <c r="E272" s="65" t="s">
        <v>805</v>
      </c>
      <c r="F272" s="72" t="s">
        <v>695</v>
      </c>
      <c r="G272" s="66" t="s">
        <v>164</v>
      </c>
      <c r="H272" s="21"/>
      <c r="I272" s="18">
        <v>1</v>
      </c>
      <c r="J272" s="18" t="s">
        <v>14</v>
      </c>
      <c r="K272" s="21" t="str">
        <f>IFERROR(VLOOKUP(INVENTARIO4[[#This Row],[Code]],FOTOS[],2,FALSE),"-")</f>
        <v>-</v>
      </c>
      <c r="L272" s="21"/>
      <c r="M272" s="19">
        <f t="shared" si="37"/>
        <v>9</v>
      </c>
      <c r="N272" s="20"/>
      <c r="O272" s="108">
        <v>3</v>
      </c>
      <c r="P272" s="21">
        <f>SUMIFS(VENTAS[Cantidad],VENTAS[Código del producto Vendido],INVENTARIO4[[#This Row],[Code]])</f>
        <v>0</v>
      </c>
      <c r="Q272" s="21">
        <f>INVENTARIO4[[#This Row],[Entradas]]-INVENTARIO4[[#This Row],[Salidas]]</f>
        <v>3</v>
      </c>
      <c r="R272" s="20">
        <v>87</v>
      </c>
      <c r="S272" s="20">
        <v>18</v>
      </c>
      <c r="T272" s="20">
        <f t="shared" si="38"/>
        <v>4.833333333333333</v>
      </c>
      <c r="U272" s="21">
        <v>45</v>
      </c>
      <c r="V272" s="20">
        <v>8</v>
      </c>
      <c r="W272" s="20">
        <f t="shared" si="39"/>
        <v>0.36</v>
      </c>
      <c r="X272" s="20">
        <f t="shared" si="40"/>
        <v>5.1933333333333334</v>
      </c>
      <c r="Y272" s="20">
        <f t="shared" si="41"/>
        <v>7.61</v>
      </c>
      <c r="Z272" s="20">
        <v>9</v>
      </c>
      <c r="AA272" s="20">
        <f t="shared" si="42"/>
        <v>3.8066666666666671</v>
      </c>
      <c r="AB272" s="20"/>
    </row>
    <row r="273" spans="1:28" ht="14" x14ac:dyDescent="0.15">
      <c r="A273" s="23" t="s">
        <v>318</v>
      </c>
      <c r="B273" s="89"/>
      <c r="C273" s="22" t="s">
        <v>12</v>
      </c>
      <c r="D273" s="102" t="s">
        <v>52</v>
      </c>
      <c r="E273" s="65" t="s">
        <v>852</v>
      </c>
      <c r="F273" s="72" t="s">
        <v>692</v>
      </c>
      <c r="G273" s="66" t="s">
        <v>164</v>
      </c>
      <c r="H273" s="21"/>
      <c r="I273" s="18">
        <v>1</v>
      </c>
      <c r="J273" s="18" t="s">
        <v>14</v>
      </c>
      <c r="K273" s="21" t="str">
        <f>IFERROR(VLOOKUP(INVENTARIO4[[#This Row],[Code]],FOTOS[],2,FALSE),"-")</f>
        <v>-</v>
      </c>
      <c r="L273" s="21"/>
      <c r="M273" s="19">
        <f t="shared" si="37"/>
        <v>12</v>
      </c>
      <c r="N273" s="20"/>
      <c r="O273" s="111">
        <v>3</v>
      </c>
      <c r="P273" s="21">
        <f>SUMIFS(VENTAS[Cantidad],VENTAS[Código del producto Vendido],INVENTARIO4[[#This Row],[Code]])</f>
        <v>2</v>
      </c>
      <c r="Q273" s="21">
        <f>INVENTARIO4[[#This Row],[Entradas]]-INVENTARIO4[[#This Row],[Salidas]]</f>
        <v>1</v>
      </c>
      <c r="R273" s="20">
        <v>96.75</v>
      </c>
      <c r="S273" s="20">
        <v>18</v>
      </c>
      <c r="T273" s="20">
        <f t="shared" si="38"/>
        <v>5.375</v>
      </c>
      <c r="U273" s="21">
        <v>45</v>
      </c>
      <c r="V273" s="20">
        <v>8</v>
      </c>
      <c r="W273" s="20">
        <f t="shared" si="39"/>
        <v>0.36</v>
      </c>
      <c r="X273" s="20">
        <f t="shared" si="40"/>
        <v>5.7350000000000003</v>
      </c>
      <c r="Y273" s="20">
        <f t="shared" si="41"/>
        <v>8.4224999999999994</v>
      </c>
      <c r="Z273" s="20">
        <v>12</v>
      </c>
      <c r="AA273" s="20">
        <f t="shared" si="42"/>
        <v>6.2649999999999997</v>
      </c>
      <c r="AB273" s="20"/>
    </row>
    <row r="274" spans="1:28" ht="28" x14ac:dyDescent="0.15">
      <c r="A274" s="23" t="s">
        <v>319</v>
      </c>
      <c r="B274" s="89"/>
      <c r="C274" s="22" t="s">
        <v>12</v>
      </c>
      <c r="D274" s="102" t="s">
        <v>52</v>
      </c>
      <c r="E274" s="65" t="s">
        <v>224</v>
      </c>
      <c r="F274" s="72" t="s">
        <v>695</v>
      </c>
      <c r="G274" s="66" t="s">
        <v>164</v>
      </c>
      <c r="H274" s="21"/>
      <c r="I274" s="18">
        <v>1</v>
      </c>
      <c r="J274" s="18" t="s">
        <v>14</v>
      </c>
      <c r="K274" s="21" t="str">
        <f>IFERROR(VLOOKUP(INVENTARIO4[[#This Row],[Code]],FOTOS[],2,FALSE),"-")</f>
        <v>https://github.com/uberboutique/whataform-repo/raw/main/pictures/B0029.jpg</v>
      </c>
      <c r="L274" s="21"/>
      <c r="M274" s="19">
        <f t="shared" si="37"/>
        <v>12</v>
      </c>
      <c r="N274" s="20"/>
      <c r="O274" s="108">
        <v>1</v>
      </c>
      <c r="P274" s="21">
        <f>SUMIFS(VENTAS[Cantidad],VENTAS[Código del producto Vendido],INVENTARIO4[[#This Row],[Code]])</f>
        <v>1</v>
      </c>
      <c r="Q274" s="21">
        <f>INVENTARIO4[[#This Row],[Entradas]]-INVENTARIO4[[#This Row],[Salidas]]</f>
        <v>0</v>
      </c>
      <c r="R274" s="20">
        <v>96.75</v>
      </c>
      <c r="S274" s="20">
        <v>18</v>
      </c>
      <c r="T274" s="20">
        <f t="shared" si="38"/>
        <v>5.375</v>
      </c>
      <c r="U274" s="21">
        <v>45</v>
      </c>
      <c r="V274" s="20">
        <v>8</v>
      </c>
      <c r="W274" s="20">
        <f t="shared" si="39"/>
        <v>0.36</v>
      </c>
      <c r="X274" s="20">
        <f t="shared" si="40"/>
        <v>5.7350000000000003</v>
      </c>
      <c r="Y274" s="20">
        <f t="shared" si="41"/>
        <v>8.4224999999999994</v>
      </c>
      <c r="Z274" s="20">
        <v>12</v>
      </c>
      <c r="AA274" s="20">
        <f t="shared" si="42"/>
        <v>6.2649999999999997</v>
      </c>
      <c r="AB274" s="20"/>
    </row>
    <row r="275" spans="1:28" ht="28" x14ac:dyDescent="0.15">
      <c r="A275" s="23" t="s">
        <v>320</v>
      </c>
      <c r="B275" s="89"/>
      <c r="C275" s="22" t="s">
        <v>12</v>
      </c>
      <c r="D275" s="102" t="s">
        <v>52</v>
      </c>
      <c r="E275" s="65" t="s">
        <v>225</v>
      </c>
      <c r="F275" s="72" t="s">
        <v>697</v>
      </c>
      <c r="G275" s="66" t="s">
        <v>164</v>
      </c>
      <c r="H275" s="21"/>
      <c r="I275" s="18">
        <v>1</v>
      </c>
      <c r="J275" s="18" t="s">
        <v>14</v>
      </c>
      <c r="K275" s="21" t="str">
        <f>IFERROR(VLOOKUP(INVENTARIO4[[#This Row],[Code]],FOTOS[],2,FALSE),"-")</f>
        <v>https://github.com/uberboutique/whataform-repo/raw/main/pictures/B0030.jpg</v>
      </c>
      <c r="L275" s="21"/>
      <c r="M275" s="19">
        <f t="shared" si="37"/>
        <v>9</v>
      </c>
      <c r="N275" s="20"/>
      <c r="O275" s="108">
        <v>3</v>
      </c>
      <c r="P275" s="21">
        <f>SUMIFS(VENTAS[Cantidad],VENTAS[Código del producto Vendido],INVENTARIO4[[#This Row],[Code]])</f>
        <v>3</v>
      </c>
      <c r="Q275" s="21">
        <f>INVENTARIO4[[#This Row],[Entradas]]-INVENTARIO4[[#This Row],[Salidas]]</f>
        <v>0</v>
      </c>
      <c r="R275" s="20">
        <v>96.75</v>
      </c>
      <c r="S275" s="20">
        <v>18</v>
      </c>
      <c r="T275" s="20">
        <f t="shared" si="38"/>
        <v>5.375</v>
      </c>
      <c r="U275" s="21">
        <v>45</v>
      </c>
      <c r="V275" s="20">
        <v>8</v>
      </c>
      <c r="W275" s="20">
        <f t="shared" si="39"/>
        <v>0.36</v>
      </c>
      <c r="X275" s="20">
        <f t="shared" si="40"/>
        <v>5.7350000000000003</v>
      </c>
      <c r="Y275" s="20">
        <f t="shared" si="41"/>
        <v>8.4224999999999994</v>
      </c>
      <c r="Z275" s="20">
        <f>ROUNDUP(Y275,0)</f>
        <v>9</v>
      </c>
      <c r="AA275" s="20">
        <f t="shared" si="42"/>
        <v>3.2650000000000001</v>
      </c>
      <c r="AB275" s="20"/>
    </row>
    <row r="276" spans="1:28" ht="14" x14ac:dyDescent="0.15">
      <c r="A276" s="23" t="s">
        <v>321</v>
      </c>
      <c r="B276" s="89"/>
      <c r="C276" s="22" t="s">
        <v>12</v>
      </c>
      <c r="D276" s="102" t="s">
        <v>52</v>
      </c>
      <c r="E276" s="65" t="s">
        <v>805</v>
      </c>
      <c r="F276" s="72" t="s">
        <v>692</v>
      </c>
      <c r="G276" s="66" t="s">
        <v>164</v>
      </c>
      <c r="H276" s="21"/>
      <c r="I276" s="18">
        <v>1</v>
      </c>
      <c r="J276" s="18" t="s">
        <v>14</v>
      </c>
      <c r="K276" s="21" t="str">
        <f>IFERROR(VLOOKUP(INVENTARIO4[[#This Row],[Code]],FOTOS[],2,FALSE),"-")</f>
        <v>-</v>
      </c>
      <c r="L276" s="21"/>
      <c r="M276" s="19">
        <f t="shared" si="37"/>
        <v>9</v>
      </c>
      <c r="N276" s="20"/>
      <c r="O276" s="108">
        <v>3</v>
      </c>
      <c r="P276" s="21">
        <f>SUMIFS(VENTAS[Cantidad],VENTAS[Código del producto Vendido],INVENTARIO4[[#This Row],[Code]])</f>
        <v>0</v>
      </c>
      <c r="Q276" s="21">
        <f>INVENTARIO4[[#This Row],[Entradas]]-INVENTARIO4[[#This Row],[Salidas]]</f>
        <v>3</v>
      </c>
      <c r="R276" s="20">
        <v>84.75</v>
      </c>
      <c r="S276" s="20">
        <v>18</v>
      </c>
      <c r="T276" s="20">
        <f t="shared" si="38"/>
        <v>4.708333333333333</v>
      </c>
      <c r="U276" s="21">
        <v>45</v>
      </c>
      <c r="V276" s="20">
        <v>8</v>
      </c>
      <c r="W276" s="20">
        <f t="shared" si="39"/>
        <v>0.36</v>
      </c>
      <c r="X276" s="20">
        <f t="shared" si="40"/>
        <v>5.0683333333333334</v>
      </c>
      <c r="Y276" s="20">
        <f t="shared" si="41"/>
        <v>7.4225000000000003</v>
      </c>
      <c r="Z276" s="20">
        <v>9</v>
      </c>
      <c r="AA276" s="20">
        <f t="shared" si="42"/>
        <v>3.9316666666666671</v>
      </c>
      <c r="AB276" s="20"/>
    </row>
    <row r="277" spans="1:28" ht="14" x14ac:dyDescent="0.15">
      <c r="A277" s="23" t="s">
        <v>322</v>
      </c>
      <c r="B277" s="89"/>
      <c r="C277" s="22" t="s">
        <v>12</v>
      </c>
      <c r="D277" s="102" t="s">
        <v>52</v>
      </c>
      <c r="E277" s="65" t="s">
        <v>805</v>
      </c>
      <c r="F277" s="72" t="s">
        <v>695</v>
      </c>
      <c r="G277" s="66" t="s">
        <v>164</v>
      </c>
      <c r="H277" s="21"/>
      <c r="I277" s="18">
        <v>1</v>
      </c>
      <c r="J277" s="18" t="s">
        <v>14</v>
      </c>
      <c r="K277" s="21" t="str">
        <f>IFERROR(VLOOKUP(INVENTARIO4[[#This Row],[Code]],FOTOS[],2,FALSE),"-")</f>
        <v>-</v>
      </c>
      <c r="L277" s="21"/>
      <c r="M277" s="19">
        <f t="shared" si="37"/>
        <v>9</v>
      </c>
      <c r="N277" s="20"/>
      <c r="O277" s="111">
        <v>3</v>
      </c>
      <c r="P277" s="21">
        <f>SUMIFS(VENTAS[Cantidad],VENTAS[Código del producto Vendido],INVENTARIO4[[#This Row],[Code]])</f>
        <v>1</v>
      </c>
      <c r="Q277" s="21">
        <f>INVENTARIO4[[#This Row],[Entradas]]-INVENTARIO4[[#This Row],[Salidas]]</f>
        <v>2</v>
      </c>
      <c r="R277" s="20">
        <v>84.75</v>
      </c>
      <c r="S277" s="20">
        <v>18</v>
      </c>
      <c r="T277" s="20">
        <f t="shared" si="38"/>
        <v>4.708333333333333</v>
      </c>
      <c r="U277" s="21">
        <v>45</v>
      </c>
      <c r="V277" s="20">
        <v>8</v>
      </c>
      <c r="W277" s="20">
        <f t="shared" si="39"/>
        <v>0.36</v>
      </c>
      <c r="X277" s="20">
        <f t="shared" si="40"/>
        <v>5.0683333333333334</v>
      </c>
      <c r="Y277" s="20">
        <f t="shared" si="41"/>
        <v>7.4225000000000003</v>
      </c>
      <c r="Z277" s="20">
        <v>9</v>
      </c>
      <c r="AA277" s="20">
        <f t="shared" si="42"/>
        <v>3.9316666666666671</v>
      </c>
      <c r="AB277" s="20"/>
    </row>
    <row r="278" spans="1:28" ht="14" x14ac:dyDescent="0.15">
      <c r="A278" s="23" t="s">
        <v>323</v>
      </c>
      <c r="B278" s="89"/>
      <c r="C278" s="22" t="s">
        <v>12</v>
      </c>
      <c r="D278" s="102" t="s">
        <v>52</v>
      </c>
      <c r="E278" s="65" t="s">
        <v>805</v>
      </c>
      <c r="F278" s="72" t="s">
        <v>697</v>
      </c>
      <c r="G278" s="66" t="s">
        <v>164</v>
      </c>
      <c r="H278" s="21"/>
      <c r="I278" s="18">
        <v>1</v>
      </c>
      <c r="J278" s="18" t="s">
        <v>14</v>
      </c>
      <c r="K278" s="21" t="str">
        <f>IFERROR(VLOOKUP(INVENTARIO4[[#This Row],[Code]],FOTOS[],2,FALSE),"-")</f>
        <v>-</v>
      </c>
      <c r="L278" s="21"/>
      <c r="M278" s="19">
        <f t="shared" si="37"/>
        <v>9</v>
      </c>
      <c r="N278" s="20"/>
      <c r="O278" s="108">
        <v>3</v>
      </c>
      <c r="P278" s="21">
        <f>SUMIFS(VENTAS[Cantidad],VENTAS[Código del producto Vendido],INVENTARIO4[[#This Row],[Code]])</f>
        <v>0</v>
      </c>
      <c r="Q278" s="21">
        <f>INVENTARIO4[[#This Row],[Entradas]]-INVENTARIO4[[#This Row],[Salidas]]</f>
        <v>3</v>
      </c>
      <c r="R278" s="20">
        <v>84.75</v>
      </c>
      <c r="S278" s="20">
        <v>18</v>
      </c>
      <c r="T278" s="20">
        <f t="shared" si="38"/>
        <v>4.708333333333333</v>
      </c>
      <c r="U278" s="21">
        <v>45</v>
      </c>
      <c r="V278" s="20">
        <v>8</v>
      </c>
      <c r="W278" s="20">
        <f t="shared" si="39"/>
        <v>0.36</v>
      </c>
      <c r="X278" s="20">
        <f t="shared" si="40"/>
        <v>5.0683333333333334</v>
      </c>
      <c r="Y278" s="20">
        <f t="shared" si="41"/>
        <v>7.4225000000000003</v>
      </c>
      <c r="Z278" s="20">
        <v>9</v>
      </c>
      <c r="AA278" s="20">
        <f t="shared" si="42"/>
        <v>3.9316666666666671</v>
      </c>
      <c r="AB278" s="20"/>
    </row>
    <row r="279" spans="1:28" ht="14" x14ac:dyDescent="0.15">
      <c r="A279" s="23" t="s">
        <v>324</v>
      </c>
      <c r="B279" s="89"/>
      <c r="C279" s="22" t="s">
        <v>12</v>
      </c>
      <c r="D279" s="102" t="s">
        <v>52</v>
      </c>
      <c r="E279" s="65" t="s">
        <v>851</v>
      </c>
      <c r="F279" s="72" t="s">
        <v>692</v>
      </c>
      <c r="G279" s="66" t="s">
        <v>164</v>
      </c>
      <c r="H279" s="21"/>
      <c r="I279" s="18">
        <v>1</v>
      </c>
      <c r="J279" s="18" t="s">
        <v>14</v>
      </c>
      <c r="K279" s="21" t="str">
        <f>IFERROR(VLOOKUP(INVENTARIO4[[#This Row],[Code]],FOTOS[],2,FALSE),"-")</f>
        <v>-</v>
      </c>
      <c r="L279" s="21"/>
      <c r="M279" s="19">
        <f t="shared" si="37"/>
        <v>9</v>
      </c>
      <c r="N279" s="20"/>
      <c r="O279" s="111">
        <v>3</v>
      </c>
      <c r="P279" s="21">
        <f>SUMIFS(VENTAS[Cantidad],VENTAS[Código del producto Vendido],INVENTARIO4[[#This Row],[Code]])</f>
        <v>1</v>
      </c>
      <c r="Q279" s="21">
        <f>INVENTARIO4[[#This Row],[Entradas]]-INVENTARIO4[[#This Row],[Salidas]]</f>
        <v>2</v>
      </c>
      <c r="R279" s="20">
        <v>93.75</v>
      </c>
      <c r="S279" s="20">
        <v>18</v>
      </c>
      <c r="T279" s="20">
        <f t="shared" si="38"/>
        <v>5.208333333333333</v>
      </c>
      <c r="U279" s="21">
        <v>45</v>
      </c>
      <c r="V279" s="20">
        <v>8</v>
      </c>
      <c r="W279" s="20">
        <f t="shared" si="39"/>
        <v>0.36</v>
      </c>
      <c r="X279" s="20">
        <f t="shared" si="40"/>
        <v>5.5683333333333334</v>
      </c>
      <c r="Y279" s="20">
        <f t="shared" si="41"/>
        <v>8.1724999999999994</v>
      </c>
      <c r="Z279" s="20">
        <v>9</v>
      </c>
      <c r="AA279" s="20">
        <f t="shared" si="42"/>
        <v>3.4316666666666671</v>
      </c>
      <c r="AB279" s="20"/>
    </row>
    <row r="280" spans="1:28" ht="14" x14ac:dyDescent="0.15">
      <c r="A280" s="23" t="s">
        <v>325</v>
      </c>
      <c r="B280" s="89"/>
      <c r="C280" s="22" t="s">
        <v>12</v>
      </c>
      <c r="D280" s="102" t="s">
        <v>52</v>
      </c>
      <c r="E280" s="65" t="s">
        <v>851</v>
      </c>
      <c r="F280" s="72" t="s">
        <v>695</v>
      </c>
      <c r="G280" s="66" t="s">
        <v>164</v>
      </c>
      <c r="H280" s="21"/>
      <c r="I280" s="18">
        <v>1</v>
      </c>
      <c r="J280" s="18" t="s">
        <v>14</v>
      </c>
      <c r="K280" s="21" t="str">
        <f>IFERROR(VLOOKUP(INVENTARIO4[[#This Row],[Code]],FOTOS[],2,FALSE),"-")</f>
        <v>-</v>
      </c>
      <c r="L280" s="21"/>
      <c r="M280" s="19">
        <f t="shared" si="37"/>
        <v>9</v>
      </c>
      <c r="N280" s="20"/>
      <c r="O280" s="108">
        <v>3</v>
      </c>
      <c r="P280" s="21">
        <f>SUMIFS(VENTAS[Cantidad],VENTAS[Código del producto Vendido],INVENTARIO4[[#This Row],[Code]])</f>
        <v>0</v>
      </c>
      <c r="Q280" s="21">
        <f>INVENTARIO4[[#This Row],[Entradas]]-INVENTARIO4[[#This Row],[Salidas]]</f>
        <v>3</v>
      </c>
      <c r="R280" s="20">
        <v>93.75</v>
      </c>
      <c r="S280" s="20">
        <v>18</v>
      </c>
      <c r="T280" s="20">
        <f t="shared" si="38"/>
        <v>5.208333333333333</v>
      </c>
      <c r="U280" s="21">
        <v>45</v>
      </c>
      <c r="V280" s="20">
        <v>8</v>
      </c>
      <c r="W280" s="20">
        <f t="shared" si="39"/>
        <v>0.36</v>
      </c>
      <c r="X280" s="20">
        <f t="shared" si="40"/>
        <v>5.5683333333333334</v>
      </c>
      <c r="Y280" s="20">
        <f t="shared" si="41"/>
        <v>8.1724999999999994</v>
      </c>
      <c r="Z280" s="20">
        <v>9</v>
      </c>
      <c r="AA280" s="20">
        <f t="shared" si="42"/>
        <v>3.4316666666666671</v>
      </c>
      <c r="AB280" s="20"/>
    </row>
    <row r="281" spans="1:28" ht="14" x14ac:dyDescent="0.15">
      <c r="A281" s="23" t="s">
        <v>326</v>
      </c>
      <c r="B281" s="89"/>
      <c r="C281" s="22" t="s">
        <v>12</v>
      </c>
      <c r="D281" s="102" t="s">
        <v>52</v>
      </c>
      <c r="E281" s="65" t="s">
        <v>851</v>
      </c>
      <c r="F281" s="72" t="s">
        <v>697</v>
      </c>
      <c r="G281" s="66" t="s">
        <v>164</v>
      </c>
      <c r="H281" s="21"/>
      <c r="I281" s="18">
        <v>1</v>
      </c>
      <c r="J281" s="18" t="s">
        <v>14</v>
      </c>
      <c r="K281" s="21" t="str">
        <f>IFERROR(VLOOKUP(INVENTARIO4[[#This Row],[Code]],FOTOS[],2,FALSE),"-")</f>
        <v>-</v>
      </c>
      <c r="L281" s="21"/>
      <c r="M281" s="19">
        <f t="shared" si="37"/>
        <v>9</v>
      </c>
      <c r="N281" s="20"/>
      <c r="O281" s="111">
        <v>3</v>
      </c>
      <c r="P281" s="21">
        <v>2</v>
      </c>
      <c r="Q281" s="21">
        <f>INVENTARIO4[[#This Row],[Entradas]]-INVENTARIO4[[#This Row],[Salidas]]</f>
        <v>1</v>
      </c>
      <c r="R281" s="20">
        <v>93.75</v>
      </c>
      <c r="S281" s="20">
        <v>18</v>
      </c>
      <c r="T281" s="20">
        <f t="shared" si="38"/>
        <v>5.208333333333333</v>
      </c>
      <c r="U281" s="21">
        <v>45</v>
      </c>
      <c r="V281" s="20">
        <v>8</v>
      </c>
      <c r="W281" s="20">
        <f t="shared" si="39"/>
        <v>0.36</v>
      </c>
      <c r="X281" s="20">
        <f t="shared" si="40"/>
        <v>5.5683333333333334</v>
      </c>
      <c r="Y281" s="20">
        <f t="shared" si="41"/>
        <v>8.1724999999999994</v>
      </c>
      <c r="Z281" s="20">
        <v>9</v>
      </c>
      <c r="AA281" s="20">
        <f t="shared" si="42"/>
        <v>3.4316666666666671</v>
      </c>
      <c r="AB281" s="20"/>
    </row>
    <row r="282" spans="1:28" ht="14" x14ac:dyDescent="0.15">
      <c r="A282" s="23" t="s">
        <v>271</v>
      </c>
      <c r="B282" s="89"/>
      <c r="C282" s="22" t="s">
        <v>12</v>
      </c>
      <c r="D282" s="102" t="s">
        <v>50</v>
      </c>
      <c r="E282" s="65" t="s">
        <v>850</v>
      </c>
      <c r="F282" s="72" t="s">
        <v>692</v>
      </c>
      <c r="G282" s="66" t="s">
        <v>164</v>
      </c>
      <c r="H282" s="21"/>
      <c r="I282" s="18">
        <v>1</v>
      </c>
      <c r="J282" s="18" t="s">
        <v>14</v>
      </c>
      <c r="K282" s="21" t="str">
        <f>IFERROR(VLOOKUP(INVENTARIO4[[#This Row],[Code]],FOTOS[],2,FALSE),"-")</f>
        <v>-</v>
      </c>
      <c r="L282" s="21"/>
      <c r="M282" s="19">
        <f t="shared" si="37"/>
        <v>20</v>
      </c>
      <c r="N282" s="20"/>
      <c r="O282" s="108">
        <v>4</v>
      </c>
      <c r="P282" s="21">
        <f>SUMIFS(VENTAS[Cantidad],VENTAS[Código del producto Vendido],INVENTARIO4[[#This Row],[Code]])</f>
        <v>0</v>
      </c>
      <c r="Q282" s="21">
        <f>INVENTARIO4[[#This Row],[Entradas]]-INVENTARIO4[[#This Row],[Salidas]]</f>
        <v>4</v>
      </c>
      <c r="R282" s="20">
        <v>166</v>
      </c>
      <c r="S282" s="20">
        <v>18</v>
      </c>
      <c r="T282" s="20">
        <f t="shared" si="38"/>
        <v>9.2222222222222214</v>
      </c>
      <c r="U282" s="21">
        <v>150</v>
      </c>
      <c r="V282" s="20">
        <v>10</v>
      </c>
      <c r="W282" s="20">
        <f t="shared" si="39"/>
        <v>1.5</v>
      </c>
      <c r="X282" s="20">
        <f t="shared" si="40"/>
        <v>10.722222222222221</v>
      </c>
      <c r="Y282" s="20">
        <f t="shared" si="41"/>
        <v>15.333333333333332</v>
      </c>
      <c r="Z282" s="20">
        <v>20</v>
      </c>
      <c r="AA282" s="20">
        <f t="shared" si="42"/>
        <v>9.2777777777777786</v>
      </c>
      <c r="AB282" s="20"/>
    </row>
    <row r="283" spans="1:28" ht="14" x14ac:dyDescent="0.15">
      <c r="A283" s="23" t="s">
        <v>272</v>
      </c>
      <c r="B283" s="89"/>
      <c r="C283" s="22" t="s">
        <v>12</v>
      </c>
      <c r="D283" s="102" t="s">
        <v>50</v>
      </c>
      <c r="E283" s="65" t="s">
        <v>850</v>
      </c>
      <c r="F283" s="72" t="s">
        <v>695</v>
      </c>
      <c r="G283" s="66" t="s">
        <v>164</v>
      </c>
      <c r="H283" s="21"/>
      <c r="I283" s="18">
        <v>1</v>
      </c>
      <c r="J283" s="18" t="s">
        <v>14</v>
      </c>
      <c r="K283" s="21" t="str">
        <f>IFERROR(VLOOKUP(INVENTARIO4[[#This Row],[Code]],FOTOS[],2,FALSE),"-")</f>
        <v>-</v>
      </c>
      <c r="L283" s="21"/>
      <c r="M283" s="19">
        <f t="shared" si="37"/>
        <v>20</v>
      </c>
      <c r="N283" s="20"/>
      <c r="O283" s="111">
        <v>3</v>
      </c>
      <c r="P283" s="21">
        <f>SUMIFS(VENTAS[Cantidad],VENTAS[Código del producto Vendido],INVENTARIO4[[#This Row],[Code]])</f>
        <v>0</v>
      </c>
      <c r="Q283" s="21">
        <f>INVENTARIO4[[#This Row],[Entradas]]-INVENTARIO4[[#This Row],[Salidas]]</f>
        <v>3</v>
      </c>
      <c r="R283" s="20">
        <v>166</v>
      </c>
      <c r="S283" s="20">
        <v>18</v>
      </c>
      <c r="T283" s="20">
        <f t="shared" si="38"/>
        <v>9.2222222222222214</v>
      </c>
      <c r="U283" s="21">
        <v>150</v>
      </c>
      <c r="V283" s="20">
        <v>10</v>
      </c>
      <c r="W283" s="20">
        <f t="shared" si="39"/>
        <v>1.5</v>
      </c>
      <c r="X283" s="20">
        <f t="shared" si="40"/>
        <v>10.722222222222221</v>
      </c>
      <c r="Y283" s="20">
        <f t="shared" si="41"/>
        <v>15.333333333333332</v>
      </c>
      <c r="Z283" s="20">
        <v>20</v>
      </c>
      <c r="AA283" s="20">
        <f t="shared" si="42"/>
        <v>9.2777777777777786</v>
      </c>
      <c r="AB283" s="20"/>
    </row>
    <row r="284" spans="1:28" ht="14" x14ac:dyDescent="0.15">
      <c r="A284" s="23" t="s">
        <v>273</v>
      </c>
      <c r="B284" s="89"/>
      <c r="C284" s="22" t="s">
        <v>12</v>
      </c>
      <c r="D284" s="102" t="s">
        <v>50</v>
      </c>
      <c r="E284" s="65" t="s">
        <v>850</v>
      </c>
      <c r="F284" s="72" t="s">
        <v>697</v>
      </c>
      <c r="G284" s="66" t="s">
        <v>164</v>
      </c>
      <c r="H284" s="21"/>
      <c r="I284" s="18">
        <v>1</v>
      </c>
      <c r="J284" s="18" t="s">
        <v>14</v>
      </c>
      <c r="K284" s="21" t="str">
        <f>IFERROR(VLOOKUP(INVENTARIO4[[#This Row],[Code]],FOTOS[],2,FALSE),"-")</f>
        <v>-</v>
      </c>
      <c r="L284" s="21"/>
      <c r="M284" s="19">
        <f t="shared" si="37"/>
        <v>20</v>
      </c>
      <c r="N284" s="20"/>
      <c r="O284" s="108">
        <v>4</v>
      </c>
      <c r="P284" s="21">
        <f>SUMIFS(VENTAS[Cantidad],VENTAS[Código del producto Vendido],INVENTARIO4[[#This Row],[Code]])</f>
        <v>0</v>
      </c>
      <c r="Q284" s="21">
        <f>INVENTARIO4[[#This Row],[Entradas]]-INVENTARIO4[[#This Row],[Salidas]]</f>
        <v>4</v>
      </c>
      <c r="R284" s="20">
        <v>166</v>
      </c>
      <c r="S284" s="20">
        <v>18</v>
      </c>
      <c r="T284" s="20">
        <f t="shared" si="38"/>
        <v>9.2222222222222214</v>
      </c>
      <c r="U284" s="21">
        <v>150</v>
      </c>
      <c r="V284" s="20">
        <v>10</v>
      </c>
      <c r="W284" s="20">
        <f t="shared" si="39"/>
        <v>1.5</v>
      </c>
      <c r="X284" s="20">
        <f t="shared" si="40"/>
        <v>10.722222222222221</v>
      </c>
      <c r="Y284" s="20">
        <f t="shared" si="41"/>
        <v>15.333333333333332</v>
      </c>
      <c r="Z284" s="20">
        <v>20</v>
      </c>
      <c r="AA284" s="20">
        <f t="shared" si="42"/>
        <v>9.2777777777777786</v>
      </c>
      <c r="AB284" s="20"/>
    </row>
    <row r="285" spans="1:28" ht="28" x14ac:dyDescent="0.15">
      <c r="A285" s="23" t="s">
        <v>274</v>
      </c>
      <c r="B285" s="89"/>
      <c r="C285" s="22" t="s">
        <v>12</v>
      </c>
      <c r="D285" s="102" t="s">
        <v>50</v>
      </c>
      <c r="E285" s="65" t="s">
        <v>226</v>
      </c>
      <c r="F285" s="72" t="s">
        <v>698</v>
      </c>
      <c r="G285" s="66" t="s">
        <v>164</v>
      </c>
      <c r="H285" s="21"/>
      <c r="I285" s="18">
        <v>1</v>
      </c>
      <c r="J285" s="18" t="s">
        <v>14</v>
      </c>
      <c r="K285" s="21" t="str">
        <f>IFERROR(VLOOKUP(INVENTARIO4[[#This Row],[Code]],FOTOS[],2,FALSE),"-")</f>
        <v>https://github.com/uberboutique/whataform-repo/raw/main/pictures/V0092.jpg</v>
      </c>
      <c r="L285" s="21"/>
      <c r="M285" s="19">
        <f t="shared" si="37"/>
        <v>20</v>
      </c>
      <c r="N285" s="20"/>
      <c r="O285" s="108">
        <v>1</v>
      </c>
      <c r="P285" s="21">
        <f>SUMIFS(VENTAS[Cantidad],VENTAS[Código del producto Vendido],INVENTARIO4[[#This Row],[Code]])</f>
        <v>1</v>
      </c>
      <c r="Q285" s="21">
        <f>INVENTARIO4[[#This Row],[Entradas]]-INVENTARIO4[[#This Row],[Salidas]]</f>
        <v>0</v>
      </c>
      <c r="R285" s="20">
        <v>166</v>
      </c>
      <c r="S285" s="20">
        <v>18</v>
      </c>
      <c r="T285" s="20">
        <f t="shared" si="38"/>
        <v>9.2222222222222214</v>
      </c>
      <c r="U285" s="21">
        <v>150</v>
      </c>
      <c r="V285" s="20">
        <v>10</v>
      </c>
      <c r="W285" s="20">
        <f t="shared" si="39"/>
        <v>1.5</v>
      </c>
      <c r="X285" s="20">
        <f t="shared" si="40"/>
        <v>10.722222222222221</v>
      </c>
      <c r="Y285" s="20">
        <f t="shared" si="41"/>
        <v>15.333333333333332</v>
      </c>
      <c r="Z285" s="20">
        <v>20</v>
      </c>
      <c r="AA285" s="20">
        <f t="shared" si="42"/>
        <v>9.2777777777777786</v>
      </c>
      <c r="AB285" s="20"/>
    </row>
    <row r="286" spans="1:28" ht="14" x14ac:dyDescent="0.15">
      <c r="A286" s="23" t="s">
        <v>327</v>
      </c>
      <c r="B286" s="89"/>
      <c r="C286" s="22" t="s">
        <v>12</v>
      </c>
      <c r="D286" s="102" t="s">
        <v>52</v>
      </c>
      <c r="E286" s="65" t="s">
        <v>849</v>
      </c>
      <c r="F286" s="72" t="s">
        <v>695</v>
      </c>
      <c r="G286" s="66" t="s">
        <v>164</v>
      </c>
      <c r="H286" s="21"/>
      <c r="I286" s="18">
        <v>1</v>
      </c>
      <c r="J286" s="18" t="s">
        <v>14</v>
      </c>
      <c r="K286" s="21" t="str">
        <f>IFERROR(VLOOKUP(INVENTARIO4[[#This Row],[Code]],FOTOS[],2,FALSE),"-")</f>
        <v>-</v>
      </c>
      <c r="L286" s="21"/>
      <c r="M286" s="19">
        <f t="shared" si="37"/>
        <v>9</v>
      </c>
      <c r="N286" s="20"/>
      <c r="O286" s="108">
        <v>4</v>
      </c>
      <c r="P286" s="21">
        <v>1</v>
      </c>
      <c r="Q286" s="21">
        <f>INVENTARIO4[[#This Row],[Entradas]]-INVENTARIO4[[#This Row],[Salidas]]</f>
        <v>3</v>
      </c>
      <c r="R286" s="20">
        <v>96.75</v>
      </c>
      <c r="S286" s="20">
        <v>18</v>
      </c>
      <c r="T286" s="20">
        <f t="shared" si="38"/>
        <v>5.375</v>
      </c>
      <c r="U286" s="21">
        <v>45</v>
      </c>
      <c r="V286" s="20">
        <v>8</v>
      </c>
      <c r="W286" s="20">
        <f t="shared" si="39"/>
        <v>0.36</v>
      </c>
      <c r="X286" s="20">
        <f t="shared" si="40"/>
        <v>5.7350000000000003</v>
      </c>
      <c r="Y286" s="20">
        <f t="shared" si="41"/>
        <v>8.4224999999999994</v>
      </c>
      <c r="Z286" s="20">
        <v>9</v>
      </c>
      <c r="AA286" s="20">
        <f t="shared" si="42"/>
        <v>3.2650000000000001</v>
      </c>
      <c r="AB286" s="20"/>
    </row>
    <row r="287" spans="1:28" ht="28" x14ac:dyDescent="0.15">
      <c r="A287" s="23" t="s">
        <v>275</v>
      </c>
      <c r="B287" s="89"/>
      <c r="C287" s="22" t="s">
        <v>12</v>
      </c>
      <c r="D287" s="102" t="s">
        <v>50</v>
      </c>
      <c r="E287" s="65" t="s">
        <v>227</v>
      </c>
      <c r="F287" s="72" t="s">
        <v>698</v>
      </c>
      <c r="G287" s="66" t="s">
        <v>164</v>
      </c>
      <c r="H287" s="21"/>
      <c r="I287" s="18">
        <v>1</v>
      </c>
      <c r="J287" s="18" t="s">
        <v>14</v>
      </c>
      <c r="K287" s="21" t="str">
        <f>IFERROR(VLOOKUP(INVENTARIO4[[#This Row],[Code]],FOTOS[],2,FALSE),"-")</f>
        <v>https://github.com/uberboutique/whataform-repo/raw/main/pictures/V0093.jpg</v>
      </c>
      <c r="L287" s="21"/>
      <c r="M287" s="19">
        <f t="shared" si="37"/>
        <v>20</v>
      </c>
      <c r="N287" s="20"/>
      <c r="O287" s="108">
        <v>3</v>
      </c>
      <c r="P287" s="21">
        <f>SUMIFS(VENTAS[Cantidad],VENTAS[Código del producto Vendido],INVENTARIO4[[#This Row],[Code]])</f>
        <v>3</v>
      </c>
      <c r="Q287" s="21">
        <f>INVENTARIO4[[#This Row],[Entradas]]-INVENTARIO4[[#This Row],[Salidas]]</f>
        <v>0</v>
      </c>
      <c r="R287" s="20">
        <v>166</v>
      </c>
      <c r="S287" s="20">
        <v>18</v>
      </c>
      <c r="T287" s="20">
        <f t="shared" si="38"/>
        <v>9.2222222222222214</v>
      </c>
      <c r="U287" s="21">
        <v>150</v>
      </c>
      <c r="V287" s="20">
        <v>10</v>
      </c>
      <c r="W287" s="20">
        <f t="shared" si="39"/>
        <v>1.5</v>
      </c>
      <c r="X287" s="20">
        <f t="shared" si="40"/>
        <v>10.722222222222221</v>
      </c>
      <c r="Y287" s="20">
        <f t="shared" si="41"/>
        <v>15.333333333333332</v>
      </c>
      <c r="Z287" s="20">
        <v>20</v>
      </c>
      <c r="AA287" s="20">
        <f t="shared" si="42"/>
        <v>9.2777777777777786</v>
      </c>
      <c r="AB287" s="20"/>
    </row>
    <row r="288" spans="1:28" ht="28" x14ac:dyDescent="0.15">
      <c r="A288" s="23" t="s">
        <v>276</v>
      </c>
      <c r="B288" s="89"/>
      <c r="C288" s="22" t="s">
        <v>12</v>
      </c>
      <c r="D288" s="102" t="s">
        <v>50</v>
      </c>
      <c r="E288" s="65" t="s">
        <v>228</v>
      </c>
      <c r="F288" s="72" t="s">
        <v>698</v>
      </c>
      <c r="G288" s="66" t="s">
        <v>164</v>
      </c>
      <c r="H288" s="21"/>
      <c r="I288" s="18">
        <v>1</v>
      </c>
      <c r="J288" s="18" t="s">
        <v>14</v>
      </c>
      <c r="K288" s="21" t="str">
        <f>IFERROR(VLOOKUP(INVENTARIO4[[#This Row],[Code]],FOTOS[],2,FALSE),"-")</f>
        <v>https://github.com/uberboutique/whataform-repo/raw/main/pictures/V0094.jpg</v>
      </c>
      <c r="L288" s="21"/>
      <c r="M288" s="19">
        <f t="shared" si="37"/>
        <v>20</v>
      </c>
      <c r="N288" s="20"/>
      <c r="O288" s="108">
        <v>3</v>
      </c>
      <c r="P288" s="21">
        <f>SUMIFS(VENTAS[Cantidad],VENTAS[Código del producto Vendido],INVENTARIO4[[#This Row],[Code]])</f>
        <v>3</v>
      </c>
      <c r="Q288" s="21">
        <f>INVENTARIO4[[#This Row],[Entradas]]-INVENTARIO4[[#This Row],[Salidas]]</f>
        <v>0</v>
      </c>
      <c r="R288" s="20">
        <v>166</v>
      </c>
      <c r="S288" s="20">
        <v>18</v>
      </c>
      <c r="T288" s="20">
        <f t="shared" si="38"/>
        <v>9.2222222222222214</v>
      </c>
      <c r="U288" s="21">
        <v>150</v>
      </c>
      <c r="V288" s="20">
        <v>10</v>
      </c>
      <c r="W288" s="20">
        <f t="shared" si="39"/>
        <v>1.5</v>
      </c>
      <c r="X288" s="20">
        <f t="shared" si="40"/>
        <v>10.722222222222221</v>
      </c>
      <c r="Y288" s="20">
        <f t="shared" si="41"/>
        <v>15.333333333333332</v>
      </c>
      <c r="Z288" s="20">
        <v>20</v>
      </c>
      <c r="AA288" s="20">
        <f t="shared" si="42"/>
        <v>9.2777777777777786</v>
      </c>
      <c r="AB288" s="20"/>
    </row>
    <row r="289" spans="1:28" ht="14" x14ac:dyDescent="0.15">
      <c r="A289" s="23" t="s">
        <v>328</v>
      </c>
      <c r="B289" s="89"/>
      <c r="C289" s="22" t="s">
        <v>12</v>
      </c>
      <c r="D289" s="102" t="s">
        <v>52</v>
      </c>
      <c r="E289" s="65" t="s">
        <v>848</v>
      </c>
      <c r="F289" s="72" t="s">
        <v>695</v>
      </c>
      <c r="G289" s="66" t="s">
        <v>164</v>
      </c>
      <c r="H289" s="21"/>
      <c r="I289" s="18">
        <v>1</v>
      </c>
      <c r="J289" s="18" t="s">
        <v>14</v>
      </c>
      <c r="K289" s="21" t="str">
        <f>IFERROR(VLOOKUP(INVENTARIO4[[#This Row],[Code]],FOTOS[],2,FALSE),"-")</f>
        <v>-</v>
      </c>
      <c r="L289" s="21"/>
      <c r="M289" s="19">
        <f t="shared" si="37"/>
        <v>9</v>
      </c>
      <c r="N289" s="20"/>
      <c r="O289" s="111">
        <v>3</v>
      </c>
      <c r="P289" s="21">
        <f>SUMIFS(VENTAS[Cantidad],VENTAS[Código del producto Vendido],INVENTARIO4[[#This Row],[Code]])</f>
        <v>2</v>
      </c>
      <c r="Q289" s="21">
        <f>INVENTARIO4[[#This Row],[Entradas]]-INVENTARIO4[[#This Row],[Salidas]]</f>
        <v>1</v>
      </c>
      <c r="R289" s="20">
        <v>96.75</v>
      </c>
      <c r="S289" s="20">
        <v>18</v>
      </c>
      <c r="T289" s="20">
        <f t="shared" si="38"/>
        <v>5.375</v>
      </c>
      <c r="U289" s="21">
        <v>45</v>
      </c>
      <c r="V289" s="20">
        <v>8</v>
      </c>
      <c r="W289" s="20">
        <f t="shared" si="39"/>
        <v>0.36</v>
      </c>
      <c r="X289" s="20">
        <f t="shared" si="40"/>
        <v>5.7350000000000003</v>
      </c>
      <c r="Y289" s="20">
        <f t="shared" si="41"/>
        <v>8.4224999999999994</v>
      </c>
      <c r="Z289" s="20">
        <v>9</v>
      </c>
      <c r="AA289" s="20">
        <f t="shared" si="42"/>
        <v>3.2650000000000001</v>
      </c>
      <c r="AB289" s="20"/>
    </row>
    <row r="290" spans="1:28" ht="14" x14ac:dyDescent="0.15">
      <c r="A290" s="23" t="s">
        <v>329</v>
      </c>
      <c r="B290" s="89"/>
      <c r="C290" s="22" t="s">
        <v>12</v>
      </c>
      <c r="D290" s="102" t="s">
        <v>52</v>
      </c>
      <c r="E290" s="65" t="s">
        <v>848</v>
      </c>
      <c r="F290" s="72" t="s">
        <v>692</v>
      </c>
      <c r="G290" s="66" t="s">
        <v>164</v>
      </c>
      <c r="H290" s="21"/>
      <c r="I290" s="18">
        <v>1</v>
      </c>
      <c r="J290" s="18" t="s">
        <v>14</v>
      </c>
      <c r="K290" s="21" t="str">
        <f>IFERROR(VLOOKUP(INVENTARIO4[[#This Row],[Code]],FOTOS[],2,FALSE),"-")</f>
        <v>-</v>
      </c>
      <c r="L290" s="21"/>
      <c r="M290" s="19">
        <f t="shared" si="37"/>
        <v>9</v>
      </c>
      <c r="N290" s="20"/>
      <c r="O290" s="108">
        <v>3</v>
      </c>
      <c r="P290" s="21">
        <f>SUMIFS(VENTAS[Cantidad],VENTAS[Código del producto Vendido],INVENTARIO4[[#This Row],[Code]])</f>
        <v>2</v>
      </c>
      <c r="Q290" s="21">
        <f>INVENTARIO4[[#This Row],[Entradas]]-INVENTARIO4[[#This Row],[Salidas]]</f>
        <v>1</v>
      </c>
      <c r="R290" s="20">
        <v>96.75</v>
      </c>
      <c r="S290" s="20">
        <v>18</v>
      </c>
      <c r="T290" s="20">
        <f t="shared" si="38"/>
        <v>5.375</v>
      </c>
      <c r="U290" s="21">
        <v>45</v>
      </c>
      <c r="V290" s="20">
        <v>8</v>
      </c>
      <c r="W290" s="20">
        <f t="shared" si="39"/>
        <v>0.36</v>
      </c>
      <c r="X290" s="20">
        <f t="shared" si="40"/>
        <v>5.7350000000000003</v>
      </c>
      <c r="Y290" s="20">
        <f t="shared" si="41"/>
        <v>8.4224999999999994</v>
      </c>
      <c r="Z290" s="20">
        <v>9</v>
      </c>
      <c r="AA290" s="20">
        <f t="shared" si="42"/>
        <v>3.2650000000000001</v>
      </c>
      <c r="AB290" s="20"/>
    </row>
    <row r="291" spans="1:28" ht="14" x14ac:dyDescent="0.15">
      <c r="A291" s="23" t="s">
        <v>308</v>
      </c>
      <c r="B291" s="89"/>
      <c r="C291" s="22" t="s">
        <v>12</v>
      </c>
      <c r="D291" s="102" t="s">
        <v>192</v>
      </c>
      <c r="E291" s="65" t="s">
        <v>804</v>
      </c>
      <c r="F291" s="72"/>
      <c r="G291" s="66" t="s">
        <v>164</v>
      </c>
      <c r="H291" s="21"/>
      <c r="I291" s="18">
        <v>1</v>
      </c>
      <c r="J291" s="18" t="s">
        <v>14</v>
      </c>
      <c r="K291" s="21" t="str">
        <f>IFERROR(VLOOKUP(INVENTARIO4[[#This Row],[Code]],FOTOS[],2,FALSE),"-")</f>
        <v>-</v>
      </c>
      <c r="L291" s="21"/>
      <c r="M291" s="19">
        <f t="shared" si="37"/>
        <v>10</v>
      </c>
      <c r="N291" s="20"/>
      <c r="O291" s="111">
        <v>6</v>
      </c>
      <c r="P291" s="21">
        <f>SUMIFS(VENTAS[Cantidad],VENTAS[Código del producto Vendido],INVENTARIO4[[#This Row],[Code]])</f>
        <v>0</v>
      </c>
      <c r="Q291" s="21">
        <f>INVENTARIO4[[#This Row],[Entradas]]-INVENTARIO4[[#This Row],[Salidas]]</f>
        <v>6</v>
      </c>
      <c r="R291" s="20">
        <v>67.5</v>
      </c>
      <c r="S291" s="20">
        <v>18</v>
      </c>
      <c r="T291" s="20">
        <f t="shared" si="38"/>
        <v>3.75</v>
      </c>
      <c r="U291" s="21">
        <v>50</v>
      </c>
      <c r="V291" s="20">
        <v>8</v>
      </c>
      <c r="W291" s="20">
        <f t="shared" si="39"/>
        <v>0.4</v>
      </c>
      <c r="X291" s="20">
        <f t="shared" si="40"/>
        <v>4.1500000000000004</v>
      </c>
      <c r="Y291" s="20">
        <f t="shared" si="41"/>
        <v>6.0250000000000004</v>
      </c>
      <c r="Z291" s="20">
        <v>10</v>
      </c>
      <c r="AA291" s="20">
        <f t="shared" si="42"/>
        <v>5.85</v>
      </c>
      <c r="AB291" s="20"/>
    </row>
    <row r="292" spans="1:28" ht="14" x14ac:dyDescent="0.15">
      <c r="A292" s="23" t="s">
        <v>277</v>
      </c>
      <c r="B292" s="89"/>
      <c r="C292" s="22" t="s">
        <v>12</v>
      </c>
      <c r="D292" s="102" t="s">
        <v>50</v>
      </c>
      <c r="E292" s="65" t="s">
        <v>919</v>
      </c>
      <c r="F292" s="72" t="s">
        <v>692</v>
      </c>
      <c r="G292" s="66" t="s">
        <v>164</v>
      </c>
      <c r="H292" s="21"/>
      <c r="I292" s="18">
        <v>1</v>
      </c>
      <c r="J292" s="18" t="s">
        <v>14</v>
      </c>
      <c r="K292" s="21" t="str">
        <f>IFERROR(VLOOKUP(INVENTARIO4[[#This Row],[Code]],FOTOS[],2,FALSE),"-")</f>
        <v>-</v>
      </c>
      <c r="L292" s="21"/>
      <c r="M292" s="19">
        <f t="shared" si="37"/>
        <v>18</v>
      </c>
      <c r="N292" s="20"/>
      <c r="O292" s="108">
        <v>3</v>
      </c>
      <c r="P292" s="21">
        <f>SUMIFS(VENTAS[Cantidad],VENTAS[Código del producto Vendido],INVENTARIO4[[#This Row],[Code]])</f>
        <v>1</v>
      </c>
      <c r="Q292" s="21">
        <f>INVENTARIO4[[#This Row],[Entradas]]-INVENTARIO4[[#This Row],[Salidas]]</f>
        <v>2</v>
      </c>
      <c r="R292" s="20">
        <v>166</v>
      </c>
      <c r="S292" s="20">
        <v>18</v>
      </c>
      <c r="T292" s="20">
        <f t="shared" si="38"/>
        <v>9.2222222222222214</v>
      </c>
      <c r="U292" s="21">
        <v>150</v>
      </c>
      <c r="V292" s="20">
        <v>10</v>
      </c>
      <c r="W292" s="20">
        <f t="shared" si="39"/>
        <v>1.5</v>
      </c>
      <c r="X292" s="20">
        <f t="shared" si="40"/>
        <v>10.722222222222221</v>
      </c>
      <c r="Y292" s="20">
        <f t="shared" si="41"/>
        <v>15.333333333333332</v>
      </c>
      <c r="Z292" s="20">
        <v>18</v>
      </c>
      <c r="AA292" s="20">
        <f t="shared" si="42"/>
        <v>7.2777777777777786</v>
      </c>
      <c r="AB292" s="20"/>
    </row>
    <row r="293" spans="1:28" ht="28" x14ac:dyDescent="0.15">
      <c r="A293" s="23" t="s">
        <v>278</v>
      </c>
      <c r="B293" s="89"/>
      <c r="C293" s="22" t="s">
        <v>12</v>
      </c>
      <c r="D293" s="102" t="s">
        <v>50</v>
      </c>
      <c r="E293" s="65" t="s">
        <v>229</v>
      </c>
      <c r="F293" s="72" t="s">
        <v>698</v>
      </c>
      <c r="G293" s="66" t="s">
        <v>164</v>
      </c>
      <c r="H293" s="21"/>
      <c r="I293" s="18">
        <v>1</v>
      </c>
      <c r="J293" s="18" t="s">
        <v>14</v>
      </c>
      <c r="K293" s="21" t="str">
        <f>IFERROR(VLOOKUP(INVENTARIO4[[#This Row],[Code]],FOTOS[],2,FALSE),"-")</f>
        <v>https://github.com/uberboutique/whataform-repo/raw/main/pictures/V0096.jpg</v>
      </c>
      <c r="L293" s="21"/>
      <c r="M293" s="19">
        <f t="shared" si="37"/>
        <v>20</v>
      </c>
      <c r="N293" s="20"/>
      <c r="O293" s="108">
        <v>3</v>
      </c>
      <c r="P293" s="21">
        <f>SUMIFS(VENTAS[Cantidad],VENTAS[Código del producto Vendido],INVENTARIO4[[#This Row],[Code]])</f>
        <v>3</v>
      </c>
      <c r="Q293" s="21">
        <f>INVENTARIO4[[#This Row],[Entradas]]-INVENTARIO4[[#This Row],[Salidas]]</f>
        <v>0</v>
      </c>
      <c r="R293" s="20">
        <v>166</v>
      </c>
      <c r="S293" s="20">
        <v>18</v>
      </c>
      <c r="T293" s="20">
        <f t="shared" si="38"/>
        <v>9.2222222222222214</v>
      </c>
      <c r="U293" s="21">
        <v>150</v>
      </c>
      <c r="V293" s="20">
        <v>10</v>
      </c>
      <c r="W293" s="20">
        <f t="shared" si="39"/>
        <v>1.5</v>
      </c>
      <c r="X293" s="20">
        <f t="shared" si="40"/>
        <v>10.722222222222221</v>
      </c>
      <c r="Y293" s="20">
        <f t="shared" si="41"/>
        <v>15.333333333333332</v>
      </c>
      <c r="Z293" s="20">
        <v>20</v>
      </c>
      <c r="AA293" s="20">
        <f t="shared" si="42"/>
        <v>9.2777777777777786</v>
      </c>
      <c r="AB293" s="20"/>
    </row>
    <row r="294" spans="1:28" ht="28" x14ac:dyDescent="0.15">
      <c r="A294" s="23" t="s">
        <v>279</v>
      </c>
      <c r="B294" s="89"/>
      <c r="C294" s="22" t="s">
        <v>12</v>
      </c>
      <c r="D294" s="102" t="s">
        <v>50</v>
      </c>
      <c r="E294" s="65" t="s">
        <v>230</v>
      </c>
      <c r="F294" s="72" t="s">
        <v>698</v>
      </c>
      <c r="G294" s="66" t="s">
        <v>164</v>
      </c>
      <c r="H294" s="21"/>
      <c r="I294" s="18">
        <v>1</v>
      </c>
      <c r="J294" s="18" t="s">
        <v>14</v>
      </c>
      <c r="K294" s="21" t="str">
        <f>IFERROR(VLOOKUP(INVENTARIO4[[#This Row],[Code]],FOTOS[],2,FALSE),"-")</f>
        <v>https://github.com/uberboutique/whataform-repo/raw/main/pictures/V0097.jpg</v>
      </c>
      <c r="L294" s="21"/>
      <c r="M294" s="19">
        <f t="shared" si="37"/>
        <v>20</v>
      </c>
      <c r="N294" s="20"/>
      <c r="O294" s="108">
        <v>3</v>
      </c>
      <c r="P294" s="21">
        <f>SUMIFS(VENTAS[Cantidad],VENTAS[Código del producto Vendido],INVENTARIO4[[#This Row],[Code]])</f>
        <v>3</v>
      </c>
      <c r="Q294" s="21">
        <f>INVENTARIO4[[#This Row],[Entradas]]-INVENTARIO4[[#This Row],[Salidas]]</f>
        <v>0</v>
      </c>
      <c r="R294" s="20">
        <v>166</v>
      </c>
      <c r="S294" s="20">
        <v>18</v>
      </c>
      <c r="T294" s="20">
        <f t="shared" si="38"/>
        <v>9.2222222222222214</v>
      </c>
      <c r="U294" s="21">
        <v>150</v>
      </c>
      <c r="V294" s="20">
        <v>10</v>
      </c>
      <c r="W294" s="20">
        <f t="shared" si="39"/>
        <v>1.5</v>
      </c>
      <c r="X294" s="20">
        <f t="shared" si="40"/>
        <v>10.722222222222221</v>
      </c>
      <c r="Y294" s="20">
        <f t="shared" si="41"/>
        <v>15.333333333333332</v>
      </c>
      <c r="Z294" s="20">
        <v>20</v>
      </c>
      <c r="AA294" s="20">
        <f t="shared" si="42"/>
        <v>9.2777777777777786</v>
      </c>
      <c r="AB294" s="20"/>
    </row>
    <row r="295" spans="1:28" ht="28" x14ac:dyDescent="0.15">
      <c r="A295" s="23" t="s">
        <v>280</v>
      </c>
      <c r="B295" s="89"/>
      <c r="C295" s="22" t="s">
        <v>12</v>
      </c>
      <c r="D295" s="102" t="s">
        <v>50</v>
      </c>
      <c r="E295" s="65" t="s">
        <v>231</v>
      </c>
      <c r="F295" s="72" t="s">
        <v>698</v>
      </c>
      <c r="G295" s="66" t="s">
        <v>164</v>
      </c>
      <c r="H295" s="21"/>
      <c r="I295" s="18">
        <v>1</v>
      </c>
      <c r="J295" s="18" t="s">
        <v>14</v>
      </c>
      <c r="K295" s="21" t="str">
        <f>IFERROR(VLOOKUP(INVENTARIO4[[#This Row],[Code]],FOTOS[],2,FALSE),"-")</f>
        <v>https://github.com/uberboutique/whataform-repo/raw/main/pictures/V0098.jpg</v>
      </c>
      <c r="L295" s="21"/>
      <c r="M295" s="19">
        <f t="shared" si="37"/>
        <v>20</v>
      </c>
      <c r="N295" s="20"/>
      <c r="O295" s="108">
        <v>3</v>
      </c>
      <c r="P295" s="21">
        <f>SUMIFS(VENTAS[Cantidad],VENTAS[Código del producto Vendido],INVENTARIO4[[#This Row],[Code]])</f>
        <v>3</v>
      </c>
      <c r="Q295" s="21">
        <f>INVENTARIO4[[#This Row],[Entradas]]-INVENTARIO4[[#This Row],[Salidas]]</f>
        <v>0</v>
      </c>
      <c r="R295" s="20">
        <v>166</v>
      </c>
      <c r="S295" s="20">
        <v>18</v>
      </c>
      <c r="T295" s="20">
        <f t="shared" si="38"/>
        <v>9.2222222222222214</v>
      </c>
      <c r="U295" s="21">
        <v>150</v>
      </c>
      <c r="V295" s="20">
        <v>10</v>
      </c>
      <c r="W295" s="20">
        <f t="shared" si="39"/>
        <v>1.5</v>
      </c>
      <c r="X295" s="20">
        <f t="shared" si="40"/>
        <v>10.722222222222221</v>
      </c>
      <c r="Y295" s="20">
        <f t="shared" si="41"/>
        <v>15.333333333333332</v>
      </c>
      <c r="Z295" s="20">
        <v>20</v>
      </c>
      <c r="AA295" s="20">
        <f t="shared" si="42"/>
        <v>9.2777777777777786</v>
      </c>
      <c r="AB295" s="20"/>
    </row>
    <row r="296" spans="1:28" ht="14" x14ac:dyDescent="0.15">
      <c r="A296" s="23" t="s">
        <v>281</v>
      </c>
      <c r="B296" s="89"/>
      <c r="C296" s="22" t="s">
        <v>12</v>
      </c>
      <c r="D296" s="102" t="s">
        <v>50</v>
      </c>
      <c r="E296" s="65" t="s">
        <v>847</v>
      </c>
      <c r="F296" s="72" t="s">
        <v>692</v>
      </c>
      <c r="G296" s="66" t="s">
        <v>164</v>
      </c>
      <c r="H296" s="21"/>
      <c r="I296" s="18">
        <v>1</v>
      </c>
      <c r="J296" s="18" t="s">
        <v>14</v>
      </c>
      <c r="K296" s="21" t="str">
        <f>IFERROR(VLOOKUP(INVENTARIO4[[#This Row],[Code]],FOTOS[],2,FALSE),"-")</f>
        <v>-</v>
      </c>
      <c r="L296" s="21"/>
      <c r="M296" s="19">
        <f t="shared" si="37"/>
        <v>18</v>
      </c>
      <c r="N296" s="20"/>
      <c r="O296" s="108">
        <v>3</v>
      </c>
      <c r="P296" s="21">
        <f>SUMIFS(VENTAS[Cantidad],VENTAS[Código del producto Vendido],INVENTARIO4[[#This Row],[Code]])</f>
        <v>1</v>
      </c>
      <c r="Q296" s="21">
        <f>INVENTARIO4[[#This Row],[Entradas]]-INVENTARIO4[[#This Row],[Salidas]]</f>
        <v>2</v>
      </c>
      <c r="R296" s="20">
        <v>166</v>
      </c>
      <c r="S296" s="20">
        <v>18</v>
      </c>
      <c r="T296" s="20">
        <f t="shared" si="38"/>
        <v>9.2222222222222214</v>
      </c>
      <c r="U296" s="21">
        <v>150</v>
      </c>
      <c r="V296" s="20">
        <v>10</v>
      </c>
      <c r="W296" s="20">
        <f t="shared" si="39"/>
        <v>1.5</v>
      </c>
      <c r="X296" s="20">
        <f t="shared" si="40"/>
        <v>10.722222222222221</v>
      </c>
      <c r="Y296" s="20">
        <f t="shared" si="41"/>
        <v>15.333333333333332</v>
      </c>
      <c r="Z296" s="20">
        <v>18</v>
      </c>
      <c r="AA296" s="20">
        <f t="shared" si="42"/>
        <v>7.2777777777777786</v>
      </c>
      <c r="AB296" s="20"/>
    </row>
    <row r="297" spans="1:28" ht="14" x14ac:dyDescent="0.15">
      <c r="A297" s="39" t="s">
        <v>282</v>
      </c>
      <c r="B297" s="89"/>
      <c r="C297" s="22" t="s">
        <v>12</v>
      </c>
      <c r="D297" s="102" t="s">
        <v>50</v>
      </c>
      <c r="E297" s="65" t="s">
        <v>846</v>
      </c>
      <c r="F297" s="72" t="s">
        <v>695</v>
      </c>
      <c r="G297" s="66" t="s">
        <v>164</v>
      </c>
      <c r="H297" s="21"/>
      <c r="I297" s="18">
        <v>1</v>
      </c>
      <c r="J297" s="18" t="s">
        <v>14</v>
      </c>
      <c r="K297" s="21" t="str">
        <f>IFERROR(VLOOKUP(INVENTARIO4[[#This Row],[Code]],FOTOS[],2,FALSE),"-")</f>
        <v>-</v>
      </c>
      <c r="L297" s="21"/>
      <c r="M297" s="19">
        <f t="shared" si="37"/>
        <v>18</v>
      </c>
      <c r="N297" s="20"/>
      <c r="O297" s="111">
        <v>2</v>
      </c>
      <c r="P297" s="21">
        <f>SUMIFS(VENTAS[Cantidad],VENTAS[Código del producto Vendido],INVENTARIO4[[#This Row],[Code]])</f>
        <v>0</v>
      </c>
      <c r="Q297" s="21">
        <f>INVENTARIO4[[#This Row],[Entradas]]-INVENTARIO4[[#This Row],[Salidas]]</f>
        <v>2</v>
      </c>
      <c r="R297" s="20">
        <v>166</v>
      </c>
      <c r="S297" s="20">
        <v>18</v>
      </c>
      <c r="T297" s="20">
        <f t="shared" si="38"/>
        <v>9.2222222222222214</v>
      </c>
      <c r="U297" s="21">
        <v>150</v>
      </c>
      <c r="V297" s="20">
        <v>10</v>
      </c>
      <c r="W297" s="20">
        <f t="shared" si="39"/>
        <v>1.5</v>
      </c>
      <c r="X297" s="20">
        <f t="shared" si="40"/>
        <v>10.722222222222221</v>
      </c>
      <c r="Y297" s="20">
        <f t="shared" si="41"/>
        <v>15.333333333333332</v>
      </c>
      <c r="Z297" s="20">
        <v>18</v>
      </c>
      <c r="AA297" s="20">
        <f t="shared" si="42"/>
        <v>7.2777777777777786</v>
      </c>
      <c r="AB297" s="20"/>
    </row>
    <row r="298" spans="1:28" ht="14" x14ac:dyDescent="0.15">
      <c r="A298" s="23" t="s">
        <v>283</v>
      </c>
      <c r="B298" s="89"/>
      <c r="C298" s="22" t="s">
        <v>12</v>
      </c>
      <c r="D298" s="102" t="s">
        <v>50</v>
      </c>
      <c r="E298" s="65" t="s">
        <v>845</v>
      </c>
      <c r="F298" s="72" t="s">
        <v>692</v>
      </c>
      <c r="G298" s="66" t="s">
        <v>164</v>
      </c>
      <c r="H298" s="21"/>
      <c r="I298" s="18">
        <v>1</v>
      </c>
      <c r="J298" s="18" t="s">
        <v>14</v>
      </c>
      <c r="K298" s="21" t="str">
        <f>IFERROR(VLOOKUP(INVENTARIO4[[#This Row],[Code]],FOTOS[],2,FALSE),"-")</f>
        <v>-</v>
      </c>
      <c r="L298" s="21"/>
      <c r="M298" s="19">
        <f t="shared" si="37"/>
        <v>18</v>
      </c>
      <c r="N298" s="20"/>
      <c r="O298" s="108">
        <v>3</v>
      </c>
      <c r="P298" s="21">
        <f>SUMIFS(VENTAS[Cantidad],VENTAS[Código del producto Vendido],INVENTARIO4[[#This Row],[Code]])</f>
        <v>1</v>
      </c>
      <c r="Q298" s="21">
        <f>INVENTARIO4[[#This Row],[Entradas]]-INVENTARIO4[[#This Row],[Salidas]]</f>
        <v>2</v>
      </c>
      <c r="R298" s="20">
        <v>166</v>
      </c>
      <c r="S298" s="20">
        <v>18</v>
      </c>
      <c r="T298" s="20">
        <f t="shared" si="38"/>
        <v>9.2222222222222214</v>
      </c>
      <c r="U298" s="21">
        <v>150</v>
      </c>
      <c r="V298" s="20">
        <v>10</v>
      </c>
      <c r="W298" s="20">
        <f t="shared" si="39"/>
        <v>1.5</v>
      </c>
      <c r="X298" s="20">
        <f t="shared" si="40"/>
        <v>10.722222222222221</v>
      </c>
      <c r="Y298" s="20">
        <f t="shared" si="41"/>
        <v>15.333333333333332</v>
      </c>
      <c r="Z298" s="20">
        <v>18</v>
      </c>
      <c r="AA298" s="20">
        <f t="shared" si="42"/>
        <v>7.2777777777777786</v>
      </c>
      <c r="AB298" s="20"/>
    </row>
    <row r="299" spans="1:28" ht="14" x14ac:dyDescent="0.15">
      <c r="A299" s="23" t="s">
        <v>284</v>
      </c>
      <c r="B299" s="89"/>
      <c r="C299" s="22" t="s">
        <v>12</v>
      </c>
      <c r="D299" s="102" t="s">
        <v>50</v>
      </c>
      <c r="E299" s="65" t="s">
        <v>845</v>
      </c>
      <c r="F299" s="72" t="s">
        <v>695</v>
      </c>
      <c r="G299" s="66" t="s">
        <v>164</v>
      </c>
      <c r="H299" s="21"/>
      <c r="I299" s="18">
        <v>1</v>
      </c>
      <c r="J299" s="18" t="s">
        <v>14</v>
      </c>
      <c r="K299" s="21" t="str">
        <f>IFERROR(VLOOKUP(INVENTARIO4[[#This Row],[Code]],FOTOS[],2,FALSE),"-")</f>
        <v>https://github.com/uberboutique/whataform-repo/raw/main/pictures/V0102.jpg</v>
      </c>
      <c r="L299" s="21"/>
      <c r="M299" s="19">
        <f t="shared" si="37"/>
        <v>15</v>
      </c>
      <c r="N299" s="20"/>
      <c r="O299" s="108">
        <v>3</v>
      </c>
      <c r="P299" s="21">
        <f>SUMIFS(VENTAS[Cantidad],VENTAS[Código del producto Vendido],INVENTARIO4[[#This Row],[Code]])</f>
        <v>3</v>
      </c>
      <c r="Q299" s="21">
        <f>INVENTARIO4[[#This Row],[Entradas]]-INVENTARIO4[[#This Row],[Salidas]]</f>
        <v>0</v>
      </c>
      <c r="R299" s="20">
        <v>166</v>
      </c>
      <c r="S299" s="20">
        <v>18</v>
      </c>
      <c r="T299" s="20">
        <f t="shared" si="38"/>
        <v>9.2222222222222214</v>
      </c>
      <c r="U299" s="21">
        <v>150</v>
      </c>
      <c r="V299" s="20">
        <v>10</v>
      </c>
      <c r="W299" s="20">
        <f t="shared" si="39"/>
        <v>1.5</v>
      </c>
      <c r="X299" s="20">
        <f t="shared" si="40"/>
        <v>10.722222222222221</v>
      </c>
      <c r="Y299" s="20">
        <f t="shared" si="41"/>
        <v>15.333333333333332</v>
      </c>
      <c r="Z299" s="20">
        <v>15</v>
      </c>
      <c r="AA299" s="20">
        <f t="shared" si="42"/>
        <v>4.2777777777777786</v>
      </c>
      <c r="AB299" s="20"/>
    </row>
    <row r="300" spans="1:28" ht="14" x14ac:dyDescent="0.15">
      <c r="A300" s="23" t="s">
        <v>285</v>
      </c>
      <c r="B300" s="89"/>
      <c r="C300" s="22" t="s">
        <v>12</v>
      </c>
      <c r="D300" s="102" t="s">
        <v>50</v>
      </c>
      <c r="E300" s="65" t="s">
        <v>845</v>
      </c>
      <c r="F300" s="72" t="s">
        <v>698</v>
      </c>
      <c r="G300" s="66" t="s">
        <v>164</v>
      </c>
      <c r="H300" s="21"/>
      <c r="I300" s="18">
        <v>1</v>
      </c>
      <c r="J300" s="18" t="s">
        <v>14</v>
      </c>
      <c r="K300" s="21" t="str">
        <f>IFERROR(VLOOKUP(INVENTARIO4[[#This Row],[Code]],FOTOS[],2,FALSE),"-")</f>
        <v>-</v>
      </c>
      <c r="L300" s="21"/>
      <c r="M300" s="19">
        <f t="shared" si="37"/>
        <v>18</v>
      </c>
      <c r="N300" s="20"/>
      <c r="O300" s="108">
        <v>3</v>
      </c>
      <c r="P300" s="21">
        <f>SUMIFS(VENTAS[Cantidad],VENTAS[Código del producto Vendido],INVENTARIO4[[#This Row],[Code]])</f>
        <v>2</v>
      </c>
      <c r="Q300" s="21">
        <f>INVENTARIO4[[#This Row],[Entradas]]-INVENTARIO4[[#This Row],[Salidas]]</f>
        <v>1</v>
      </c>
      <c r="R300" s="20">
        <v>166</v>
      </c>
      <c r="S300" s="20">
        <v>18</v>
      </c>
      <c r="T300" s="20">
        <f t="shared" si="38"/>
        <v>9.2222222222222214</v>
      </c>
      <c r="U300" s="21">
        <v>150</v>
      </c>
      <c r="V300" s="20">
        <v>10</v>
      </c>
      <c r="W300" s="20">
        <f t="shared" si="39"/>
        <v>1.5</v>
      </c>
      <c r="X300" s="20">
        <f t="shared" si="40"/>
        <v>10.722222222222221</v>
      </c>
      <c r="Y300" s="20">
        <f t="shared" si="41"/>
        <v>15.333333333333332</v>
      </c>
      <c r="Z300" s="20">
        <v>18</v>
      </c>
      <c r="AA300" s="20">
        <f t="shared" si="42"/>
        <v>7.2777777777777786</v>
      </c>
      <c r="AB300" s="20"/>
    </row>
    <row r="301" spans="1:28" ht="14" x14ac:dyDescent="0.15">
      <c r="A301" s="23" t="s">
        <v>286</v>
      </c>
      <c r="B301" s="89"/>
      <c r="C301" s="22" t="s">
        <v>12</v>
      </c>
      <c r="D301" s="102" t="s">
        <v>50</v>
      </c>
      <c r="E301" s="65" t="s">
        <v>844</v>
      </c>
      <c r="F301" s="72" t="s">
        <v>692</v>
      </c>
      <c r="G301" s="66" t="s">
        <v>164</v>
      </c>
      <c r="H301" s="21"/>
      <c r="I301" s="18">
        <v>1</v>
      </c>
      <c r="J301" s="18" t="s">
        <v>14</v>
      </c>
      <c r="K301" s="21" t="str">
        <f>IFERROR(VLOOKUP(INVENTARIO4[[#This Row],[Code]],FOTOS[],2,FALSE),"-")</f>
        <v>-</v>
      </c>
      <c r="L301" s="21"/>
      <c r="M301" s="19">
        <f t="shared" si="37"/>
        <v>18</v>
      </c>
      <c r="N301" s="20"/>
      <c r="O301" s="111">
        <v>4</v>
      </c>
      <c r="P301" s="21">
        <f>SUMIFS(VENTAS[Cantidad],VENTAS[Código del producto Vendido],INVENTARIO4[[#This Row],[Code]])</f>
        <v>3</v>
      </c>
      <c r="Q301" s="21">
        <f>INVENTARIO4[[#This Row],[Entradas]]-INVENTARIO4[[#This Row],[Salidas]]</f>
        <v>1</v>
      </c>
      <c r="R301" s="20">
        <v>166</v>
      </c>
      <c r="S301" s="20">
        <v>18</v>
      </c>
      <c r="T301" s="20">
        <f t="shared" si="38"/>
        <v>9.2222222222222214</v>
      </c>
      <c r="U301" s="21">
        <v>150</v>
      </c>
      <c r="V301" s="20">
        <v>10</v>
      </c>
      <c r="W301" s="20">
        <f t="shared" si="39"/>
        <v>1.5</v>
      </c>
      <c r="X301" s="20">
        <f t="shared" si="40"/>
        <v>10.722222222222221</v>
      </c>
      <c r="Y301" s="20">
        <f t="shared" si="41"/>
        <v>15.333333333333332</v>
      </c>
      <c r="Z301" s="20">
        <v>18</v>
      </c>
      <c r="AA301" s="20">
        <f t="shared" si="42"/>
        <v>7.2777777777777786</v>
      </c>
      <c r="AB301" s="20"/>
    </row>
    <row r="302" spans="1:28" ht="14" x14ac:dyDescent="0.15">
      <c r="A302" s="23" t="s">
        <v>287</v>
      </c>
      <c r="B302" s="89"/>
      <c r="C302" s="22" t="s">
        <v>12</v>
      </c>
      <c r="D302" s="102" t="s">
        <v>50</v>
      </c>
      <c r="E302" s="65" t="s">
        <v>844</v>
      </c>
      <c r="F302" s="72" t="s">
        <v>695</v>
      </c>
      <c r="G302" s="66" t="s">
        <v>164</v>
      </c>
      <c r="H302" s="21"/>
      <c r="I302" s="18">
        <v>1</v>
      </c>
      <c r="J302" s="18" t="s">
        <v>14</v>
      </c>
      <c r="K302" s="21" t="str">
        <f>IFERROR(VLOOKUP(INVENTARIO4[[#This Row],[Code]],FOTOS[],2,FALSE),"-")</f>
        <v>-</v>
      </c>
      <c r="L302" s="21"/>
      <c r="M302" s="19">
        <f t="shared" si="37"/>
        <v>18</v>
      </c>
      <c r="N302" s="20"/>
      <c r="O302" s="108">
        <v>2</v>
      </c>
      <c r="P302" s="21">
        <f>SUMIFS(VENTAS[Cantidad],VENTAS[Código del producto Vendido],INVENTARIO4[[#This Row],[Code]])</f>
        <v>0</v>
      </c>
      <c r="Q302" s="21">
        <f>INVENTARIO4[[#This Row],[Entradas]]-INVENTARIO4[[#This Row],[Salidas]]</f>
        <v>2</v>
      </c>
      <c r="R302" s="20">
        <v>166</v>
      </c>
      <c r="S302" s="20">
        <v>18</v>
      </c>
      <c r="T302" s="20">
        <f t="shared" si="38"/>
        <v>9.2222222222222214</v>
      </c>
      <c r="U302" s="21">
        <v>150</v>
      </c>
      <c r="V302" s="20">
        <v>10</v>
      </c>
      <c r="W302" s="20">
        <f t="shared" si="39"/>
        <v>1.5</v>
      </c>
      <c r="X302" s="20">
        <f t="shared" si="40"/>
        <v>10.722222222222221</v>
      </c>
      <c r="Y302" s="20">
        <f t="shared" si="41"/>
        <v>15.333333333333332</v>
      </c>
      <c r="Z302" s="20">
        <v>18</v>
      </c>
      <c r="AA302" s="20">
        <f t="shared" si="42"/>
        <v>7.2777777777777786</v>
      </c>
      <c r="AB302" s="20"/>
    </row>
    <row r="303" spans="1:28" ht="28" x14ac:dyDescent="0.15">
      <c r="A303" s="23" t="s">
        <v>288</v>
      </c>
      <c r="B303" s="89"/>
      <c r="C303" s="22" t="s">
        <v>12</v>
      </c>
      <c r="D303" s="102" t="s">
        <v>50</v>
      </c>
      <c r="E303" s="65" t="s">
        <v>232</v>
      </c>
      <c r="F303" s="72" t="s">
        <v>698</v>
      </c>
      <c r="G303" s="66" t="s">
        <v>164</v>
      </c>
      <c r="H303" s="21"/>
      <c r="I303" s="18">
        <v>1</v>
      </c>
      <c r="J303" s="18" t="s">
        <v>14</v>
      </c>
      <c r="K303" s="21" t="str">
        <f>IFERROR(VLOOKUP(INVENTARIO4[[#This Row],[Code]],FOTOS[],2,FALSE),"-")</f>
        <v>https://github.com/uberboutique/whataform-repo/raw/main/pictures/V0106.jpg</v>
      </c>
      <c r="L303" s="21"/>
      <c r="M303" s="19">
        <f t="shared" si="37"/>
        <v>15</v>
      </c>
      <c r="N303" s="20"/>
      <c r="O303" s="108">
        <v>4</v>
      </c>
      <c r="P303" s="21">
        <f>SUMIFS(VENTAS[Cantidad],VENTAS[Código del producto Vendido],INVENTARIO4[[#This Row],[Code]])</f>
        <v>4</v>
      </c>
      <c r="Q303" s="21">
        <f>INVENTARIO4[[#This Row],[Entradas]]-INVENTARIO4[[#This Row],[Salidas]]</f>
        <v>0</v>
      </c>
      <c r="R303" s="20">
        <v>166</v>
      </c>
      <c r="S303" s="20">
        <v>18</v>
      </c>
      <c r="T303" s="20">
        <f t="shared" si="38"/>
        <v>9.2222222222222214</v>
      </c>
      <c r="U303" s="21">
        <v>150</v>
      </c>
      <c r="V303" s="20">
        <v>10</v>
      </c>
      <c r="W303" s="20">
        <f t="shared" si="39"/>
        <v>1.5</v>
      </c>
      <c r="X303" s="20">
        <f t="shared" si="40"/>
        <v>10.722222222222221</v>
      </c>
      <c r="Y303" s="20">
        <f t="shared" si="41"/>
        <v>15.333333333333332</v>
      </c>
      <c r="Z303" s="20">
        <v>15</v>
      </c>
      <c r="AA303" s="20">
        <f t="shared" si="42"/>
        <v>4.2777777777777786</v>
      </c>
      <c r="AB303" s="20"/>
    </row>
    <row r="304" spans="1:28" ht="14" x14ac:dyDescent="0.15">
      <c r="A304" s="23" t="s">
        <v>289</v>
      </c>
      <c r="B304" s="89"/>
      <c r="C304" s="22" t="s">
        <v>12</v>
      </c>
      <c r="D304" s="102" t="s">
        <v>50</v>
      </c>
      <c r="E304" s="65" t="s">
        <v>843</v>
      </c>
      <c r="F304" s="72" t="s">
        <v>695</v>
      </c>
      <c r="G304" s="66" t="s">
        <v>164</v>
      </c>
      <c r="H304" s="21"/>
      <c r="I304" s="18">
        <v>1</v>
      </c>
      <c r="J304" s="18" t="s">
        <v>14</v>
      </c>
      <c r="K304" s="21" t="str">
        <f>IFERROR(VLOOKUP(INVENTARIO4[[#This Row],[Code]],FOTOS[],2,FALSE),"-")</f>
        <v>-</v>
      </c>
      <c r="L304" s="21"/>
      <c r="M304" s="19">
        <f t="shared" si="37"/>
        <v>18</v>
      </c>
      <c r="N304" s="20"/>
      <c r="O304" s="108">
        <v>4</v>
      </c>
      <c r="P304" s="21">
        <f>SUMIFS(VENTAS[Cantidad],VENTAS[Código del producto Vendido],INVENTARIO4[[#This Row],[Code]])</f>
        <v>2</v>
      </c>
      <c r="Q304" s="21">
        <f>INVENTARIO4[[#This Row],[Entradas]]-INVENTARIO4[[#This Row],[Salidas]]</f>
        <v>2</v>
      </c>
      <c r="R304" s="20">
        <v>166</v>
      </c>
      <c r="S304" s="20">
        <v>18</v>
      </c>
      <c r="T304" s="20">
        <f t="shared" si="38"/>
        <v>9.2222222222222214</v>
      </c>
      <c r="U304" s="21">
        <v>150</v>
      </c>
      <c r="V304" s="20">
        <v>10</v>
      </c>
      <c r="W304" s="20">
        <f t="shared" si="39"/>
        <v>1.5</v>
      </c>
      <c r="X304" s="20">
        <f t="shared" si="40"/>
        <v>10.722222222222221</v>
      </c>
      <c r="Y304" s="20">
        <f t="shared" si="41"/>
        <v>15.333333333333332</v>
      </c>
      <c r="Z304" s="20">
        <v>18</v>
      </c>
      <c r="AA304" s="20">
        <f t="shared" si="42"/>
        <v>7.2777777777777786</v>
      </c>
      <c r="AB304" s="20"/>
    </row>
    <row r="305" spans="1:28" ht="14" x14ac:dyDescent="0.15">
      <c r="A305" s="23" t="s">
        <v>290</v>
      </c>
      <c r="B305" s="89"/>
      <c r="C305" s="22" t="s">
        <v>12</v>
      </c>
      <c r="D305" s="102" t="s">
        <v>50</v>
      </c>
      <c r="E305" s="65" t="s">
        <v>843</v>
      </c>
      <c r="F305" s="72" t="s">
        <v>692</v>
      </c>
      <c r="G305" s="66" t="s">
        <v>164</v>
      </c>
      <c r="H305" s="21"/>
      <c r="I305" s="18">
        <v>1</v>
      </c>
      <c r="J305" s="18" t="s">
        <v>14</v>
      </c>
      <c r="K305" s="21" t="str">
        <f>IFERROR(VLOOKUP(INVENTARIO4[[#This Row],[Code]],FOTOS[],2,FALSE),"-")</f>
        <v>-</v>
      </c>
      <c r="L305" s="21"/>
      <c r="M305" s="19">
        <f t="shared" si="37"/>
        <v>18</v>
      </c>
      <c r="N305" s="20"/>
      <c r="O305" s="111">
        <v>3</v>
      </c>
      <c r="P305" s="21">
        <f>SUMIFS(VENTAS[Cantidad],VENTAS[Código del producto Vendido],INVENTARIO4[[#This Row],[Code]])</f>
        <v>2</v>
      </c>
      <c r="Q305" s="21">
        <f>INVENTARIO4[[#This Row],[Entradas]]-INVENTARIO4[[#This Row],[Salidas]]</f>
        <v>1</v>
      </c>
      <c r="R305" s="20">
        <v>166</v>
      </c>
      <c r="S305" s="20">
        <v>18</v>
      </c>
      <c r="T305" s="20">
        <f t="shared" si="38"/>
        <v>9.2222222222222214</v>
      </c>
      <c r="U305" s="21">
        <v>150</v>
      </c>
      <c r="V305" s="20">
        <v>10</v>
      </c>
      <c r="W305" s="20">
        <f t="shared" si="39"/>
        <v>1.5</v>
      </c>
      <c r="X305" s="20">
        <f t="shared" si="40"/>
        <v>10.722222222222221</v>
      </c>
      <c r="Y305" s="20">
        <f t="shared" si="41"/>
        <v>15.333333333333332</v>
      </c>
      <c r="Z305" s="20">
        <v>18</v>
      </c>
      <c r="AA305" s="20">
        <f t="shared" si="42"/>
        <v>7.2777777777777786</v>
      </c>
      <c r="AB305" s="20"/>
    </row>
    <row r="306" spans="1:28" ht="28" x14ac:dyDescent="0.15">
      <c r="A306" s="23" t="s">
        <v>291</v>
      </c>
      <c r="B306" s="89"/>
      <c r="C306" s="22" t="s">
        <v>12</v>
      </c>
      <c r="D306" s="102" t="s">
        <v>50</v>
      </c>
      <c r="E306" s="65" t="s">
        <v>233</v>
      </c>
      <c r="F306" s="72" t="s">
        <v>695</v>
      </c>
      <c r="G306" s="66" t="s">
        <v>164</v>
      </c>
      <c r="H306" s="21"/>
      <c r="I306" s="18">
        <v>1</v>
      </c>
      <c r="J306" s="18" t="s">
        <v>14</v>
      </c>
      <c r="K306" s="21" t="str">
        <f>IFERROR(VLOOKUP(INVENTARIO4[[#This Row],[Code]],FOTOS[],2,FALSE),"-")</f>
        <v>https://github.com/uberboutique/whataform-repo/raw/main/pictures/V0109.jpg</v>
      </c>
      <c r="L306" s="21"/>
      <c r="M306" s="19">
        <f t="shared" si="37"/>
        <v>15</v>
      </c>
      <c r="N306" s="20"/>
      <c r="O306" s="108">
        <v>4</v>
      </c>
      <c r="P306" s="21">
        <f>SUMIFS(VENTAS[Cantidad],VENTAS[Código del producto Vendido],INVENTARIO4[[#This Row],[Code]])</f>
        <v>4</v>
      </c>
      <c r="Q306" s="21">
        <f>INVENTARIO4[[#This Row],[Entradas]]-INVENTARIO4[[#This Row],[Salidas]]</f>
        <v>0</v>
      </c>
      <c r="R306" s="20">
        <v>166</v>
      </c>
      <c r="S306" s="20">
        <v>18</v>
      </c>
      <c r="T306" s="20">
        <f t="shared" si="38"/>
        <v>9.2222222222222214</v>
      </c>
      <c r="U306" s="21">
        <v>150</v>
      </c>
      <c r="V306" s="20">
        <v>10</v>
      </c>
      <c r="W306" s="20">
        <f t="shared" si="39"/>
        <v>1.5</v>
      </c>
      <c r="X306" s="20">
        <f t="shared" si="40"/>
        <v>10.722222222222221</v>
      </c>
      <c r="Y306" s="20">
        <f t="shared" si="41"/>
        <v>15.333333333333332</v>
      </c>
      <c r="Z306" s="20">
        <v>15</v>
      </c>
      <c r="AA306" s="20">
        <f t="shared" si="42"/>
        <v>4.2777777777777786</v>
      </c>
      <c r="AB306" s="20"/>
    </row>
    <row r="307" spans="1:28" ht="14" x14ac:dyDescent="0.15">
      <c r="A307" s="23" t="s">
        <v>292</v>
      </c>
      <c r="B307" s="89"/>
      <c r="C307" s="22" t="s">
        <v>12</v>
      </c>
      <c r="D307" s="102" t="s">
        <v>50</v>
      </c>
      <c r="E307" s="65" t="s">
        <v>920</v>
      </c>
      <c r="F307" s="72" t="s">
        <v>692</v>
      </c>
      <c r="G307" s="66" t="s">
        <v>164</v>
      </c>
      <c r="H307" s="21"/>
      <c r="I307" s="18">
        <v>1</v>
      </c>
      <c r="J307" s="18" t="s">
        <v>14</v>
      </c>
      <c r="K307" s="21" t="str">
        <f>IFERROR(VLOOKUP(INVENTARIO4[[#This Row],[Code]],FOTOS[],2,FALSE),"-")</f>
        <v>-</v>
      </c>
      <c r="L307" s="21"/>
      <c r="M307" s="19">
        <f t="shared" si="37"/>
        <v>15</v>
      </c>
      <c r="N307" s="20"/>
      <c r="O307" s="111">
        <v>3</v>
      </c>
      <c r="P307" s="21">
        <f>SUMIFS(VENTAS[Cantidad],VENTAS[Código del producto Vendido],INVENTARIO4[[#This Row],[Code]])</f>
        <v>0</v>
      </c>
      <c r="Q307" s="21">
        <f>INVENTARIO4[[#This Row],[Entradas]]-INVENTARIO4[[#This Row],[Salidas]]</f>
        <v>3</v>
      </c>
      <c r="R307" s="20">
        <v>166</v>
      </c>
      <c r="S307" s="20">
        <v>18</v>
      </c>
      <c r="T307" s="20">
        <f t="shared" si="38"/>
        <v>9.2222222222222214</v>
      </c>
      <c r="U307" s="21">
        <v>150</v>
      </c>
      <c r="V307" s="20">
        <v>10</v>
      </c>
      <c r="W307" s="20">
        <f t="shared" si="39"/>
        <v>1.5</v>
      </c>
      <c r="X307" s="20">
        <f t="shared" si="40"/>
        <v>10.722222222222221</v>
      </c>
      <c r="Y307" s="20">
        <f t="shared" si="41"/>
        <v>15.333333333333332</v>
      </c>
      <c r="Z307" s="20">
        <v>15</v>
      </c>
      <c r="AA307" s="20">
        <f t="shared" si="42"/>
        <v>4.2777777777777786</v>
      </c>
      <c r="AB307" s="20"/>
    </row>
    <row r="308" spans="1:28" ht="14" x14ac:dyDescent="0.15">
      <c r="A308" s="23" t="s">
        <v>293</v>
      </c>
      <c r="B308" s="89"/>
      <c r="C308" s="22" t="s">
        <v>12</v>
      </c>
      <c r="D308" s="102" t="s">
        <v>50</v>
      </c>
      <c r="E308" s="65" t="s">
        <v>920</v>
      </c>
      <c r="F308" s="72" t="s">
        <v>695</v>
      </c>
      <c r="G308" s="66" t="s">
        <v>164</v>
      </c>
      <c r="H308" s="21"/>
      <c r="I308" s="18">
        <v>1</v>
      </c>
      <c r="J308" s="18" t="s">
        <v>14</v>
      </c>
      <c r="K308" s="21" t="str">
        <f>IFERROR(VLOOKUP(INVENTARIO4[[#This Row],[Code]],FOTOS[],2,FALSE),"-")</f>
        <v>-</v>
      </c>
      <c r="L308" s="21"/>
      <c r="M308" s="19">
        <f t="shared" si="37"/>
        <v>15</v>
      </c>
      <c r="N308" s="20"/>
      <c r="O308" s="108">
        <v>2</v>
      </c>
      <c r="P308" s="21">
        <f>SUMIFS(VENTAS[Cantidad],VENTAS[Código del producto Vendido],INVENTARIO4[[#This Row],[Code]])</f>
        <v>1</v>
      </c>
      <c r="Q308" s="21">
        <f>INVENTARIO4[[#This Row],[Entradas]]-INVENTARIO4[[#This Row],[Salidas]]</f>
        <v>1</v>
      </c>
      <c r="R308" s="20">
        <v>166</v>
      </c>
      <c r="S308" s="20">
        <v>18</v>
      </c>
      <c r="T308" s="20">
        <f t="shared" si="38"/>
        <v>9.2222222222222214</v>
      </c>
      <c r="U308" s="21">
        <v>150</v>
      </c>
      <c r="V308" s="20">
        <v>10</v>
      </c>
      <c r="W308" s="20">
        <f t="shared" si="39"/>
        <v>1.5</v>
      </c>
      <c r="X308" s="20">
        <f t="shared" si="40"/>
        <v>10.722222222222221</v>
      </c>
      <c r="Y308" s="20">
        <f t="shared" si="41"/>
        <v>15.333333333333332</v>
      </c>
      <c r="Z308" s="20">
        <v>15</v>
      </c>
      <c r="AA308" s="20">
        <f t="shared" si="42"/>
        <v>4.2777777777777786</v>
      </c>
      <c r="AB308" s="20"/>
    </row>
    <row r="309" spans="1:28" ht="14" x14ac:dyDescent="0.15">
      <c r="A309" s="23" t="s">
        <v>294</v>
      </c>
      <c r="B309" s="89"/>
      <c r="C309" s="22" t="s">
        <v>12</v>
      </c>
      <c r="D309" s="102" t="s">
        <v>50</v>
      </c>
      <c r="E309" s="65" t="s">
        <v>920</v>
      </c>
      <c r="F309" s="72" t="s">
        <v>698</v>
      </c>
      <c r="G309" s="66" t="s">
        <v>164</v>
      </c>
      <c r="H309" s="21"/>
      <c r="I309" s="18">
        <v>1</v>
      </c>
      <c r="J309" s="18" t="s">
        <v>14</v>
      </c>
      <c r="K309" s="21" t="str">
        <f>IFERROR(VLOOKUP(INVENTARIO4[[#This Row],[Code]],FOTOS[],2,FALSE),"-")</f>
        <v>-</v>
      </c>
      <c r="L309" s="21"/>
      <c r="M309" s="19">
        <f t="shared" si="37"/>
        <v>15</v>
      </c>
      <c r="N309" s="20"/>
      <c r="O309" s="111">
        <v>3</v>
      </c>
      <c r="P309" s="21">
        <f>SUMIFS(VENTAS[Cantidad],VENTAS[Código del producto Vendido],INVENTARIO4[[#This Row],[Code]])</f>
        <v>2</v>
      </c>
      <c r="Q309" s="21">
        <f>INVENTARIO4[[#This Row],[Entradas]]-INVENTARIO4[[#This Row],[Salidas]]</f>
        <v>1</v>
      </c>
      <c r="R309" s="20">
        <v>166</v>
      </c>
      <c r="S309" s="20">
        <v>18</v>
      </c>
      <c r="T309" s="20">
        <f t="shared" si="38"/>
        <v>9.2222222222222214</v>
      </c>
      <c r="U309" s="21">
        <v>150</v>
      </c>
      <c r="V309" s="20">
        <v>10</v>
      </c>
      <c r="W309" s="20">
        <f t="shared" si="39"/>
        <v>1.5</v>
      </c>
      <c r="X309" s="20">
        <f t="shared" si="40"/>
        <v>10.722222222222221</v>
      </c>
      <c r="Y309" s="20">
        <f t="shared" si="41"/>
        <v>15.333333333333332</v>
      </c>
      <c r="Z309" s="20">
        <v>15</v>
      </c>
      <c r="AA309" s="20">
        <f t="shared" si="42"/>
        <v>4.2777777777777786</v>
      </c>
      <c r="AB309" s="20"/>
    </row>
    <row r="310" spans="1:28" ht="28" x14ac:dyDescent="0.15">
      <c r="A310" s="23" t="s">
        <v>295</v>
      </c>
      <c r="B310" s="89"/>
      <c r="C310" s="22" t="s">
        <v>12</v>
      </c>
      <c r="D310" s="102" t="s">
        <v>50</v>
      </c>
      <c r="E310" s="65" t="s">
        <v>234</v>
      </c>
      <c r="F310" s="72" t="s">
        <v>698</v>
      </c>
      <c r="G310" s="66" t="s">
        <v>164</v>
      </c>
      <c r="H310" s="21"/>
      <c r="I310" s="18">
        <v>1</v>
      </c>
      <c r="J310" s="18" t="s">
        <v>14</v>
      </c>
      <c r="K310" s="21" t="str">
        <f>IFERROR(VLOOKUP(INVENTARIO4[[#This Row],[Code]],FOTOS[],2,FALSE),"-")</f>
        <v>https://github.com/uberboutique/whataform-repo/raw/main/pictures/V0113.jpg</v>
      </c>
      <c r="L310" s="21"/>
      <c r="M310" s="19">
        <f t="shared" si="37"/>
        <v>20</v>
      </c>
      <c r="N310" s="20"/>
      <c r="O310" s="108">
        <v>4</v>
      </c>
      <c r="P310" s="21">
        <f>SUMIFS(VENTAS[Cantidad],VENTAS[Código del producto Vendido],INVENTARIO4[[#This Row],[Code]])</f>
        <v>4</v>
      </c>
      <c r="Q310" s="21">
        <f>INVENTARIO4[[#This Row],[Entradas]]-INVENTARIO4[[#This Row],[Salidas]]</f>
        <v>0</v>
      </c>
      <c r="R310" s="20">
        <v>166</v>
      </c>
      <c r="S310" s="20">
        <v>18</v>
      </c>
      <c r="T310" s="20">
        <f t="shared" si="38"/>
        <v>9.2222222222222214</v>
      </c>
      <c r="U310" s="21">
        <v>150</v>
      </c>
      <c r="V310" s="20">
        <v>10</v>
      </c>
      <c r="W310" s="20">
        <f t="shared" si="39"/>
        <v>1.5</v>
      </c>
      <c r="X310" s="20">
        <f t="shared" si="40"/>
        <v>10.722222222222221</v>
      </c>
      <c r="Y310" s="20">
        <f t="shared" si="41"/>
        <v>15.333333333333332</v>
      </c>
      <c r="Z310" s="20">
        <v>20</v>
      </c>
      <c r="AA310" s="20">
        <f t="shared" si="42"/>
        <v>9.2777777777777786</v>
      </c>
      <c r="AB310" s="20"/>
    </row>
    <row r="311" spans="1:28" ht="28" x14ac:dyDescent="0.15">
      <c r="A311" s="23" t="s">
        <v>296</v>
      </c>
      <c r="B311" s="89"/>
      <c r="C311" s="22" t="s">
        <v>12</v>
      </c>
      <c r="D311" s="102" t="s">
        <v>50</v>
      </c>
      <c r="E311" s="65" t="s">
        <v>235</v>
      </c>
      <c r="F311" s="72" t="s">
        <v>698</v>
      </c>
      <c r="G311" s="66" t="s">
        <v>164</v>
      </c>
      <c r="H311" s="21"/>
      <c r="I311" s="18">
        <v>1</v>
      </c>
      <c r="J311" s="18" t="s">
        <v>14</v>
      </c>
      <c r="K311" s="21" t="str">
        <f>IFERROR(VLOOKUP(INVENTARIO4[[#This Row],[Code]],FOTOS[],2,FALSE),"-")</f>
        <v>https://github.com/uberboutique/whataform-repo/raw/main/pictures/V0114.jpg</v>
      </c>
      <c r="L311" s="21"/>
      <c r="M311" s="19">
        <f t="shared" si="37"/>
        <v>20</v>
      </c>
      <c r="N311" s="20"/>
      <c r="O311" s="108">
        <v>4</v>
      </c>
      <c r="P311" s="21">
        <f>SUMIFS(VENTAS[Cantidad],VENTAS[Código del producto Vendido],INVENTARIO4[[#This Row],[Code]])</f>
        <v>4</v>
      </c>
      <c r="Q311" s="21">
        <f>INVENTARIO4[[#This Row],[Entradas]]-INVENTARIO4[[#This Row],[Salidas]]</f>
        <v>0</v>
      </c>
      <c r="R311" s="20">
        <v>166</v>
      </c>
      <c r="S311" s="20">
        <v>18</v>
      </c>
      <c r="T311" s="20">
        <f t="shared" si="38"/>
        <v>9.2222222222222214</v>
      </c>
      <c r="U311" s="21">
        <v>150</v>
      </c>
      <c r="V311" s="20">
        <v>10</v>
      </c>
      <c r="W311" s="20">
        <f t="shared" si="39"/>
        <v>1.5</v>
      </c>
      <c r="X311" s="20">
        <f t="shared" si="40"/>
        <v>10.722222222222221</v>
      </c>
      <c r="Y311" s="20">
        <f t="shared" si="41"/>
        <v>15.333333333333332</v>
      </c>
      <c r="Z311" s="20">
        <v>20</v>
      </c>
      <c r="AA311" s="20">
        <f t="shared" si="42"/>
        <v>9.2777777777777786</v>
      </c>
      <c r="AB311" s="20"/>
    </row>
    <row r="312" spans="1:28" ht="28" x14ac:dyDescent="0.15">
      <c r="A312" s="23" t="s">
        <v>297</v>
      </c>
      <c r="B312" s="89"/>
      <c r="C312" s="22" t="s">
        <v>12</v>
      </c>
      <c r="D312" s="102" t="s">
        <v>50</v>
      </c>
      <c r="E312" s="65" t="s">
        <v>236</v>
      </c>
      <c r="F312" s="72" t="s">
        <v>698</v>
      </c>
      <c r="G312" s="66" t="s">
        <v>164</v>
      </c>
      <c r="H312" s="21"/>
      <c r="I312" s="18">
        <v>1</v>
      </c>
      <c r="J312" s="18" t="s">
        <v>14</v>
      </c>
      <c r="K312" s="21" t="str">
        <f>IFERROR(VLOOKUP(INVENTARIO4[[#This Row],[Code]],FOTOS[],2,FALSE),"-")</f>
        <v>https://github.com/uberboutique/whataform-repo/raw/main/pictures/V0115.jpg</v>
      </c>
      <c r="L312" s="21"/>
      <c r="M312" s="19">
        <f t="shared" si="37"/>
        <v>20</v>
      </c>
      <c r="N312" s="20"/>
      <c r="O312" s="108">
        <v>4</v>
      </c>
      <c r="P312" s="21">
        <f>SUMIFS(VENTAS[Cantidad],VENTAS[Código del producto Vendido],INVENTARIO4[[#This Row],[Code]])</f>
        <v>4</v>
      </c>
      <c r="Q312" s="21">
        <f>INVENTARIO4[[#This Row],[Entradas]]-INVENTARIO4[[#This Row],[Salidas]]</f>
        <v>0</v>
      </c>
      <c r="R312" s="20">
        <v>166</v>
      </c>
      <c r="S312" s="20">
        <v>18</v>
      </c>
      <c r="T312" s="20">
        <f t="shared" si="38"/>
        <v>9.2222222222222214</v>
      </c>
      <c r="U312" s="21">
        <v>150</v>
      </c>
      <c r="V312" s="20">
        <v>10</v>
      </c>
      <c r="W312" s="20">
        <f t="shared" si="39"/>
        <v>1.5</v>
      </c>
      <c r="X312" s="20">
        <f t="shared" si="40"/>
        <v>10.722222222222221</v>
      </c>
      <c r="Y312" s="20">
        <f t="shared" si="41"/>
        <v>15.333333333333332</v>
      </c>
      <c r="Z312" s="20">
        <v>20</v>
      </c>
      <c r="AA312" s="20">
        <f t="shared" si="42"/>
        <v>9.2777777777777786</v>
      </c>
      <c r="AB312" s="20"/>
    </row>
    <row r="313" spans="1:28" ht="28" x14ac:dyDescent="0.15">
      <c r="A313" s="23" t="s">
        <v>298</v>
      </c>
      <c r="B313" s="89"/>
      <c r="C313" s="22" t="s">
        <v>12</v>
      </c>
      <c r="D313" s="102" t="s">
        <v>50</v>
      </c>
      <c r="E313" s="65" t="s">
        <v>237</v>
      </c>
      <c r="F313" s="72" t="s">
        <v>698</v>
      </c>
      <c r="G313" s="66" t="s">
        <v>164</v>
      </c>
      <c r="H313" s="21"/>
      <c r="I313" s="18">
        <v>1</v>
      </c>
      <c r="J313" s="18" t="s">
        <v>14</v>
      </c>
      <c r="K313" s="21" t="str">
        <f>IFERROR(VLOOKUP(INVENTARIO4[[#This Row],[Code]],FOTOS[],2,FALSE),"-")</f>
        <v>https://github.com/uberboutique/whataform-repo/raw/main/pictures/V0116.jpg</v>
      </c>
      <c r="L313" s="21"/>
      <c r="M313" s="19">
        <f t="shared" si="37"/>
        <v>20</v>
      </c>
      <c r="N313" s="20"/>
      <c r="O313" s="108">
        <v>4</v>
      </c>
      <c r="P313" s="21">
        <f>SUMIFS(VENTAS[Cantidad],VENTAS[Código del producto Vendido],INVENTARIO4[[#This Row],[Code]])</f>
        <v>4</v>
      </c>
      <c r="Q313" s="21">
        <f>INVENTARIO4[[#This Row],[Entradas]]-INVENTARIO4[[#This Row],[Salidas]]</f>
        <v>0</v>
      </c>
      <c r="R313" s="20">
        <v>166</v>
      </c>
      <c r="S313" s="20">
        <v>18</v>
      </c>
      <c r="T313" s="20">
        <f t="shared" si="38"/>
        <v>9.2222222222222214</v>
      </c>
      <c r="U313" s="21">
        <v>150</v>
      </c>
      <c r="V313" s="20">
        <v>10</v>
      </c>
      <c r="W313" s="20">
        <f t="shared" si="39"/>
        <v>1.5</v>
      </c>
      <c r="X313" s="20">
        <f t="shared" si="40"/>
        <v>10.722222222222221</v>
      </c>
      <c r="Y313" s="20">
        <f t="shared" si="41"/>
        <v>15.333333333333332</v>
      </c>
      <c r="Z313" s="20">
        <v>20</v>
      </c>
      <c r="AA313" s="20">
        <f t="shared" si="42"/>
        <v>9.2777777777777786</v>
      </c>
      <c r="AB313" s="20"/>
    </row>
    <row r="314" spans="1:28" ht="14" x14ac:dyDescent="0.15">
      <c r="A314" s="23" t="s">
        <v>299</v>
      </c>
      <c r="B314" s="89"/>
      <c r="C314" s="22" t="s">
        <v>12</v>
      </c>
      <c r="D314" s="102" t="s">
        <v>50</v>
      </c>
      <c r="E314" s="65" t="s">
        <v>238</v>
      </c>
      <c r="F314" s="72" t="s">
        <v>698</v>
      </c>
      <c r="G314" s="66" t="s">
        <v>164</v>
      </c>
      <c r="H314" s="21"/>
      <c r="I314" s="18">
        <v>1</v>
      </c>
      <c r="J314" s="18" t="s">
        <v>14</v>
      </c>
      <c r="K314" s="21" t="str">
        <f>IFERROR(VLOOKUP(INVENTARIO4[[#This Row],[Code]],FOTOS[],2,FALSE),"-")</f>
        <v>https://github.com/uberboutique/whataform-repo/raw/main/pictures/V0117.jpg</v>
      </c>
      <c r="L314" s="21"/>
      <c r="M314" s="19">
        <f t="shared" si="37"/>
        <v>20</v>
      </c>
      <c r="N314" s="20"/>
      <c r="O314" s="108">
        <v>4</v>
      </c>
      <c r="P314" s="21">
        <f>SUMIFS(VENTAS[Cantidad],VENTAS[Código del producto Vendido],INVENTARIO4[[#This Row],[Code]])</f>
        <v>4</v>
      </c>
      <c r="Q314" s="21">
        <f>INVENTARIO4[[#This Row],[Entradas]]-INVENTARIO4[[#This Row],[Salidas]]</f>
        <v>0</v>
      </c>
      <c r="R314" s="20">
        <v>166</v>
      </c>
      <c r="S314" s="20">
        <v>18</v>
      </c>
      <c r="T314" s="20">
        <f t="shared" si="38"/>
        <v>9.2222222222222214</v>
      </c>
      <c r="U314" s="21">
        <v>150</v>
      </c>
      <c r="V314" s="20">
        <v>10</v>
      </c>
      <c r="W314" s="20">
        <f t="shared" si="39"/>
        <v>1.5</v>
      </c>
      <c r="X314" s="20">
        <f t="shared" si="40"/>
        <v>10.722222222222221</v>
      </c>
      <c r="Y314" s="20">
        <f t="shared" si="41"/>
        <v>15.333333333333332</v>
      </c>
      <c r="Z314" s="20">
        <v>20</v>
      </c>
      <c r="AA314" s="20">
        <f t="shared" si="42"/>
        <v>9.2777777777777786</v>
      </c>
      <c r="AB314" s="20"/>
    </row>
    <row r="315" spans="1:28" ht="14" x14ac:dyDescent="0.15">
      <c r="A315" s="23" t="s">
        <v>300</v>
      </c>
      <c r="B315" s="89"/>
      <c r="C315" s="22" t="s">
        <v>12</v>
      </c>
      <c r="D315" s="102" t="s">
        <v>50</v>
      </c>
      <c r="E315" s="65" t="s">
        <v>239</v>
      </c>
      <c r="F315" s="72" t="s">
        <v>695</v>
      </c>
      <c r="G315" s="66" t="s">
        <v>164</v>
      </c>
      <c r="H315" s="21"/>
      <c r="I315" s="18">
        <v>1</v>
      </c>
      <c r="J315" s="18" t="s">
        <v>14</v>
      </c>
      <c r="K315" s="21" t="str">
        <f>IFERROR(VLOOKUP(INVENTARIO4[[#This Row],[Code]],FOTOS[],2,FALSE),"-")</f>
        <v>https://github.com/uberboutique/whataform-repo/raw/main/pictures/V0118.jpg</v>
      </c>
      <c r="L315" s="21"/>
      <c r="M315" s="19">
        <f t="shared" si="37"/>
        <v>15</v>
      </c>
      <c r="N315" s="20"/>
      <c r="O315" s="108">
        <v>4</v>
      </c>
      <c r="P315" s="21">
        <f>SUMIFS(VENTAS[Cantidad],VENTAS[Código del producto Vendido],INVENTARIO4[[#This Row],[Code]])</f>
        <v>4</v>
      </c>
      <c r="Q315" s="21">
        <f>INVENTARIO4[[#This Row],[Entradas]]-INVENTARIO4[[#This Row],[Salidas]]</f>
        <v>0</v>
      </c>
      <c r="R315" s="20">
        <v>166</v>
      </c>
      <c r="S315" s="20">
        <v>18</v>
      </c>
      <c r="T315" s="20">
        <f t="shared" si="38"/>
        <v>9.2222222222222214</v>
      </c>
      <c r="U315" s="21">
        <v>150</v>
      </c>
      <c r="V315" s="20">
        <v>10</v>
      </c>
      <c r="W315" s="20">
        <f t="shared" si="39"/>
        <v>1.5</v>
      </c>
      <c r="X315" s="20">
        <f t="shared" si="40"/>
        <v>10.722222222222221</v>
      </c>
      <c r="Y315" s="20">
        <f t="shared" si="41"/>
        <v>15.333333333333332</v>
      </c>
      <c r="Z315" s="20">
        <v>15</v>
      </c>
      <c r="AA315" s="20">
        <f t="shared" si="42"/>
        <v>4.2777777777777786</v>
      </c>
      <c r="AB315" s="20"/>
    </row>
    <row r="316" spans="1:28" ht="14" x14ac:dyDescent="0.15">
      <c r="A316" s="23" t="s">
        <v>330</v>
      </c>
      <c r="B316" s="89"/>
      <c r="C316" s="22" t="s">
        <v>12</v>
      </c>
      <c r="D316" s="102" t="s">
        <v>52</v>
      </c>
      <c r="E316" s="65" t="s">
        <v>842</v>
      </c>
      <c r="F316" s="72" t="s">
        <v>692</v>
      </c>
      <c r="G316" s="66" t="s">
        <v>164</v>
      </c>
      <c r="H316" s="21"/>
      <c r="I316" s="18">
        <v>1</v>
      </c>
      <c r="J316" s="18" t="s">
        <v>14</v>
      </c>
      <c r="K316" s="21" t="str">
        <f>IFERROR(VLOOKUP(INVENTARIO4[[#This Row],[Code]],FOTOS[],2,FALSE),"-")</f>
        <v>-</v>
      </c>
      <c r="L316" s="21"/>
      <c r="M316" s="19">
        <f t="shared" si="37"/>
        <v>9</v>
      </c>
      <c r="N316" s="20"/>
      <c r="O316" s="108">
        <v>3</v>
      </c>
      <c r="P316" s="21">
        <f>SUMIFS(VENTAS[Cantidad],VENTAS[Código del producto Vendido],INVENTARIO4[[#This Row],[Code]])</f>
        <v>0</v>
      </c>
      <c r="Q316" s="21">
        <f>INVENTARIO4[[#This Row],[Entradas]]-INVENTARIO4[[#This Row],[Salidas]]</f>
        <v>3</v>
      </c>
      <c r="R316" s="20">
        <v>81.75</v>
      </c>
      <c r="S316" s="20">
        <v>18</v>
      </c>
      <c r="T316" s="20">
        <f t="shared" si="38"/>
        <v>4.541666666666667</v>
      </c>
      <c r="U316" s="21">
        <v>45</v>
      </c>
      <c r="V316" s="20">
        <v>8</v>
      </c>
      <c r="W316" s="20">
        <f t="shared" si="39"/>
        <v>0.36</v>
      </c>
      <c r="X316" s="20">
        <f t="shared" si="40"/>
        <v>4.9016666666666673</v>
      </c>
      <c r="Y316" s="20">
        <f t="shared" si="41"/>
        <v>7.1725000000000003</v>
      </c>
      <c r="Z316" s="20">
        <v>9</v>
      </c>
      <c r="AA316" s="20">
        <f t="shared" si="42"/>
        <v>4.0983333333333327</v>
      </c>
      <c r="AB316" s="20"/>
    </row>
    <row r="317" spans="1:28" ht="14" x14ac:dyDescent="0.15">
      <c r="A317" s="23" t="s">
        <v>331</v>
      </c>
      <c r="B317" s="89"/>
      <c r="C317" s="22" t="s">
        <v>12</v>
      </c>
      <c r="D317" s="102" t="s">
        <v>52</v>
      </c>
      <c r="E317" s="65" t="s">
        <v>842</v>
      </c>
      <c r="F317" s="72" t="s">
        <v>695</v>
      </c>
      <c r="G317" s="66" t="s">
        <v>164</v>
      </c>
      <c r="H317" s="21"/>
      <c r="I317" s="18">
        <v>1</v>
      </c>
      <c r="J317" s="18" t="s">
        <v>14</v>
      </c>
      <c r="K317" s="21" t="str">
        <f>IFERROR(VLOOKUP(INVENTARIO4[[#This Row],[Code]],FOTOS[],2,FALSE),"-")</f>
        <v>-</v>
      </c>
      <c r="L317" s="21"/>
      <c r="M317" s="19">
        <f t="shared" si="37"/>
        <v>9</v>
      </c>
      <c r="N317" s="20"/>
      <c r="O317" s="111">
        <v>3</v>
      </c>
      <c r="P317" s="21">
        <f>SUMIFS(VENTAS[Cantidad],VENTAS[Código del producto Vendido],INVENTARIO4[[#This Row],[Code]])</f>
        <v>0</v>
      </c>
      <c r="Q317" s="21">
        <f>INVENTARIO4[[#This Row],[Entradas]]-INVENTARIO4[[#This Row],[Salidas]]</f>
        <v>3</v>
      </c>
      <c r="R317" s="20">
        <v>81.75</v>
      </c>
      <c r="S317" s="20">
        <v>18</v>
      </c>
      <c r="T317" s="20">
        <f t="shared" si="38"/>
        <v>4.541666666666667</v>
      </c>
      <c r="U317" s="21">
        <v>45</v>
      </c>
      <c r="V317" s="20">
        <v>8</v>
      </c>
      <c r="W317" s="20">
        <f t="shared" si="39"/>
        <v>0.36</v>
      </c>
      <c r="X317" s="20">
        <f t="shared" si="40"/>
        <v>4.9016666666666673</v>
      </c>
      <c r="Y317" s="20">
        <f t="shared" si="41"/>
        <v>7.1725000000000003</v>
      </c>
      <c r="Z317" s="20">
        <v>9</v>
      </c>
      <c r="AA317" s="20">
        <f t="shared" si="42"/>
        <v>4.0983333333333327</v>
      </c>
      <c r="AB317" s="20"/>
    </row>
    <row r="318" spans="1:28" ht="14" x14ac:dyDescent="0.15">
      <c r="A318" s="23" t="s">
        <v>332</v>
      </c>
      <c r="B318" s="89"/>
      <c r="C318" s="22" t="s">
        <v>12</v>
      </c>
      <c r="D318" s="102" t="s">
        <v>52</v>
      </c>
      <c r="E318" s="65" t="s">
        <v>842</v>
      </c>
      <c r="F318" s="72" t="s">
        <v>698</v>
      </c>
      <c r="G318" s="66" t="s">
        <v>164</v>
      </c>
      <c r="H318" s="21"/>
      <c r="I318" s="18">
        <v>1</v>
      </c>
      <c r="J318" s="18" t="s">
        <v>14</v>
      </c>
      <c r="K318" s="21" t="str">
        <f>IFERROR(VLOOKUP(INVENTARIO4[[#This Row],[Code]],FOTOS[],2,FALSE),"-")</f>
        <v>-</v>
      </c>
      <c r="L318" s="21"/>
      <c r="M318" s="19">
        <f t="shared" si="37"/>
        <v>9</v>
      </c>
      <c r="N318" s="20"/>
      <c r="O318" s="108">
        <v>3</v>
      </c>
      <c r="P318" s="21">
        <f>SUMIFS(VENTAS[Cantidad],VENTAS[Código del producto Vendido],INVENTARIO4[[#This Row],[Code]])</f>
        <v>1</v>
      </c>
      <c r="Q318" s="21">
        <f>INVENTARIO4[[#This Row],[Entradas]]-INVENTARIO4[[#This Row],[Salidas]]</f>
        <v>2</v>
      </c>
      <c r="R318" s="20">
        <v>81.75</v>
      </c>
      <c r="S318" s="20">
        <v>18</v>
      </c>
      <c r="T318" s="20">
        <f t="shared" si="38"/>
        <v>4.541666666666667</v>
      </c>
      <c r="U318" s="21">
        <v>45</v>
      </c>
      <c r="V318" s="20">
        <v>8</v>
      </c>
      <c r="W318" s="20">
        <f t="shared" si="39"/>
        <v>0.36</v>
      </c>
      <c r="X318" s="20">
        <f t="shared" si="40"/>
        <v>4.9016666666666673</v>
      </c>
      <c r="Y318" s="20">
        <f t="shared" si="41"/>
        <v>7.1725000000000003</v>
      </c>
      <c r="Z318" s="20">
        <v>9</v>
      </c>
      <c r="AA318" s="20">
        <f t="shared" si="42"/>
        <v>4.0983333333333327</v>
      </c>
      <c r="AB318" s="20"/>
    </row>
    <row r="319" spans="1:28" ht="14" x14ac:dyDescent="0.15">
      <c r="A319" s="23" t="s">
        <v>333</v>
      </c>
      <c r="B319" s="89"/>
      <c r="C319" s="22" t="s">
        <v>12</v>
      </c>
      <c r="D319" s="102" t="s">
        <v>52</v>
      </c>
      <c r="E319" s="65" t="s">
        <v>240</v>
      </c>
      <c r="F319" s="72" t="s">
        <v>697</v>
      </c>
      <c r="G319" s="66" t="s">
        <v>164</v>
      </c>
      <c r="H319" s="21"/>
      <c r="I319" s="18">
        <v>1</v>
      </c>
      <c r="J319" s="18" t="s">
        <v>14</v>
      </c>
      <c r="K319" s="21" t="str">
        <f>IFERROR(VLOOKUP(INVENTARIO4[[#This Row],[Code]],FOTOS[],2,FALSE),"-")</f>
        <v>https://github.com/uberboutique/whataform-repo/raw/main/pictures/B0043.jpg</v>
      </c>
      <c r="L319" s="21"/>
      <c r="M319" s="19">
        <f t="shared" si="37"/>
        <v>9</v>
      </c>
      <c r="N319" s="20"/>
      <c r="O319" s="108">
        <v>3</v>
      </c>
      <c r="P319" s="21">
        <f>SUMIFS(VENTAS[Cantidad],VENTAS[Código del producto Vendido],INVENTARIO4[[#This Row],[Code]])</f>
        <v>3</v>
      </c>
      <c r="Q319" s="21">
        <f>INVENTARIO4[[#This Row],[Entradas]]-INVENTARIO4[[#This Row],[Salidas]]</f>
        <v>0</v>
      </c>
      <c r="R319" s="20">
        <v>91.5</v>
      </c>
      <c r="S319" s="20">
        <v>18</v>
      </c>
      <c r="T319" s="20">
        <f t="shared" si="38"/>
        <v>5.083333333333333</v>
      </c>
      <c r="U319" s="21">
        <v>45</v>
      </c>
      <c r="V319" s="20">
        <v>8</v>
      </c>
      <c r="W319" s="20">
        <f t="shared" si="39"/>
        <v>0.36</v>
      </c>
      <c r="X319" s="20">
        <f t="shared" si="40"/>
        <v>5.4433333333333334</v>
      </c>
      <c r="Y319" s="20">
        <f t="shared" si="41"/>
        <v>7.9850000000000003</v>
      </c>
      <c r="Z319" s="20">
        <v>9</v>
      </c>
      <c r="AA319" s="20">
        <f t="shared" si="42"/>
        <v>3.5566666666666671</v>
      </c>
      <c r="AB319" s="20"/>
    </row>
    <row r="320" spans="1:28" ht="14" x14ac:dyDescent="0.15">
      <c r="A320" s="23" t="s">
        <v>334</v>
      </c>
      <c r="B320" s="89"/>
      <c r="C320" s="22" t="s">
        <v>12</v>
      </c>
      <c r="D320" s="102" t="s">
        <v>52</v>
      </c>
      <c r="E320" s="65" t="s">
        <v>241</v>
      </c>
      <c r="F320" s="72" t="s">
        <v>695</v>
      </c>
      <c r="G320" s="66" t="s">
        <v>164</v>
      </c>
      <c r="H320" s="21"/>
      <c r="I320" s="18">
        <v>1</v>
      </c>
      <c r="J320" s="18" t="s">
        <v>14</v>
      </c>
      <c r="K320" s="21" t="str">
        <f>IFERROR(VLOOKUP(INVENTARIO4[[#This Row],[Code]],FOTOS[],2,FALSE),"-")</f>
        <v>https://github.com/uberboutique/whataform-repo/raw/main/pictures/B0044.jpg</v>
      </c>
      <c r="L320" s="21"/>
      <c r="M320" s="19">
        <f t="shared" si="37"/>
        <v>9</v>
      </c>
      <c r="N320" s="20"/>
      <c r="O320" s="108">
        <v>3</v>
      </c>
      <c r="P320" s="21">
        <f>SUMIFS(VENTAS[Cantidad],VENTAS[Código del producto Vendido],INVENTARIO4[[#This Row],[Code]])</f>
        <v>3</v>
      </c>
      <c r="Q320" s="21">
        <f>INVENTARIO4[[#This Row],[Entradas]]-INVENTARIO4[[#This Row],[Salidas]]</f>
        <v>0</v>
      </c>
      <c r="R320" s="20">
        <v>91.5</v>
      </c>
      <c r="S320" s="20">
        <v>18</v>
      </c>
      <c r="T320" s="20">
        <f t="shared" si="38"/>
        <v>5.083333333333333</v>
      </c>
      <c r="U320" s="21">
        <v>45</v>
      </c>
      <c r="V320" s="20">
        <v>8</v>
      </c>
      <c r="W320" s="20">
        <f t="shared" si="39"/>
        <v>0.36</v>
      </c>
      <c r="X320" s="20">
        <f t="shared" si="40"/>
        <v>5.4433333333333334</v>
      </c>
      <c r="Y320" s="20">
        <f t="shared" si="41"/>
        <v>7.9850000000000003</v>
      </c>
      <c r="Z320" s="20">
        <v>9</v>
      </c>
      <c r="AA320" s="20">
        <f t="shared" si="42"/>
        <v>3.5566666666666671</v>
      </c>
      <c r="AB320" s="20"/>
    </row>
    <row r="321" spans="1:28" ht="14" x14ac:dyDescent="0.15">
      <c r="A321" s="23" t="s">
        <v>335</v>
      </c>
      <c r="B321" s="89"/>
      <c r="C321" s="22" t="s">
        <v>12</v>
      </c>
      <c r="D321" s="102" t="s">
        <v>52</v>
      </c>
      <c r="E321" s="65" t="s">
        <v>242</v>
      </c>
      <c r="F321" s="72" t="s">
        <v>692</v>
      </c>
      <c r="G321" s="66" t="s">
        <v>164</v>
      </c>
      <c r="H321" s="21"/>
      <c r="I321" s="18">
        <v>1</v>
      </c>
      <c r="J321" s="18" t="s">
        <v>14</v>
      </c>
      <c r="K321" s="21" t="str">
        <f>IFERROR(VLOOKUP(INVENTARIO4[[#This Row],[Code]],FOTOS[],2,FALSE),"-")</f>
        <v>https://github.com/uberboutique/whataform-repo/raw/main/pictures/B0045.jpg</v>
      </c>
      <c r="L321" s="21"/>
      <c r="M321" s="19">
        <f t="shared" si="37"/>
        <v>9</v>
      </c>
      <c r="N321" s="20"/>
      <c r="O321" s="108">
        <v>3</v>
      </c>
      <c r="P321" s="21">
        <f>SUMIFS(VENTAS[Cantidad],VENTAS[Código del producto Vendido],INVENTARIO4[[#This Row],[Code]])</f>
        <v>3</v>
      </c>
      <c r="Q321" s="21">
        <f>INVENTARIO4[[#This Row],[Entradas]]-INVENTARIO4[[#This Row],[Salidas]]</f>
        <v>0</v>
      </c>
      <c r="R321" s="20">
        <v>91.5</v>
      </c>
      <c r="S321" s="20">
        <v>18</v>
      </c>
      <c r="T321" s="20">
        <f t="shared" si="38"/>
        <v>5.083333333333333</v>
      </c>
      <c r="U321" s="21">
        <v>45</v>
      </c>
      <c r="V321" s="20">
        <v>8</v>
      </c>
      <c r="W321" s="20">
        <f t="shared" si="39"/>
        <v>0.36</v>
      </c>
      <c r="X321" s="20">
        <f t="shared" si="40"/>
        <v>5.4433333333333334</v>
      </c>
      <c r="Y321" s="20">
        <f t="shared" si="41"/>
        <v>7.9850000000000003</v>
      </c>
      <c r="Z321" s="20">
        <v>9</v>
      </c>
      <c r="AA321" s="20">
        <f t="shared" si="42"/>
        <v>3.5566666666666671</v>
      </c>
      <c r="AB321" s="20"/>
    </row>
    <row r="322" spans="1:28" ht="14" x14ac:dyDescent="0.15">
      <c r="A322" s="23" t="s">
        <v>336</v>
      </c>
      <c r="B322" s="89"/>
      <c r="C322" s="22" t="s">
        <v>12</v>
      </c>
      <c r="D322" s="102" t="s">
        <v>52</v>
      </c>
      <c r="E322" s="65" t="s">
        <v>805</v>
      </c>
      <c r="F322" s="72" t="s">
        <v>695</v>
      </c>
      <c r="G322" s="66" t="s">
        <v>164</v>
      </c>
      <c r="H322" s="21"/>
      <c r="I322" s="18">
        <v>1</v>
      </c>
      <c r="J322" s="18" t="s">
        <v>14</v>
      </c>
      <c r="K322" s="21" t="str">
        <f>IFERROR(VLOOKUP(INVENTARIO4[[#This Row],[Code]],FOTOS[],2,FALSE),"-")</f>
        <v>-</v>
      </c>
      <c r="L322" s="21"/>
      <c r="M322" s="19">
        <f t="shared" si="37"/>
        <v>9</v>
      </c>
      <c r="N322" s="20"/>
      <c r="O322" s="108">
        <v>3</v>
      </c>
      <c r="P322" s="21">
        <f>SUMIFS(VENTAS[Cantidad],VENTAS[Código del producto Vendido],INVENTARIO4[[#This Row],[Code]])</f>
        <v>0</v>
      </c>
      <c r="Q322" s="21">
        <f>INVENTARIO4[[#This Row],[Entradas]]-INVENTARIO4[[#This Row],[Salidas]]</f>
        <v>3</v>
      </c>
      <c r="R322" s="20">
        <v>88.35</v>
      </c>
      <c r="S322" s="20">
        <v>18</v>
      </c>
      <c r="T322" s="20">
        <f t="shared" si="38"/>
        <v>4.9083333333333332</v>
      </c>
      <c r="U322" s="21">
        <v>45</v>
      </c>
      <c r="V322" s="20">
        <v>8</v>
      </c>
      <c r="W322" s="20">
        <f t="shared" si="39"/>
        <v>0.36</v>
      </c>
      <c r="X322" s="20">
        <f t="shared" si="40"/>
        <v>5.2683333333333335</v>
      </c>
      <c r="Y322" s="20">
        <f t="shared" si="41"/>
        <v>7.7225000000000001</v>
      </c>
      <c r="Z322" s="20">
        <v>9</v>
      </c>
      <c r="AA322" s="20">
        <f t="shared" si="42"/>
        <v>3.7316666666666669</v>
      </c>
      <c r="AB322" s="20"/>
    </row>
    <row r="323" spans="1:28" ht="14" x14ac:dyDescent="0.15">
      <c r="A323" s="23" t="s">
        <v>337</v>
      </c>
      <c r="B323" s="89"/>
      <c r="C323" s="22" t="s">
        <v>12</v>
      </c>
      <c r="D323" s="102" t="s">
        <v>52</v>
      </c>
      <c r="E323" s="65" t="s">
        <v>805</v>
      </c>
      <c r="F323" s="72" t="s">
        <v>697</v>
      </c>
      <c r="G323" s="66" t="s">
        <v>164</v>
      </c>
      <c r="H323" s="21"/>
      <c r="I323" s="18">
        <v>1</v>
      </c>
      <c r="J323" s="18" t="s">
        <v>14</v>
      </c>
      <c r="K323" s="21" t="str">
        <f>IFERROR(VLOOKUP(INVENTARIO4[[#This Row],[Code]],FOTOS[],2,FALSE),"-")</f>
        <v>-</v>
      </c>
      <c r="L323" s="21"/>
      <c r="M323" s="19">
        <f t="shared" si="37"/>
        <v>9</v>
      </c>
      <c r="N323" s="20"/>
      <c r="O323" s="111">
        <v>3</v>
      </c>
      <c r="P323" s="21">
        <f>SUMIFS(VENTAS[Cantidad],VENTAS[Código del producto Vendido],INVENTARIO4[[#This Row],[Code]])</f>
        <v>0</v>
      </c>
      <c r="Q323" s="21">
        <f>INVENTARIO4[[#This Row],[Entradas]]-INVENTARIO4[[#This Row],[Salidas]]</f>
        <v>3</v>
      </c>
      <c r="R323" s="20">
        <v>88.35</v>
      </c>
      <c r="S323" s="20">
        <v>18</v>
      </c>
      <c r="T323" s="20">
        <f t="shared" si="38"/>
        <v>4.9083333333333332</v>
      </c>
      <c r="U323" s="21">
        <v>45</v>
      </c>
      <c r="V323" s="20">
        <v>8</v>
      </c>
      <c r="W323" s="20">
        <f t="shared" si="39"/>
        <v>0.36</v>
      </c>
      <c r="X323" s="20">
        <f t="shared" si="40"/>
        <v>5.2683333333333335</v>
      </c>
      <c r="Y323" s="20">
        <f t="shared" si="41"/>
        <v>7.7225000000000001</v>
      </c>
      <c r="Z323" s="20">
        <v>9</v>
      </c>
      <c r="AA323" s="20">
        <f t="shared" si="42"/>
        <v>3.7316666666666669</v>
      </c>
      <c r="AB323" s="20"/>
    </row>
    <row r="324" spans="1:28" ht="28" x14ac:dyDescent="0.15">
      <c r="A324" s="23" t="s">
        <v>301</v>
      </c>
      <c r="B324" s="89"/>
      <c r="C324" s="22" t="s">
        <v>12</v>
      </c>
      <c r="D324" s="102" t="s">
        <v>50</v>
      </c>
      <c r="E324" s="65" t="s">
        <v>243</v>
      </c>
      <c r="F324" s="72" t="s">
        <v>695</v>
      </c>
      <c r="G324" s="66" t="s">
        <v>164</v>
      </c>
      <c r="H324" s="21"/>
      <c r="I324" s="18">
        <v>1</v>
      </c>
      <c r="J324" s="18" t="s">
        <v>14</v>
      </c>
      <c r="K324" s="21" t="str">
        <f>IFERROR(VLOOKUP(INVENTARIO4[[#This Row],[Code]],FOTOS[],2,FALSE),"-")</f>
        <v>https://github.com/uberboutique/whataform-repo/raw/main/pictures/V0119.jpg</v>
      </c>
      <c r="L324" s="21"/>
      <c r="M324" s="19">
        <f t="shared" si="37"/>
        <v>20</v>
      </c>
      <c r="N324" s="20"/>
      <c r="O324" s="108">
        <v>4</v>
      </c>
      <c r="P324" s="21">
        <f>SUMIFS(VENTAS[Cantidad],VENTAS[Código del producto Vendido],INVENTARIO4[[#This Row],[Code]])</f>
        <v>3</v>
      </c>
      <c r="Q324" s="21">
        <v>0</v>
      </c>
      <c r="R324" s="20">
        <v>166</v>
      </c>
      <c r="S324" s="20">
        <v>18</v>
      </c>
      <c r="T324" s="20">
        <f t="shared" si="38"/>
        <v>9.2222222222222214</v>
      </c>
      <c r="U324" s="21">
        <v>150</v>
      </c>
      <c r="V324" s="20">
        <v>10</v>
      </c>
      <c r="W324" s="20">
        <f t="shared" si="39"/>
        <v>1.5</v>
      </c>
      <c r="X324" s="20">
        <f t="shared" si="40"/>
        <v>10.722222222222221</v>
      </c>
      <c r="Y324" s="20">
        <f t="shared" si="41"/>
        <v>15.333333333333332</v>
      </c>
      <c r="Z324" s="20">
        <v>20</v>
      </c>
      <c r="AA324" s="20">
        <f t="shared" si="42"/>
        <v>9.2777777777777786</v>
      </c>
      <c r="AB324" s="20"/>
    </row>
    <row r="325" spans="1:28" ht="14" x14ac:dyDescent="0.15">
      <c r="A325" s="23" t="s">
        <v>338</v>
      </c>
      <c r="B325" s="89"/>
      <c r="C325" s="22" t="s">
        <v>12</v>
      </c>
      <c r="D325" s="102" t="s">
        <v>52</v>
      </c>
      <c r="E325" s="65" t="s">
        <v>806</v>
      </c>
      <c r="F325" s="72" t="s">
        <v>697</v>
      </c>
      <c r="G325" s="66" t="s">
        <v>164</v>
      </c>
      <c r="H325" s="21"/>
      <c r="I325" s="18">
        <v>1</v>
      </c>
      <c r="J325" s="18" t="s">
        <v>14</v>
      </c>
      <c r="K325" s="21" t="str">
        <f>IFERROR(VLOOKUP(INVENTARIO4[[#This Row],[Code]],FOTOS[],2,FALSE),"-")</f>
        <v>-</v>
      </c>
      <c r="L325" s="21"/>
      <c r="M325" s="19">
        <f t="shared" si="37"/>
        <v>9</v>
      </c>
      <c r="N325" s="20"/>
      <c r="O325" s="111">
        <v>3</v>
      </c>
      <c r="P325" s="21">
        <f>SUMIFS(VENTAS[Cantidad],VENTAS[Código del producto Vendido],INVENTARIO4[[#This Row],[Code]])</f>
        <v>0</v>
      </c>
      <c r="Q325" s="21">
        <f>INVENTARIO4[[#This Row],[Entradas]]-INVENTARIO4[[#This Row],[Salidas]]</f>
        <v>3</v>
      </c>
      <c r="R325" s="20">
        <v>129</v>
      </c>
      <c r="S325" s="20">
        <v>18</v>
      </c>
      <c r="T325" s="20">
        <f t="shared" si="38"/>
        <v>7.166666666666667</v>
      </c>
      <c r="U325" s="21">
        <v>45</v>
      </c>
      <c r="V325" s="20">
        <v>8</v>
      </c>
      <c r="W325" s="20">
        <f t="shared" si="39"/>
        <v>0.36</v>
      </c>
      <c r="X325" s="20">
        <f t="shared" si="40"/>
        <v>7.5266666666666673</v>
      </c>
      <c r="Y325" s="20">
        <f t="shared" si="41"/>
        <v>11.11</v>
      </c>
      <c r="Z325" s="20">
        <v>9</v>
      </c>
      <c r="AA325" s="20">
        <f t="shared" si="42"/>
        <v>1.4733333333333332</v>
      </c>
      <c r="AB325" s="20"/>
    </row>
    <row r="326" spans="1:28" ht="14" x14ac:dyDescent="0.15">
      <c r="A326" s="23" t="s">
        <v>381</v>
      </c>
      <c r="B326" s="89"/>
      <c r="C326" s="22" t="s">
        <v>12</v>
      </c>
      <c r="D326" s="102" t="s">
        <v>52</v>
      </c>
      <c r="E326" s="65" t="s">
        <v>806</v>
      </c>
      <c r="F326" s="72" t="s">
        <v>698</v>
      </c>
      <c r="G326" s="66" t="s">
        <v>164</v>
      </c>
      <c r="H326" s="21"/>
      <c r="I326" s="18">
        <v>1</v>
      </c>
      <c r="J326" s="18" t="s">
        <v>14</v>
      </c>
      <c r="K326" s="21" t="str">
        <f>IFERROR(VLOOKUP(INVENTARIO4[[#This Row],[Code]],FOTOS[],2,FALSE),"-")</f>
        <v>-</v>
      </c>
      <c r="L326" s="21"/>
      <c r="M326" s="19">
        <f t="shared" ref="M326:M389" si="43">Z326</f>
        <v>9</v>
      </c>
      <c r="N326" s="20"/>
      <c r="O326" s="108">
        <v>4</v>
      </c>
      <c r="P326" s="21">
        <v>0</v>
      </c>
      <c r="Q326" s="21">
        <f>INVENTARIO4[[#This Row],[Entradas]]-INVENTARIO4[[#This Row],[Salidas]]</f>
        <v>4</v>
      </c>
      <c r="R326" s="20">
        <v>129</v>
      </c>
      <c r="S326" s="20">
        <v>18</v>
      </c>
      <c r="T326" s="20">
        <f t="shared" ref="T326:T389" si="44">R326/S326</f>
        <v>7.166666666666667</v>
      </c>
      <c r="U326" s="21">
        <v>45</v>
      </c>
      <c r="V326" s="20">
        <v>8</v>
      </c>
      <c r="W326" s="20">
        <f t="shared" ref="W326:W389" si="45">U326*V326/1000</f>
        <v>0.36</v>
      </c>
      <c r="X326" s="20">
        <f t="shared" ref="X326:X389" si="46">T326+W326</f>
        <v>7.5266666666666673</v>
      </c>
      <c r="Y326" s="20">
        <f t="shared" ref="Y326:Y389" si="47">T326*1.5+W326</f>
        <v>11.11</v>
      </c>
      <c r="Z326" s="20">
        <v>9</v>
      </c>
      <c r="AA326" s="20">
        <f t="shared" ref="AA326:AA389" si="48">Z326-T326-W326</f>
        <v>1.4733333333333332</v>
      </c>
      <c r="AB326" s="20"/>
    </row>
    <row r="327" spans="1:28" ht="14" x14ac:dyDescent="0.15">
      <c r="A327" s="104" t="s">
        <v>388</v>
      </c>
      <c r="B327" s="89"/>
      <c r="C327" s="22" t="s">
        <v>12</v>
      </c>
      <c r="D327" s="102" t="s">
        <v>50</v>
      </c>
      <c r="E327" s="65" t="s">
        <v>244</v>
      </c>
      <c r="F327" s="72" t="s">
        <v>698</v>
      </c>
      <c r="G327" s="66" t="s">
        <v>164</v>
      </c>
      <c r="H327" s="21"/>
      <c r="I327" s="18">
        <v>1</v>
      </c>
      <c r="J327" s="18" t="s">
        <v>14</v>
      </c>
      <c r="K327" s="21" t="str">
        <f>IFERROR(VLOOKUP(INVENTARIO4[[#This Row],[Code]],FOTOS[],2,FALSE),"-")</f>
        <v>https://github.com/uberboutique/whataform-repo/raw/main/pictures/V0120.jpg</v>
      </c>
      <c r="L327" s="21"/>
      <c r="M327" s="19">
        <f t="shared" si="43"/>
        <v>15</v>
      </c>
      <c r="N327" s="20"/>
      <c r="O327" s="108">
        <v>3</v>
      </c>
      <c r="P327" s="21">
        <f>SUMIFS(VENTAS[Cantidad],VENTAS[Código del producto Vendido],INVENTARIO4[[#This Row],[Code]])</f>
        <v>3</v>
      </c>
      <c r="Q327" s="21">
        <f>INVENTARIO4[[#This Row],[Entradas]]-INVENTARIO4[[#This Row],[Salidas]]</f>
        <v>0</v>
      </c>
      <c r="R327" s="20">
        <v>166</v>
      </c>
      <c r="S327" s="20">
        <v>18</v>
      </c>
      <c r="T327" s="20">
        <f t="shared" si="44"/>
        <v>9.2222222222222214</v>
      </c>
      <c r="U327" s="21">
        <v>150</v>
      </c>
      <c r="V327" s="20">
        <v>10</v>
      </c>
      <c r="W327" s="20">
        <f t="shared" si="45"/>
        <v>1.5</v>
      </c>
      <c r="X327" s="20">
        <f t="shared" si="46"/>
        <v>10.722222222222221</v>
      </c>
      <c r="Y327" s="20">
        <f t="shared" si="47"/>
        <v>15.333333333333332</v>
      </c>
      <c r="Z327" s="20">
        <v>15</v>
      </c>
      <c r="AA327" s="20">
        <f t="shared" si="48"/>
        <v>4.2777777777777786</v>
      </c>
      <c r="AB327" s="20"/>
    </row>
    <row r="328" spans="1:28" ht="14" x14ac:dyDescent="0.15">
      <c r="A328" s="23" t="s">
        <v>389</v>
      </c>
      <c r="B328" s="89"/>
      <c r="C328" s="22" t="s">
        <v>12</v>
      </c>
      <c r="D328" s="102" t="s">
        <v>50</v>
      </c>
      <c r="E328" s="65" t="s">
        <v>245</v>
      </c>
      <c r="F328" s="72" t="s">
        <v>697</v>
      </c>
      <c r="G328" s="66" t="s">
        <v>164</v>
      </c>
      <c r="H328" s="21"/>
      <c r="I328" s="18">
        <v>1</v>
      </c>
      <c r="J328" s="18" t="s">
        <v>14</v>
      </c>
      <c r="K328" s="21" t="str">
        <f>IFERROR(VLOOKUP(INVENTARIO4[[#This Row],[Code]],FOTOS[],2,FALSE),"-")</f>
        <v>https://github.com/uberboutique/whataform-repo/raw/main/pictures/V0121.jpg</v>
      </c>
      <c r="L328" s="21"/>
      <c r="M328" s="19">
        <f t="shared" si="43"/>
        <v>15</v>
      </c>
      <c r="N328" s="20"/>
      <c r="O328" s="108">
        <v>3</v>
      </c>
      <c r="P328" s="21">
        <f>SUMIFS(VENTAS[Cantidad],VENTAS[Código del producto Vendido],INVENTARIO4[[#This Row],[Code]])</f>
        <v>3</v>
      </c>
      <c r="Q328" s="21">
        <f>INVENTARIO4[[#This Row],[Entradas]]-INVENTARIO4[[#This Row],[Salidas]]</f>
        <v>0</v>
      </c>
      <c r="R328" s="20">
        <v>166</v>
      </c>
      <c r="S328" s="20">
        <v>18</v>
      </c>
      <c r="T328" s="20">
        <f t="shared" si="44"/>
        <v>9.2222222222222214</v>
      </c>
      <c r="U328" s="21">
        <v>150</v>
      </c>
      <c r="V328" s="20">
        <v>10</v>
      </c>
      <c r="W328" s="20">
        <f t="shared" si="45"/>
        <v>1.5</v>
      </c>
      <c r="X328" s="20">
        <f t="shared" si="46"/>
        <v>10.722222222222221</v>
      </c>
      <c r="Y328" s="20">
        <f t="shared" si="47"/>
        <v>15.333333333333332</v>
      </c>
      <c r="Z328" s="20">
        <v>15</v>
      </c>
      <c r="AA328" s="20">
        <f t="shared" si="48"/>
        <v>4.2777777777777786</v>
      </c>
      <c r="AB328" s="20"/>
    </row>
    <row r="329" spans="1:28" ht="14" x14ac:dyDescent="0.15">
      <c r="A329" s="23" t="s">
        <v>390</v>
      </c>
      <c r="B329" s="90"/>
      <c r="C329" s="22" t="s">
        <v>12</v>
      </c>
      <c r="D329" s="103" t="s">
        <v>52</v>
      </c>
      <c r="E329" s="78" t="s">
        <v>805</v>
      </c>
      <c r="F329" s="72" t="s">
        <v>698</v>
      </c>
      <c r="G329" s="67" t="s">
        <v>164</v>
      </c>
      <c r="H329" s="29"/>
      <c r="I329" s="29">
        <v>1</v>
      </c>
      <c r="J329" s="29" t="s">
        <v>14</v>
      </c>
      <c r="K329" s="21" t="str">
        <f>IFERROR(VLOOKUP(INVENTARIO4[[#This Row],[Code]],FOTOS[],2,FALSE),"-")</f>
        <v>https://github.com/uberboutique/whataform-repo/raw/main/pictures/B0050.jpg</v>
      </c>
      <c r="L329" s="29"/>
      <c r="M329" s="19">
        <f t="shared" si="43"/>
        <v>9</v>
      </c>
      <c r="N329" s="20"/>
      <c r="O329" s="109">
        <v>1</v>
      </c>
      <c r="P329" s="29">
        <v>1</v>
      </c>
      <c r="Q329" s="29">
        <f>INVENTARIO4[[#This Row],[Entradas]]-INVENTARIO4[[#This Row],[Salidas]]</f>
        <v>0</v>
      </c>
      <c r="R329" s="20">
        <v>88.35</v>
      </c>
      <c r="S329" s="20">
        <v>18</v>
      </c>
      <c r="T329" s="20">
        <f t="shared" si="44"/>
        <v>4.9083333333333332</v>
      </c>
      <c r="U329" s="29">
        <v>45</v>
      </c>
      <c r="V329" s="20">
        <v>8</v>
      </c>
      <c r="W329" s="20">
        <f t="shared" si="45"/>
        <v>0.36</v>
      </c>
      <c r="X329" s="20">
        <f t="shared" si="46"/>
        <v>5.2683333333333335</v>
      </c>
      <c r="Y329" s="20">
        <f t="shared" si="47"/>
        <v>7.7225000000000001</v>
      </c>
      <c r="Z329" s="20">
        <v>9</v>
      </c>
      <c r="AA329" s="20">
        <f t="shared" si="48"/>
        <v>3.7316666666666669</v>
      </c>
      <c r="AB329" s="20"/>
    </row>
    <row r="330" spans="1:28" ht="14" x14ac:dyDescent="0.15">
      <c r="A330" s="23" t="s">
        <v>413</v>
      </c>
      <c r="B330" s="89"/>
      <c r="C330" s="22" t="s">
        <v>12</v>
      </c>
      <c r="D330" s="102" t="s">
        <v>50</v>
      </c>
      <c r="E330" s="78" t="s">
        <v>722</v>
      </c>
      <c r="F330" s="72" t="s">
        <v>697</v>
      </c>
      <c r="G330" s="67" t="s">
        <v>164</v>
      </c>
      <c r="H330" s="21"/>
      <c r="I330" s="29">
        <v>1</v>
      </c>
      <c r="J330" s="29" t="s">
        <v>14</v>
      </c>
      <c r="K330" s="21" t="str">
        <f>IFERROR(VLOOKUP(INVENTARIO4[[#This Row],[Code]],FOTOS[],2,FALSE),"-")</f>
        <v>-</v>
      </c>
      <c r="L330" s="21"/>
      <c r="M330" s="19">
        <f t="shared" si="43"/>
        <v>20</v>
      </c>
      <c r="N330" s="20"/>
      <c r="O330" s="110">
        <v>2</v>
      </c>
      <c r="P330" s="21">
        <f>SUMIFS(VENTAS[Cantidad],VENTAS[Código del producto Vendido],INVENTARIO4[[#This Row],[Code]])</f>
        <v>0</v>
      </c>
      <c r="Q330" s="21">
        <f>INVENTARIO4[[#This Row],[Entradas]]-INVENTARIO4[[#This Row],[Salidas]]</f>
        <v>2</v>
      </c>
      <c r="R330" s="20">
        <v>123</v>
      </c>
      <c r="S330" s="20">
        <v>18</v>
      </c>
      <c r="T330" s="20">
        <f t="shared" si="44"/>
        <v>6.833333333333333</v>
      </c>
      <c r="U330" s="21">
        <v>500</v>
      </c>
      <c r="V330" s="20">
        <v>8</v>
      </c>
      <c r="W330" s="20">
        <f t="shared" si="45"/>
        <v>4</v>
      </c>
      <c r="X330" s="20">
        <f t="shared" si="46"/>
        <v>10.833333333333332</v>
      </c>
      <c r="Y330" s="20">
        <f t="shared" si="47"/>
        <v>14.25</v>
      </c>
      <c r="Z330" s="20">
        <v>20</v>
      </c>
      <c r="AA330" s="20">
        <f t="shared" si="48"/>
        <v>9.1666666666666679</v>
      </c>
      <c r="AB330" s="20"/>
    </row>
    <row r="331" spans="1:28" ht="14" x14ac:dyDescent="0.15">
      <c r="A331" s="43" t="s">
        <v>455</v>
      </c>
      <c r="B331" s="89"/>
      <c r="C331" s="22" t="s">
        <v>12</v>
      </c>
      <c r="D331" s="102" t="s">
        <v>892</v>
      </c>
      <c r="E331" s="83" t="s">
        <v>687</v>
      </c>
      <c r="F331" s="72" t="s">
        <v>695</v>
      </c>
      <c r="G331" s="67" t="s">
        <v>164</v>
      </c>
      <c r="H331" s="21"/>
      <c r="I331" s="29">
        <v>1</v>
      </c>
      <c r="J331" s="29" t="s">
        <v>14</v>
      </c>
      <c r="K331" s="21" t="str">
        <f>IFERROR(VLOOKUP(INVENTARIO4[[#This Row],[Code]],FOTOS[],2,FALSE),"-")</f>
        <v>-</v>
      </c>
      <c r="L331" s="21"/>
      <c r="M331" s="19">
        <f t="shared" si="43"/>
        <v>14</v>
      </c>
      <c r="N331" s="20"/>
      <c r="O331" s="112">
        <v>2</v>
      </c>
      <c r="P331" s="21">
        <f>SUMIFS(VENTAS[Cantidad],VENTAS[Código del producto Vendido],INVENTARIO4[[#This Row],[Code]])</f>
        <v>0</v>
      </c>
      <c r="Q331" s="21">
        <f>INVENTARIO4[[#This Row],[Entradas]]-INVENTARIO4[[#This Row],[Salidas]]</f>
        <v>2</v>
      </c>
      <c r="R331" s="20">
        <v>81</v>
      </c>
      <c r="S331" s="20">
        <v>18</v>
      </c>
      <c r="T331" s="20">
        <f t="shared" si="44"/>
        <v>4.5</v>
      </c>
      <c r="U331" s="21">
        <v>150</v>
      </c>
      <c r="V331" s="20">
        <v>17</v>
      </c>
      <c r="W331" s="20">
        <f t="shared" si="45"/>
        <v>2.5499999999999998</v>
      </c>
      <c r="X331" s="20">
        <f t="shared" si="46"/>
        <v>7.05</v>
      </c>
      <c r="Y331" s="20">
        <f t="shared" si="47"/>
        <v>9.3000000000000007</v>
      </c>
      <c r="Z331" s="20">
        <v>14</v>
      </c>
      <c r="AA331" s="20">
        <f t="shared" si="48"/>
        <v>6.95</v>
      </c>
      <c r="AB331" s="20"/>
    </row>
    <row r="332" spans="1:28" ht="14" x14ac:dyDescent="0.15">
      <c r="A332" s="23" t="s">
        <v>414</v>
      </c>
      <c r="B332" s="89"/>
      <c r="C332" s="22" t="s">
        <v>12</v>
      </c>
      <c r="D332" s="102" t="s">
        <v>50</v>
      </c>
      <c r="E332" s="78" t="s">
        <v>723</v>
      </c>
      <c r="F332" s="72" t="s">
        <v>692</v>
      </c>
      <c r="G332" s="67" t="s">
        <v>164</v>
      </c>
      <c r="H332" s="21"/>
      <c r="I332" s="29">
        <v>1</v>
      </c>
      <c r="J332" s="29" t="s">
        <v>14</v>
      </c>
      <c r="K332" s="21" t="str">
        <f>IFERROR(VLOOKUP(INVENTARIO4[[#This Row],[Code]],FOTOS[],2,FALSE),"-")</f>
        <v>-</v>
      </c>
      <c r="L332" s="21"/>
      <c r="M332" s="19">
        <f t="shared" si="43"/>
        <v>12</v>
      </c>
      <c r="N332" s="20"/>
      <c r="O332" s="110">
        <v>2</v>
      </c>
      <c r="P332" s="21">
        <f>SUMIFS(VENTAS[Cantidad],VENTAS[Código del producto Vendido],INVENTARIO4[[#This Row],[Code]])</f>
        <v>0</v>
      </c>
      <c r="Q332" s="21">
        <f>INVENTARIO4[[#This Row],[Entradas]]-INVENTARIO4[[#This Row],[Salidas]]</f>
        <v>2</v>
      </c>
      <c r="R332" s="20">
        <v>78</v>
      </c>
      <c r="S332" s="20">
        <v>18</v>
      </c>
      <c r="T332" s="20">
        <f t="shared" si="44"/>
        <v>4.333333333333333</v>
      </c>
      <c r="U332" s="21">
        <v>150</v>
      </c>
      <c r="V332" s="20">
        <v>17</v>
      </c>
      <c r="W332" s="20">
        <f t="shared" si="45"/>
        <v>2.5499999999999998</v>
      </c>
      <c r="X332" s="20">
        <f t="shared" si="46"/>
        <v>6.8833333333333329</v>
      </c>
      <c r="Y332" s="20">
        <f t="shared" si="47"/>
        <v>9.0500000000000007</v>
      </c>
      <c r="Z332" s="20">
        <v>12</v>
      </c>
      <c r="AA332" s="20">
        <f t="shared" si="48"/>
        <v>5.1166666666666671</v>
      </c>
      <c r="AB332" s="20"/>
    </row>
    <row r="333" spans="1:28" ht="14" x14ac:dyDescent="0.15">
      <c r="A333" s="23" t="s">
        <v>420</v>
      </c>
      <c r="B333" s="89"/>
      <c r="C333" s="22" t="s">
        <v>12</v>
      </c>
      <c r="D333" s="102" t="s">
        <v>50</v>
      </c>
      <c r="E333" s="83" t="s">
        <v>724</v>
      </c>
      <c r="F333" s="72" t="s">
        <v>695</v>
      </c>
      <c r="G333" s="67" t="s">
        <v>164</v>
      </c>
      <c r="H333" s="21"/>
      <c r="I333" s="29">
        <v>1</v>
      </c>
      <c r="J333" s="29" t="s">
        <v>14</v>
      </c>
      <c r="K333" s="21" t="str">
        <f>IFERROR(VLOOKUP(INVENTARIO4[[#This Row],[Code]],FOTOS[],2,FALSE),"-")</f>
        <v>-</v>
      </c>
      <c r="L333" s="21"/>
      <c r="M333" s="19">
        <f t="shared" si="43"/>
        <v>12</v>
      </c>
      <c r="N333" s="20"/>
      <c r="O333" s="112">
        <v>2</v>
      </c>
      <c r="P333" s="21">
        <f>SUMIFS(VENTAS[Cantidad],VENTAS[Código del producto Vendido],INVENTARIO4[[#This Row],[Code]])</f>
        <v>0</v>
      </c>
      <c r="Q333" s="21">
        <f>INVENTARIO4[[#This Row],[Entradas]]-INVENTARIO4[[#This Row],[Salidas]]</f>
        <v>2</v>
      </c>
      <c r="R333" s="20">
        <v>82</v>
      </c>
      <c r="S333" s="20">
        <v>18</v>
      </c>
      <c r="T333" s="20">
        <f t="shared" si="44"/>
        <v>4.5555555555555554</v>
      </c>
      <c r="U333" s="21">
        <v>150</v>
      </c>
      <c r="V333" s="20">
        <v>17</v>
      </c>
      <c r="W333" s="20">
        <f t="shared" si="45"/>
        <v>2.5499999999999998</v>
      </c>
      <c r="X333" s="20">
        <f t="shared" si="46"/>
        <v>7.1055555555555552</v>
      </c>
      <c r="Y333" s="20">
        <f t="shared" si="47"/>
        <v>9.3833333333333329</v>
      </c>
      <c r="Z333" s="20">
        <v>12</v>
      </c>
      <c r="AA333" s="20">
        <f t="shared" si="48"/>
        <v>4.8944444444444448</v>
      </c>
      <c r="AB333" s="20"/>
    </row>
    <row r="334" spans="1:28" ht="14" x14ac:dyDescent="0.15">
      <c r="A334" s="23" t="s">
        <v>421</v>
      </c>
      <c r="B334" s="89"/>
      <c r="C334" s="22" t="s">
        <v>12</v>
      </c>
      <c r="D334" s="102" t="s">
        <v>50</v>
      </c>
      <c r="E334" s="78" t="s">
        <v>724</v>
      </c>
      <c r="F334" s="72" t="s">
        <v>697</v>
      </c>
      <c r="G334" s="67" t="s">
        <v>164</v>
      </c>
      <c r="H334" s="21"/>
      <c r="I334" s="21">
        <v>1</v>
      </c>
      <c r="J334" s="29" t="s">
        <v>14</v>
      </c>
      <c r="K334" s="21" t="str">
        <f>IFERROR(VLOOKUP(INVENTARIO4[[#This Row],[Code]],FOTOS[],2,FALSE),"-")</f>
        <v>-</v>
      </c>
      <c r="L334" s="21"/>
      <c r="M334" s="19">
        <f t="shared" si="43"/>
        <v>12</v>
      </c>
      <c r="N334" s="20"/>
      <c r="O334" s="110">
        <v>2</v>
      </c>
      <c r="P334" s="21">
        <f>SUMIFS(VENTAS[Cantidad],VENTAS[Código del producto Vendido],INVENTARIO4[[#This Row],[Code]])</f>
        <v>0</v>
      </c>
      <c r="Q334" s="21">
        <f>INVENTARIO4[[#This Row],[Entradas]]-INVENTARIO4[[#This Row],[Salidas]]</f>
        <v>2</v>
      </c>
      <c r="R334" s="20">
        <v>82</v>
      </c>
      <c r="S334" s="20">
        <v>18</v>
      </c>
      <c r="T334" s="20">
        <f t="shared" si="44"/>
        <v>4.5555555555555554</v>
      </c>
      <c r="U334" s="21">
        <v>150</v>
      </c>
      <c r="V334" s="20">
        <v>17</v>
      </c>
      <c r="W334" s="20">
        <f t="shared" si="45"/>
        <v>2.5499999999999998</v>
      </c>
      <c r="X334" s="20">
        <f t="shared" si="46"/>
        <v>7.1055555555555552</v>
      </c>
      <c r="Y334" s="20">
        <f t="shared" si="47"/>
        <v>9.3833333333333329</v>
      </c>
      <c r="Z334" s="20">
        <v>12</v>
      </c>
      <c r="AA334" s="20">
        <f t="shared" si="48"/>
        <v>4.8944444444444448</v>
      </c>
      <c r="AB334" s="20"/>
    </row>
    <row r="335" spans="1:28" ht="14" x14ac:dyDescent="0.15">
      <c r="A335" s="23" t="s">
        <v>422</v>
      </c>
      <c r="B335" s="89"/>
      <c r="C335" s="22" t="s">
        <v>12</v>
      </c>
      <c r="D335" s="102" t="s">
        <v>50</v>
      </c>
      <c r="E335" s="83" t="s">
        <v>725</v>
      </c>
      <c r="F335" s="72" t="s">
        <v>692</v>
      </c>
      <c r="G335" s="66" t="s">
        <v>164</v>
      </c>
      <c r="H335" s="21"/>
      <c r="I335" s="21">
        <v>1</v>
      </c>
      <c r="J335" s="21" t="s">
        <v>14</v>
      </c>
      <c r="K335" s="21" t="str">
        <f>IFERROR(VLOOKUP(INVENTARIO4[[#This Row],[Code]],FOTOS[],2,FALSE),"-")</f>
        <v>-</v>
      </c>
      <c r="L335" s="21"/>
      <c r="M335" s="19">
        <f t="shared" si="43"/>
        <v>12</v>
      </c>
      <c r="N335" s="20"/>
      <c r="O335" s="112">
        <v>2</v>
      </c>
      <c r="P335" s="21">
        <f>SUMIFS(VENTAS[Cantidad],VENTAS[Código del producto Vendido],INVENTARIO4[[#This Row],[Code]])</f>
        <v>0</v>
      </c>
      <c r="Q335" s="21">
        <f>INVENTARIO4[[#This Row],[Entradas]]-INVENTARIO4[[#This Row],[Salidas]]</f>
        <v>2</v>
      </c>
      <c r="R335" s="20">
        <v>82</v>
      </c>
      <c r="S335" s="20">
        <v>18</v>
      </c>
      <c r="T335" s="20">
        <f t="shared" si="44"/>
        <v>4.5555555555555554</v>
      </c>
      <c r="U335" s="21">
        <v>150</v>
      </c>
      <c r="V335" s="20">
        <v>17</v>
      </c>
      <c r="W335" s="20">
        <f t="shared" si="45"/>
        <v>2.5499999999999998</v>
      </c>
      <c r="X335" s="20">
        <f t="shared" si="46"/>
        <v>7.1055555555555552</v>
      </c>
      <c r="Y335" s="20">
        <f t="shared" si="47"/>
        <v>9.3833333333333329</v>
      </c>
      <c r="Z335" s="20">
        <v>12</v>
      </c>
      <c r="AA335" s="20">
        <f t="shared" si="48"/>
        <v>4.8944444444444448</v>
      </c>
      <c r="AB335" s="20"/>
    </row>
    <row r="336" spans="1:28" ht="14" x14ac:dyDescent="0.15">
      <c r="A336" s="23" t="s">
        <v>423</v>
      </c>
      <c r="B336" s="89"/>
      <c r="C336" s="22" t="s">
        <v>12</v>
      </c>
      <c r="D336" s="102" t="s">
        <v>50</v>
      </c>
      <c r="E336" s="78" t="s">
        <v>725</v>
      </c>
      <c r="F336" s="72" t="s">
        <v>697</v>
      </c>
      <c r="G336" s="66" t="s">
        <v>164</v>
      </c>
      <c r="H336" s="21"/>
      <c r="I336" s="21">
        <v>1</v>
      </c>
      <c r="J336" s="21" t="s">
        <v>14</v>
      </c>
      <c r="K336" s="21" t="str">
        <f>IFERROR(VLOOKUP(INVENTARIO4[[#This Row],[Code]],FOTOS[],2,FALSE),"-")</f>
        <v>-</v>
      </c>
      <c r="L336" s="21"/>
      <c r="M336" s="19">
        <f t="shared" si="43"/>
        <v>12</v>
      </c>
      <c r="N336" s="20"/>
      <c r="O336" s="110">
        <v>2</v>
      </c>
      <c r="P336" s="21">
        <f>SUMIFS(VENTAS[Cantidad],VENTAS[Código del producto Vendido],INVENTARIO4[[#This Row],[Code]])</f>
        <v>0</v>
      </c>
      <c r="Q336" s="21">
        <f>INVENTARIO4[[#This Row],[Entradas]]-INVENTARIO4[[#This Row],[Salidas]]</f>
        <v>2</v>
      </c>
      <c r="R336" s="20">
        <v>82</v>
      </c>
      <c r="S336" s="20">
        <v>18</v>
      </c>
      <c r="T336" s="20">
        <f t="shared" si="44"/>
        <v>4.5555555555555554</v>
      </c>
      <c r="U336" s="21">
        <v>150</v>
      </c>
      <c r="V336" s="20">
        <v>17</v>
      </c>
      <c r="W336" s="20">
        <f t="shared" si="45"/>
        <v>2.5499999999999998</v>
      </c>
      <c r="X336" s="20">
        <f t="shared" si="46"/>
        <v>7.1055555555555552</v>
      </c>
      <c r="Y336" s="20">
        <f t="shared" si="47"/>
        <v>9.3833333333333329</v>
      </c>
      <c r="Z336" s="20">
        <v>12</v>
      </c>
      <c r="AA336" s="20">
        <f t="shared" si="48"/>
        <v>4.8944444444444448</v>
      </c>
      <c r="AB336" s="20"/>
    </row>
    <row r="337" spans="1:28" ht="14" x14ac:dyDescent="0.15">
      <c r="A337" s="23" t="s">
        <v>425</v>
      </c>
      <c r="B337" s="89"/>
      <c r="C337" s="22" t="s">
        <v>12</v>
      </c>
      <c r="D337" s="102" t="s">
        <v>50</v>
      </c>
      <c r="E337" s="83" t="s">
        <v>726</v>
      </c>
      <c r="F337" s="72" t="s">
        <v>692</v>
      </c>
      <c r="G337" s="66" t="s">
        <v>426</v>
      </c>
      <c r="H337" s="21"/>
      <c r="I337" s="21">
        <v>1</v>
      </c>
      <c r="J337" s="21" t="s">
        <v>14</v>
      </c>
      <c r="K337" s="21" t="str">
        <f>IFERROR(VLOOKUP(INVENTARIO4[[#This Row],[Code]],FOTOS[],2,FALSE),"-")</f>
        <v>-</v>
      </c>
      <c r="L337" s="21"/>
      <c r="M337" s="19">
        <f t="shared" si="43"/>
        <v>20</v>
      </c>
      <c r="N337" s="20"/>
      <c r="O337" s="112">
        <v>1</v>
      </c>
      <c r="P337" s="21">
        <f>SUMIFS(VENTAS[Cantidad],VENTAS[Código del producto Vendido],INVENTARIO4[[#This Row],[Code]])</f>
        <v>0</v>
      </c>
      <c r="Q337" s="21">
        <f>INVENTARIO4[[#This Row],[Entradas]]-INVENTARIO4[[#This Row],[Salidas]]</f>
        <v>1</v>
      </c>
      <c r="R337" s="20">
        <v>248</v>
      </c>
      <c r="S337" s="20">
        <v>18</v>
      </c>
      <c r="T337" s="20">
        <f t="shared" si="44"/>
        <v>13.777777777777779</v>
      </c>
      <c r="U337" s="21">
        <v>150</v>
      </c>
      <c r="V337" s="20">
        <v>10</v>
      </c>
      <c r="W337" s="20">
        <f t="shared" si="45"/>
        <v>1.5</v>
      </c>
      <c r="X337" s="20">
        <f t="shared" si="46"/>
        <v>15.277777777777779</v>
      </c>
      <c r="Y337" s="20">
        <f t="shared" si="47"/>
        <v>22.166666666666668</v>
      </c>
      <c r="Z337" s="20">
        <v>20</v>
      </c>
      <c r="AA337" s="20">
        <f t="shared" si="48"/>
        <v>4.7222222222222214</v>
      </c>
      <c r="AB337" s="20"/>
    </row>
    <row r="338" spans="1:28" ht="14" x14ac:dyDescent="0.15">
      <c r="A338" s="23" t="s">
        <v>427</v>
      </c>
      <c r="B338" s="89"/>
      <c r="C338" s="22" t="s">
        <v>12</v>
      </c>
      <c r="D338" s="102" t="s">
        <v>52</v>
      </c>
      <c r="E338" s="78" t="s">
        <v>727</v>
      </c>
      <c r="F338" s="72" t="s">
        <v>692</v>
      </c>
      <c r="G338" s="66" t="s">
        <v>426</v>
      </c>
      <c r="H338" s="21"/>
      <c r="I338" s="21">
        <v>1</v>
      </c>
      <c r="J338" s="21" t="s">
        <v>14</v>
      </c>
      <c r="K338" s="21" t="str">
        <f>IFERROR(VLOOKUP(INVENTARIO4[[#This Row],[Code]],FOTOS[],2,FALSE),"-")</f>
        <v>-</v>
      </c>
      <c r="L338" s="21"/>
      <c r="M338" s="19">
        <f t="shared" si="43"/>
        <v>12</v>
      </c>
      <c r="N338" s="20"/>
      <c r="O338" s="110">
        <v>1</v>
      </c>
      <c r="P338" s="21">
        <f>SUMIFS(VENTAS[Cantidad],VENTAS[Código del producto Vendido],INVENTARIO4[[#This Row],[Code]])</f>
        <v>0</v>
      </c>
      <c r="Q338" s="21">
        <f>INVENTARIO4[[#This Row],[Entradas]]-INVENTARIO4[[#This Row],[Salidas]]</f>
        <v>1</v>
      </c>
      <c r="R338" s="20">
        <v>129</v>
      </c>
      <c r="S338" s="20">
        <v>18</v>
      </c>
      <c r="T338" s="20">
        <f t="shared" si="44"/>
        <v>7.166666666666667</v>
      </c>
      <c r="U338" s="21">
        <v>40</v>
      </c>
      <c r="V338" s="20">
        <v>10</v>
      </c>
      <c r="W338" s="20">
        <f t="shared" si="45"/>
        <v>0.4</v>
      </c>
      <c r="X338" s="20">
        <f t="shared" si="46"/>
        <v>7.5666666666666673</v>
      </c>
      <c r="Y338" s="20">
        <f t="shared" si="47"/>
        <v>11.15</v>
      </c>
      <c r="Z338" s="20">
        <f>ROUNDUP(Y338,0)</f>
        <v>12</v>
      </c>
      <c r="AA338" s="20">
        <f t="shared" si="48"/>
        <v>4.4333333333333327</v>
      </c>
      <c r="AB338" s="20"/>
    </row>
    <row r="339" spans="1:28" ht="14" x14ac:dyDescent="0.15">
      <c r="A339" s="23" t="s">
        <v>428</v>
      </c>
      <c r="B339" s="89"/>
      <c r="C339" s="22" t="s">
        <v>12</v>
      </c>
      <c r="D339" s="102" t="s">
        <v>52</v>
      </c>
      <c r="E339" s="83" t="s">
        <v>728</v>
      </c>
      <c r="F339" s="72" t="s">
        <v>692</v>
      </c>
      <c r="G339" s="66" t="s">
        <v>426</v>
      </c>
      <c r="H339" s="21"/>
      <c r="I339" s="21">
        <v>1</v>
      </c>
      <c r="J339" s="21" t="s">
        <v>14</v>
      </c>
      <c r="K339" s="21" t="str">
        <f>IFERROR(VLOOKUP(INVENTARIO4[[#This Row],[Code]],FOTOS[],2,FALSE),"-")</f>
        <v>-</v>
      </c>
      <c r="L339" s="21"/>
      <c r="M339" s="19">
        <f t="shared" si="43"/>
        <v>15</v>
      </c>
      <c r="N339" s="20"/>
      <c r="O339" s="112">
        <v>1</v>
      </c>
      <c r="P339" s="21">
        <f>SUMIFS(VENTAS[Cantidad],VENTAS[Código del producto Vendido],INVENTARIO4[[#This Row],[Code]])</f>
        <v>0</v>
      </c>
      <c r="Q339" s="21">
        <f>INVENTARIO4[[#This Row],[Entradas]]-INVENTARIO4[[#This Row],[Salidas]]</f>
        <v>1</v>
      </c>
      <c r="R339" s="20">
        <v>198</v>
      </c>
      <c r="S339" s="20">
        <v>18</v>
      </c>
      <c r="T339" s="20">
        <f t="shared" si="44"/>
        <v>11</v>
      </c>
      <c r="U339" s="21">
        <v>40</v>
      </c>
      <c r="V339" s="20">
        <v>10</v>
      </c>
      <c r="W339" s="20">
        <f t="shared" si="45"/>
        <v>0.4</v>
      </c>
      <c r="X339" s="20">
        <f t="shared" si="46"/>
        <v>11.4</v>
      </c>
      <c r="Y339" s="20">
        <f t="shared" si="47"/>
        <v>16.899999999999999</v>
      </c>
      <c r="Z339" s="20">
        <v>15</v>
      </c>
      <c r="AA339" s="20">
        <f t="shared" si="48"/>
        <v>3.6</v>
      </c>
      <c r="AB339" s="20"/>
    </row>
    <row r="340" spans="1:28" ht="14" x14ac:dyDescent="0.15">
      <c r="A340" s="23" t="s">
        <v>419</v>
      </c>
      <c r="B340" s="89"/>
      <c r="C340" s="22" t="s">
        <v>12</v>
      </c>
      <c r="D340" s="102" t="s">
        <v>1206</v>
      </c>
      <c r="E340" s="78" t="s">
        <v>729</v>
      </c>
      <c r="F340" s="72" t="s">
        <v>692</v>
      </c>
      <c r="G340" s="66" t="s">
        <v>426</v>
      </c>
      <c r="H340" s="21"/>
      <c r="I340" s="21">
        <v>1</v>
      </c>
      <c r="J340" s="21" t="s">
        <v>14</v>
      </c>
      <c r="K340" s="21" t="str">
        <f>IFERROR(VLOOKUP(INVENTARIO4[[#This Row],[Code]],FOTOS[],2,FALSE),"-")</f>
        <v>-</v>
      </c>
      <c r="L340" s="21"/>
      <c r="M340" s="19">
        <f t="shared" si="43"/>
        <v>35</v>
      </c>
      <c r="N340" s="20"/>
      <c r="O340" s="110">
        <v>1</v>
      </c>
      <c r="P340" s="21">
        <f>SUMIFS(VENTAS[Cantidad],VENTAS[Código del producto Vendido],INVENTARIO4[[#This Row],[Code]])</f>
        <v>0</v>
      </c>
      <c r="Q340" s="21">
        <f>INVENTARIO4[[#This Row],[Entradas]]-INVENTARIO4[[#This Row],[Salidas]]</f>
        <v>1</v>
      </c>
      <c r="R340" s="20">
        <v>497</v>
      </c>
      <c r="S340" s="20">
        <v>18</v>
      </c>
      <c r="T340" s="20">
        <f t="shared" si="44"/>
        <v>27.611111111111111</v>
      </c>
      <c r="U340" s="21">
        <v>350</v>
      </c>
      <c r="V340" s="20">
        <v>10</v>
      </c>
      <c r="W340" s="20">
        <f t="shared" si="45"/>
        <v>3.5</v>
      </c>
      <c r="X340" s="20">
        <f t="shared" si="46"/>
        <v>31.111111111111111</v>
      </c>
      <c r="Y340" s="20">
        <f t="shared" si="47"/>
        <v>44.916666666666664</v>
      </c>
      <c r="Z340" s="20">
        <v>35</v>
      </c>
      <c r="AA340" s="20">
        <f t="shared" si="48"/>
        <v>3.8888888888888893</v>
      </c>
      <c r="AB340" s="20"/>
    </row>
    <row r="341" spans="1:28" ht="14" x14ac:dyDescent="0.15">
      <c r="A341" s="23" t="s">
        <v>429</v>
      </c>
      <c r="B341" s="89"/>
      <c r="C341" s="107"/>
      <c r="D341" s="102" t="s">
        <v>50</v>
      </c>
      <c r="E341" s="83" t="s">
        <v>730</v>
      </c>
      <c r="F341" s="72" t="s">
        <v>697</v>
      </c>
      <c r="G341" s="66" t="s">
        <v>426</v>
      </c>
      <c r="H341" s="21"/>
      <c r="I341" s="21">
        <v>1</v>
      </c>
      <c r="J341" s="21" t="s">
        <v>14</v>
      </c>
      <c r="K341" s="21" t="str">
        <f>IFERROR(VLOOKUP(INVENTARIO4[[#This Row],[Code]],FOTOS[],2,FALSE),"-")</f>
        <v>-</v>
      </c>
      <c r="L341" s="21"/>
      <c r="M341" s="19">
        <f t="shared" si="43"/>
        <v>20</v>
      </c>
      <c r="N341" s="20"/>
      <c r="O341" s="112">
        <v>4</v>
      </c>
      <c r="P341" s="21">
        <f>SUMIFS(VENTAS[Cantidad],VENTAS[Código del producto Vendido],INVENTARIO4[[#This Row],[Code]])</f>
        <v>0</v>
      </c>
      <c r="Q341" s="21">
        <f>INVENTARIO4[[#This Row],[Entradas]]-INVENTARIO4[[#This Row],[Salidas]]</f>
        <v>4</v>
      </c>
      <c r="R341" s="20">
        <v>170</v>
      </c>
      <c r="S341" s="20">
        <v>18</v>
      </c>
      <c r="T341" s="20">
        <f t="shared" si="44"/>
        <v>9.4444444444444446</v>
      </c>
      <c r="U341" s="21">
        <v>350</v>
      </c>
      <c r="V341" s="20">
        <v>10</v>
      </c>
      <c r="W341" s="20">
        <f t="shared" si="45"/>
        <v>3.5</v>
      </c>
      <c r="X341" s="20">
        <f t="shared" si="46"/>
        <v>12.944444444444445</v>
      </c>
      <c r="Y341" s="20">
        <f t="shared" si="47"/>
        <v>17.666666666666668</v>
      </c>
      <c r="Z341" s="20">
        <v>20</v>
      </c>
      <c r="AA341" s="20">
        <f t="shared" si="48"/>
        <v>7.0555555555555554</v>
      </c>
      <c r="AB341" s="20"/>
    </row>
    <row r="342" spans="1:28" ht="14" x14ac:dyDescent="0.15">
      <c r="A342" s="23" t="s">
        <v>430</v>
      </c>
      <c r="B342" s="89"/>
      <c r="C342" s="22" t="s">
        <v>12</v>
      </c>
      <c r="D342" s="102" t="s">
        <v>50</v>
      </c>
      <c r="E342" s="78" t="s">
        <v>730</v>
      </c>
      <c r="F342" s="72" t="s">
        <v>695</v>
      </c>
      <c r="G342" s="66" t="s">
        <v>426</v>
      </c>
      <c r="H342" s="21"/>
      <c r="I342" s="21">
        <v>1</v>
      </c>
      <c r="J342" s="21" t="s">
        <v>14</v>
      </c>
      <c r="K342" s="21" t="str">
        <f>IFERROR(VLOOKUP(INVENTARIO4[[#This Row],[Code]],FOTOS[],2,FALSE),"-")</f>
        <v>-</v>
      </c>
      <c r="L342" s="21"/>
      <c r="M342" s="19">
        <f t="shared" si="43"/>
        <v>20</v>
      </c>
      <c r="N342" s="20"/>
      <c r="O342" s="110">
        <v>1</v>
      </c>
      <c r="P342" s="21">
        <f>SUMIFS(VENTAS[Cantidad],VENTAS[Código del producto Vendido],INVENTARIO4[[#This Row],[Code]])</f>
        <v>0</v>
      </c>
      <c r="Q342" s="21">
        <f>INVENTARIO4[[#This Row],[Entradas]]-INVENTARIO4[[#This Row],[Salidas]]</f>
        <v>1</v>
      </c>
      <c r="R342" s="20">
        <v>170</v>
      </c>
      <c r="S342" s="20">
        <v>18</v>
      </c>
      <c r="T342" s="20">
        <f t="shared" si="44"/>
        <v>9.4444444444444446</v>
      </c>
      <c r="U342" s="21">
        <v>350</v>
      </c>
      <c r="V342" s="20">
        <v>10</v>
      </c>
      <c r="W342" s="20">
        <f t="shared" si="45"/>
        <v>3.5</v>
      </c>
      <c r="X342" s="20">
        <f t="shared" si="46"/>
        <v>12.944444444444445</v>
      </c>
      <c r="Y342" s="20">
        <f t="shared" si="47"/>
        <v>17.666666666666668</v>
      </c>
      <c r="Z342" s="20">
        <v>20</v>
      </c>
      <c r="AA342" s="20">
        <f t="shared" si="48"/>
        <v>7.0555555555555554</v>
      </c>
      <c r="AB342" s="20"/>
    </row>
    <row r="343" spans="1:28" ht="14" x14ac:dyDescent="0.15">
      <c r="A343" s="23" t="s">
        <v>431</v>
      </c>
      <c r="B343" s="89"/>
      <c r="C343" s="22" t="s">
        <v>12</v>
      </c>
      <c r="D343" s="102" t="s">
        <v>50</v>
      </c>
      <c r="E343" s="83" t="s">
        <v>731</v>
      </c>
      <c r="F343" s="72" t="s">
        <v>692</v>
      </c>
      <c r="G343" s="66" t="s">
        <v>426</v>
      </c>
      <c r="H343" s="21"/>
      <c r="I343" s="21">
        <v>1</v>
      </c>
      <c r="J343" s="21" t="s">
        <v>14</v>
      </c>
      <c r="K343" s="21" t="str">
        <f>IFERROR(VLOOKUP(INVENTARIO4[[#This Row],[Code]],FOTOS[],2,FALSE),"-")</f>
        <v>-</v>
      </c>
      <c r="L343" s="21"/>
      <c r="M343" s="19">
        <f t="shared" si="43"/>
        <v>12</v>
      </c>
      <c r="N343" s="20"/>
      <c r="O343" s="112">
        <v>4</v>
      </c>
      <c r="P343" s="21">
        <f>SUMIFS(VENTAS[Cantidad],VENTAS[Código del producto Vendido],INVENTARIO4[[#This Row],[Code]])</f>
        <v>0</v>
      </c>
      <c r="Q343" s="21">
        <f>INVENTARIO4[[#This Row],[Entradas]]-INVENTARIO4[[#This Row],[Salidas]]</f>
        <v>4</v>
      </c>
      <c r="R343" s="20">
        <v>85</v>
      </c>
      <c r="S343" s="20">
        <v>18</v>
      </c>
      <c r="T343" s="20">
        <f t="shared" si="44"/>
        <v>4.7222222222222223</v>
      </c>
      <c r="U343" s="21">
        <v>100</v>
      </c>
      <c r="V343" s="20">
        <v>10</v>
      </c>
      <c r="W343" s="20">
        <f t="shared" si="45"/>
        <v>1</v>
      </c>
      <c r="X343" s="20">
        <f t="shared" si="46"/>
        <v>5.7222222222222223</v>
      </c>
      <c r="Y343" s="20">
        <f t="shared" si="47"/>
        <v>8.0833333333333339</v>
      </c>
      <c r="Z343" s="20">
        <v>12</v>
      </c>
      <c r="AA343" s="20">
        <f t="shared" si="48"/>
        <v>6.2777777777777777</v>
      </c>
      <c r="AB343" s="20"/>
    </row>
    <row r="344" spans="1:28" ht="14" x14ac:dyDescent="0.15">
      <c r="A344" s="23" t="s">
        <v>432</v>
      </c>
      <c r="B344" s="89"/>
      <c r="C344" s="22" t="s">
        <v>12</v>
      </c>
      <c r="D344" s="102" t="s">
        <v>52</v>
      </c>
      <c r="E344" s="78" t="s">
        <v>732</v>
      </c>
      <c r="F344" s="72" t="s">
        <v>698</v>
      </c>
      <c r="G344" s="66" t="s">
        <v>426</v>
      </c>
      <c r="H344" s="21"/>
      <c r="I344" s="21">
        <v>1</v>
      </c>
      <c r="J344" s="21" t="s">
        <v>14</v>
      </c>
      <c r="K344" s="21" t="str">
        <f>IFERROR(VLOOKUP(INVENTARIO4[[#This Row],[Code]],FOTOS[],2,FALSE),"-")</f>
        <v>-</v>
      </c>
      <c r="L344" s="21"/>
      <c r="M344" s="19">
        <f t="shared" si="43"/>
        <v>9</v>
      </c>
      <c r="N344" s="20"/>
      <c r="O344" s="110">
        <v>2</v>
      </c>
      <c r="P344" s="21">
        <f>SUMIFS(VENTAS[Cantidad],VENTAS[Código del producto Vendido],INVENTARIO4[[#This Row],[Code]])</f>
        <v>0</v>
      </c>
      <c r="Q344" s="21">
        <f>INVENTARIO4[[#This Row],[Entradas]]-INVENTARIO4[[#This Row],[Salidas]]</f>
        <v>2</v>
      </c>
      <c r="R344" s="20">
        <v>85</v>
      </c>
      <c r="S344" s="20">
        <v>18</v>
      </c>
      <c r="T344" s="20">
        <f t="shared" si="44"/>
        <v>4.7222222222222223</v>
      </c>
      <c r="U344" s="21">
        <v>30</v>
      </c>
      <c r="V344" s="20">
        <v>10</v>
      </c>
      <c r="W344" s="20">
        <f t="shared" si="45"/>
        <v>0.3</v>
      </c>
      <c r="X344" s="20">
        <f t="shared" si="46"/>
        <v>5.0222222222222221</v>
      </c>
      <c r="Y344" s="20">
        <f t="shared" si="47"/>
        <v>7.3833333333333337</v>
      </c>
      <c r="Z344" s="20">
        <v>9</v>
      </c>
      <c r="AA344" s="20">
        <f t="shared" si="48"/>
        <v>3.9777777777777779</v>
      </c>
      <c r="AB344" s="20"/>
    </row>
    <row r="345" spans="1:28" ht="14" x14ac:dyDescent="0.15">
      <c r="A345" s="23" t="s">
        <v>433</v>
      </c>
      <c r="B345" s="89"/>
      <c r="C345" s="22" t="s">
        <v>12</v>
      </c>
      <c r="D345" s="102" t="s">
        <v>52</v>
      </c>
      <c r="E345" s="81" t="s">
        <v>732</v>
      </c>
      <c r="F345" s="72" t="s">
        <v>695</v>
      </c>
      <c r="G345" s="66" t="s">
        <v>426</v>
      </c>
      <c r="H345" s="21"/>
      <c r="I345" s="21">
        <v>1</v>
      </c>
      <c r="J345" s="21" t="s">
        <v>14</v>
      </c>
      <c r="K345" s="21" t="str">
        <f>IFERROR(VLOOKUP(INVENTARIO4[[#This Row],[Code]],FOTOS[],2,FALSE),"-")</f>
        <v>https://github.com/uberboutique/whataform-repo/raw/main/pictures/B0054.jpg</v>
      </c>
      <c r="L345" s="21"/>
      <c r="M345" s="19">
        <f t="shared" si="43"/>
        <v>9</v>
      </c>
      <c r="N345" s="20"/>
      <c r="O345" s="110">
        <v>5</v>
      </c>
      <c r="P345" s="21">
        <f>SUMIFS(VENTAS[Cantidad],VENTAS[Código del producto Vendido],INVENTARIO4[[#This Row],[Code]])</f>
        <v>5</v>
      </c>
      <c r="Q345" s="21">
        <f>INVENTARIO4[[#This Row],[Entradas]]-INVENTARIO4[[#This Row],[Salidas]]</f>
        <v>0</v>
      </c>
      <c r="R345" s="20">
        <v>85</v>
      </c>
      <c r="S345" s="20">
        <v>18</v>
      </c>
      <c r="T345" s="20">
        <f t="shared" si="44"/>
        <v>4.7222222222222223</v>
      </c>
      <c r="U345" s="21">
        <v>30</v>
      </c>
      <c r="V345" s="20">
        <v>10</v>
      </c>
      <c r="W345" s="20">
        <f t="shared" si="45"/>
        <v>0.3</v>
      </c>
      <c r="X345" s="20">
        <f t="shared" si="46"/>
        <v>5.0222222222222221</v>
      </c>
      <c r="Y345" s="20">
        <f t="shared" si="47"/>
        <v>7.3833333333333337</v>
      </c>
      <c r="Z345" s="20">
        <v>9</v>
      </c>
      <c r="AA345" s="20">
        <f t="shared" si="48"/>
        <v>3.9777777777777779</v>
      </c>
      <c r="AB345" s="20"/>
    </row>
    <row r="346" spans="1:28" ht="14" x14ac:dyDescent="0.15">
      <c r="A346" s="23" t="s">
        <v>434</v>
      </c>
      <c r="B346" s="89"/>
      <c r="C346" s="22" t="s">
        <v>12</v>
      </c>
      <c r="D346" s="102" t="s">
        <v>52</v>
      </c>
      <c r="E346" s="78" t="s">
        <v>732</v>
      </c>
      <c r="F346" s="72" t="s">
        <v>698</v>
      </c>
      <c r="G346" s="66" t="s">
        <v>426</v>
      </c>
      <c r="H346" s="21"/>
      <c r="I346" s="21">
        <v>1</v>
      </c>
      <c r="J346" s="21" t="s">
        <v>14</v>
      </c>
      <c r="K346" s="21" t="str">
        <f>IFERROR(VLOOKUP(INVENTARIO4[[#This Row],[Code]],FOTOS[],2,FALSE),"-")</f>
        <v>-</v>
      </c>
      <c r="L346" s="21"/>
      <c r="M346" s="19">
        <f t="shared" si="43"/>
        <v>9</v>
      </c>
      <c r="N346" s="20"/>
      <c r="O346" s="110">
        <v>1</v>
      </c>
      <c r="P346" s="21">
        <f>SUMIFS(VENTAS[Cantidad],VENTAS[Código del producto Vendido],INVENTARIO4[[#This Row],[Code]])</f>
        <v>0</v>
      </c>
      <c r="Q346" s="21">
        <f>INVENTARIO4[[#This Row],[Entradas]]-INVENTARIO4[[#This Row],[Salidas]]</f>
        <v>1</v>
      </c>
      <c r="R346" s="20">
        <v>85</v>
      </c>
      <c r="S346" s="20">
        <v>18</v>
      </c>
      <c r="T346" s="20">
        <f t="shared" si="44"/>
        <v>4.7222222222222223</v>
      </c>
      <c r="U346" s="21">
        <v>30</v>
      </c>
      <c r="V346" s="20">
        <v>10</v>
      </c>
      <c r="W346" s="20">
        <f t="shared" si="45"/>
        <v>0.3</v>
      </c>
      <c r="X346" s="20">
        <f t="shared" si="46"/>
        <v>5.0222222222222221</v>
      </c>
      <c r="Y346" s="20">
        <f t="shared" si="47"/>
        <v>7.3833333333333337</v>
      </c>
      <c r="Z346" s="20">
        <v>9</v>
      </c>
      <c r="AA346" s="20">
        <f t="shared" si="48"/>
        <v>3.9777777777777779</v>
      </c>
      <c r="AB346" s="20"/>
    </row>
    <row r="347" spans="1:28" x14ac:dyDescent="0.15">
      <c r="A347" s="23"/>
      <c r="B347" s="89"/>
      <c r="C347" s="22"/>
      <c r="D347" s="102"/>
      <c r="E347" s="83"/>
      <c r="F347" s="84"/>
      <c r="G347" s="66"/>
      <c r="H347" s="21"/>
      <c r="I347" s="21"/>
      <c r="J347" s="21"/>
      <c r="K347" s="21"/>
      <c r="L347" s="21"/>
      <c r="M347" s="19"/>
      <c r="N347" s="20"/>
      <c r="O347" s="112"/>
      <c r="P347" s="21"/>
      <c r="Q347" s="21"/>
      <c r="R347" s="20"/>
      <c r="S347" s="20"/>
      <c r="T347" s="20"/>
      <c r="U347" s="21"/>
      <c r="V347" s="20"/>
      <c r="W347" s="20"/>
      <c r="X347" s="20"/>
      <c r="Y347" s="20"/>
      <c r="Z347" s="20"/>
      <c r="AA347" s="20"/>
      <c r="AB347" s="20"/>
    </row>
    <row r="348" spans="1:28" ht="14" x14ac:dyDescent="0.15">
      <c r="A348" s="23" t="s">
        <v>435</v>
      </c>
      <c r="B348" s="89"/>
      <c r="C348" s="22" t="s">
        <v>12</v>
      </c>
      <c r="D348" s="102" t="s">
        <v>52</v>
      </c>
      <c r="E348" s="81" t="s">
        <v>732</v>
      </c>
      <c r="F348" s="72" t="s">
        <v>695</v>
      </c>
      <c r="G348" s="66" t="s">
        <v>426</v>
      </c>
      <c r="H348" s="21"/>
      <c r="I348" s="21">
        <v>1</v>
      </c>
      <c r="J348" s="21" t="s">
        <v>14</v>
      </c>
      <c r="K348" s="21" t="str">
        <f>IFERROR(VLOOKUP(INVENTARIO4[[#This Row],[Code]],FOTOS[],2,FALSE),"-")</f>
        <v>https://github.com/uberboutique/whataform-repo/raw/main/pictures/B0056.jpg</v>
      </c>
      <c r="L348" s="21"/>
      <c r="M348" s="19">
        <f t="shared" si="43"/>
        <v>9</v>
      </c>
      <c r="N348" s="20"/>
      <c r="O348" s="110">
        <v>5</v>
      </c>
      <c r="P348" s="21">
        <f>SUMIFS(VENTAS[Cantidad],VENTAS[Código del producto Vendido],INVENTARIO4[[#This Row],[Code]])</f>
        <v>12</v>
      </c>
      <c r="Q348" s="21">
        <f>INVENTARIO4[[#This Row],[Entradas]]-INVENTARIO4[[#This Row],[Salidas]]</f>
        <v>-7</v>
      </c>
      <c r="R348" s="20">
        <v>85</v>
      </c>
      <c r="S348" s="20">
        <v>18</v>
      </c>
      <c r="T348" s="20">
        <f t="shared" si="44"/>
        <v>4.7222222222222223</v>
      </c>
      <c r="U348" s="21">
        <v>30</v>
      </c>
      <c r="V348" s="20">
        <v>10</v>
      </c>
      <c r="W348" s="20">
        <f t="shared" si="45"/>
        <v>0.3</v>
      </c>
      <c r="X348" s="20">
        <f t="shared" si="46"/>
        <v>5.0222222222222221</v>
      </c>
      <c r="Y348" s="20">
        <f t="shared" si="47"/>
        <v>7.3833333333333337</v>
      </c>
      <c r="Z348" s="20">
        <v>9</v>
      </c>
      <c r="AA348" s="20">
        <f t="shared" si="48"/>
        <v>3.9777777777777779</v>
      </c>
      <c r="AB348" s="20"/>
    </row>
    <row r="349" spans="1:28" ht="14" x14ac:dyDescent="0.15">
      <c r="A349" s="23" t="s">
        <v>436</v>
      </c>
      <c r="B349" s="89"/>
      <c r="C349" s="22" t="s">
        <v>12</v>
      </c>
      <c r="D349" s="102" t="s">
        <v>50</v>
      </c>
      <c r="E349" s="81" t="s">
        <v>733</v>
      </c>
      <c r="F349" s="72" t="s">
        <v>695</v>
      </c>
      <c r="G349" s="66" t="s">
        <v>426</v>
      </c>
      <c r="H349" s="21"/>
      <c r="I349" s="21">
        <v>1</v>
      </c>
      <c r="J349" s="21" t="s">
        <v>14</v>
      </c>
      <c r="K349" s="21" t="str">
        <f>IFERROR(VLOOKUP(INVENTARIO4[[#This Row],[Code]],FOTOS[],2,FALSE),"-")</f>
        <v>https://github.com/uberboutique/whataform-repo/raw/main/pictures/V0132.jpg</v>
      </c>
      <c r="L349" s="21"/>
      <c r="M349" s="19">
        <f t="shared" si="43"/>
        <v>18</v>
      </c>
      <c r="N349" s="20"/>
      <c r="O349" s="110">
        <v>1</v>
      </c>
      <c r="P349" s="21">
        <f>SUMIFS(VENTAS[Cantidad],VENTAS[Código del producto Vendido],INVENTARIO4[[#This Row],[Code]])</f>
        <v>1</v>
      </c>
      <c r="Q349" s="21">
        <f>INVENTARIO4[[#This Row],[Entradas]]-INVENTARIO4[[#This Row],[Salidas]]</f>
        <v>0</v>
      </c>
      <c r="R349" s="20">
        <v>170</v>
      </c>
      <c r="S349" s="20">
        <v>18</v>
      </c>
      <c r="T349" s="20">
        <f t="shared" si="44"/>
        <v>9.4444444444444446</v>
      </c>
      <c r="U349" s="21">
        <v>250</v>
      </c>
      <c r="V349" s="20">
        <v>10</v>
      </c>
      <c r="W349" s="20">
        <f t="shared" si="45"/>
        <v>2.5</v>
      </c>
      <c r="X349" s="20">
        <f t="shared" si="46"/>
        <v>11.944444444444445</v>
      </c>
      <c r="Y349" s="20">
        <f t="shared" si="47"/>
        <v>16.666666666666668</v>
      </c>
      <c r="Z349" s="20">
        <v>18</v>
      </c>
      <c r="AA349" s="20">
        <f t="shared" si="48"/>
        <v>6.0555555555555554</v>
      </c>
      <c r="AB349" s="20"/>
    </row>
    <row r="350" spans="1:28" ht="14" x14ac:dyDescent="0.15">
      <c r="A350" s="23" t="s">
        <v>437</v>
      </c>
      <c r="B350" s="89"/>
      <c r="C350" s="22" t="s">
        <v>12</v>
      </c>
      <c r="D350" s="102" t="s">
        <v>50</v>
      </c>
      <c r="E350" s="78" t="s">
        <v>1281</v>
      </c>
      <c r="F350" s="72" t="s">
        <v>695</v>
      </c>
      <c r="G350" s="66" t="s">
        <v>426</v>
      </c>
      <c r="H350" s="21"/>
      <c r="I350" s="21">
        <v>1</v>
      </c>
      <c r="J350" s="21" t="s">
        <v>14</v>
      </c>
      <c r="K350" s="21" t="str">
        <f>IFERROR(VLOOKUP(INVENTARIO4[[#This Row],[Code]],FOTOS[],2,FALSE),"-")</f>
        <v>-</v>
      </c>
      <c r="L350" s="21"/>
      <c r="M350" s="19">
        <f t="shared" si="43"/>
        <v>18</v>
      </c>
      <c r="N350" s="20"/>
      <c r="O350" s="110">
        <v>2</v>
      </c>
      <c r="P350" s="21">
        <f>SUMIFS(VENTAS[Cantidad],VENTAS[Código del producto Vendido],INVENTARIO4[[#This Row],[Code]])</f>
        <v>0</v>
      </c>
      <c r="Q350" s="21">
        <f>INVENTARIO4[[#This Row],[Entradas]]-INVENTARIO4[[#This Row],[Salidas]]</f>
        <v>2</v>
      </c>
      <c r="R350" s="20">
        <v>170</v>
      </c>
      <c r="S350" s="20">
        <v>18</v>
      </c>
      <c r="T350" s="20">
        <f t="shared" si="44"/>
        <v>9.4444444444444446</v>
      </c>
      <c r="U350" s="21">
        <v>250</v>
      </c>
      <c r="V350" s="20">
        <v>10</v>
      </c>
      <c r="W350" s="20">
        <f t="shared" si="45"/>
        <v>2.5</v>
      </c>
      <c r="X350" s="20">
        <f t="shared" si="46"/>
        <v>11.944444444444445</v>
      </c>
      <c r="Y350" s="20">
        <f t="shared" si="47"/>
        <v>16.666666666666668</v>
      </c>
      <c r="Z350" s="20">
        <v>18</v>
      </c>
      <c r="AA350" s="20">
        <f t="shared" si="48"/>
        <v>6.0555555555555554</v>
      </c>
      <c r="AB350" s="20"/>
    </row>
    <row r="351" spans="1:28" ht="14" x14ac:dyDescent="0.15">
      <c r="A351" s="23" t="s">
        <v>438</v>
      </c>
      <c r="B351" s="89"/>
      <c r="C351" s="22" t="s">
        <v>12</v>
      </c>
      <c r="D351" s="102" t="s">
        <v>50</v>
      </c>
      <c r="E351" s="83" t="s">
        <v>734</v>
      </c>
      <c r="F351" s="72" t="s">
        <v>695</v>
      </c>
      <c r="G351" s="66" t="s">
        <v>426</v>
      </c>
      <c r="H351" s="21"/>
      <c r="I351" s="21">
        <v>1</v>
      </c>
      <c r="J351" s="21" t="s">
        <v>14</v>
      </c>
      <c r="K351" s="21" t="str">
        <f>IFERROR(VLOOKUP(INVENTARIO4[[#This Row],[Code]],FOTOS[],2,FALSE),"-")</f>
        <v>-</v>
      </c>
      <c r="L351" s="21"/>
      <c r="M351" s="19">
        <f t="shared" si="43"/>
        <v>18</v>
      </c>
      <c r="N351" s="20"/>
      <c r="O351" s="112">
        <v>3</v>
      </c>
      <c r="P351" s="21">
        <f>SUMIFS(VENTAS[Cantidad],VENTAS[Código del producto Vendido],INVENTARIO4[[#This Row],[Code]])</f>
        <v>1</v>
      </c>
      <c r="Q351" s="21">
        <f>INVENTARIO4[[#This Row],[Entradas]]-INVENTARIO4[[#This Row],[Salidas]]</f>
        <v>2</v>
      </c>
      <c r="R351" s="20">
        <v>170</v>
      </c>
      <c r="S351" s="20">
        <v>18</v>
      </c>
      <c r="T351" s="20">
        <f t="shared" si="44"/>
        <v>9.4444444444444446</v>
      </c>
      <c r="U351" s="21">
        <v>250</v>
      </c>
      <c r="V351" s="20">
        <v>10</v>
      </c>
      <c r="W351" s="20">
        <f t="shared" si="45"/>
        <v>2.5</v>
      </c>
      <c r="X351" s="20">
        <f t="shared" si="46"/>
        <v>11.944444444444445</v>
      </c>
      <c r="Y351" s="20">
        <f t="shared" si="47"/>
        <v>16.666666666666668</v>
      </c>
      <c r="Z351" s="20">
        <v>18</v>
      </c>
      <c r="AA351" s="20">
        <f t="shared" si="48"/>
        <v>6.0555555555555554</v>
      </c>
      <c r="AB351" s="20"/>
    </row>
    <row r="352" spans="1:28" ht="14" x14ac:dyDescent="0.15">
      <c r="A352" s="23" t="s">
        <v>439</v>
      </c>
      <c r="B352" s="89"/>
      <c r="C352" s="22" t="s">
        <v>12</v>
      </c>
      <c r="D352" s="102" t="s">
        <v>50</v>
      </c>
      <c r="E352" s="78" t="s">
        <v>734</v>
      </c>
      <c r="F352" s="72" t="s">
        <v>697</v>
      </c>
      <c r="G352" s="66" t="s">
        <v>426</v>
      </c>
      <c r="H352" s="21"/>
      <c r="I352" s="21">
        <v>1</v>
      </c>
      <c r="J352" s="21" t="s">
        <v>14</v>
      </c>
      <c r="K352" s="21" t="str">
        <f>IFERROR(VLOOKUP(INVENTARIO4[[#This Row],[Code]],FOTOS[],2,FALSE),"-")</f>
        <v>-</v>
      </c>
      <c r="L352" s="21"/>
      <c r="M352" s="19">
        <f t="shared" si="43"/>
        <v>18</v>
      </c>
      <c r="N352" s="20"/>
      <c r="O352" s="110">
        <v>2</v>
      </c>
      <c r="P352" s="21">
        <f>SUMIFS(VENTAS[Cantidad],VENTAS[Código del producto Vendido],INVENTARIO4[[#This Row],[Code]])</f>
        <v>0</v>
      </c>
      <c r="Q352" s="21">
        <f>INVENTARIO4[[#This Row],[Entradas]]-INVENTARIO4[[#This Row],[Salidas]]</f>
        <v>2</v>
      </c>
      <c r="R352" s="20">
        <v>170</v>
      </c>
      <c r="S352" s="20">
        <v>18</v>
      </c>
      <c r="T352" s="20">
        <f t="shared" si="44"/>
        <v>9.4444444444444446</v>
      </c>
      <c r="U352" s="21">
        <v>250</v>
      </c>
      <c r="V352" s="20">
        <v>10</v>
      </c>
      <c r="W352" s="20">
        <f t="shared" si="45"/>
        <v>2.5</v>
      </c>
      <c r="X352" s="20">
        <f t="shared" si="46"/>
        <v>11.944444444444445</v>
      </c>
      <c r="Y352" s="20">
        <f t="shared" si="47"/>
        <v>16.666666666666668</v>
      </c>
      <c r="Z352" s="20">
        <v>18</v>
      </c>
      <c r="AA352" s="20">
        <f t="shared" si="48"/>
        <v>6.0555555555555554</v>
      </c>
      <c r="AB352" s="20"/>
    </row>
    <row r="353" spans="1:28" ht="14" x14ac:dyDescent="0.15">
      <c r="A353" s="23" t="s">
        <v>456</v>
      </c>
      <c r="B353" s="89"/>
      <c r="C353" s="22" t="s">
        <v>12</v>
      </c>
      <c r="D353" s="102" t="s">
        <v>192</v>
      </c>
      <c r="E353" s="83" t="s">
        <v>721</v>
      </c>
      <c r="F353" s="72" t="s">
        <v>720</v>
      </c>
      <c r="G353" s="66" t="s">
        <v>426</v>
      </c>
      <c r="H353" s="21"/>
      <c r="I353" s="21">
        <v>1</v>
      </c>
      <c r="J353" s="21" t="s">
        <v>14</v>
      </c>
      <c r="K353" s="21" t="str">
        <f>IFERROR(VLOOKUP(INVENTARIO4[[#This Row],[Code]],FOTOS[],2,FALSE),"-")</f>
        <v>-</v>
      </c>
      <c r="L353" s="21"/>
      <c r="M353" s="19">
        <f t="shared" si="43"/>
        <v>15</v>
      </c>
      <c r="N353" s="20"/>
      <c r="O353" s="112">
        <v>1</v>
      </c>
      <c r="P353" s="21">
        <f>SUMIFS(VENTAS[Cantidad],VENTAS[Código del producto Vendido],INVENTARIO4[[#This Row],[Code]])</f>
        <v>0</v>
      </c>
      <c r="Q353" s="21">
        <f>INVENTARIO4[[#This Row],[Entradas]]-INVENTARIO4[[#This Row],[Salidas]]</f>
        <v>1</v>
      </c>
      <c r="R353" s="20">
        <v>195</v>
      </c>
      <c r="S353" s="20">
        <v>18</v>
      </c>
      <c r="T353" s="20">
        <f t="shared" si="44"/>
        <v>10.833333333333334</v>
      </c>
      <c r="U353" s="21">
        <v>30</v>
      </c>
      <c r="V353" s="20">
        <v>10</v>
      </c>
      <c r="W353" s="20">
        <f t="shared" si="45"/>
        <v>0.3</v>
      </c>
      <c r="X353" s="20">
        <f t="shared" si="46"/>
        <v>11.133333333333335</v>
      </c>
      <c r="Y353" s="20">
        <f t="shared" si="47"/>
        <v>16.55</v>
      </c>
      <c r="Z353" s="20">
        <v>15</v>
      </c>
      <c r="AA353" s="20">
        <f t="shared" si="48"/>
        <v>3.8666666666666663</v>
      </c>
      <c r="AB353" s="20"/>
    </row>
    <row r="354" spans="1:28" ht="14" x14ac:dyDescent="0.15">
      <c r="A354" s="23" t="s">
        <v>457</v>
      </c>
      <c r="B354" s="89"/>
      <c r="C354" s="22" t="s">
        <v>12</v>
      </c>
      <c r="D354" s="102" t="s">
        <v>192</v>
      </c>
      <c r="E354" s="78" t="s">
        <v>721</v>
      </c>
      <c r="F354" s="72" t="s">
        <v>720</v>
      </c>
      <c r="G354" s="66" t="s">
        <v>426</v>
      </c>
      <c r="H354" s="21"/>
      <c r="I354" s="21">
        <v>1</v>
      </c>
      <c r="J354" s="21" t="s">
        <v>14</v>
      </c>
      <c r="K354" s="21" t="str">
        <f>IFERROR(VLOOKUP(INVENTARIO4[[#This Row],[Code]],FOTOS[],2,FALSE),"-")</f>
        <v>-</v>
      </c>
      <c r="L354" s="21"/>
      <c r="M354" s="19">
        <f t="shared" si="43"/>
        <v>15</v>
      </c>
      <c r="N354" s="20"/>
      <c r="O354" s="110">
        <v>1</v>
      </c>
      <c r="P354" s="21">
        <f>SUMIFS(VENTAS[Cantidad],VENTAS[Código del producto Vendido],INVENTARIO4[[#This Row],[Code]])</f>
        <v>0</v>
      </c>
      <c r="Q354" s="21">
        <f>INVENTARIO4[[#This Row],[Entradas]]-INVENTARIO4[[#This Row],[Salidas]]</f>
        <v>1</v>
      </c>
      <c r="R354" s="20">
        <v>195</v>
      </c>
      <c r="S354" s="20">
        <v>18</v>
      </c>
      <c r="T354" s="20">
        <f t="shared" si="44"/>
        <v>10.833333333333334</v>
      </c>
      <c r="U354" s="21">
        <v>30</v>
      </c>
      <c r="V354" s="20">
        <v>10</v>
      </c>
      <c r="W354" s="20">
        <f t="shared" si="45"/>
        <v>0.3</v>
      </c>
      <c r="X354" s="20">
        <f t="shared" si="46"/>
        <v>11.133333333333335</v>
      </c>
      <c r="Y354" s="20">
        <f t="shared" si="47"/>
        <v>16.55</v>
      </c>
      <c r="Z354" s="20">
        <v>15</v>
      </c>
      <c r="AA354" s="20">
        <f t="shared" si="48"/>
        <v>3.8666666666666663</v>
      </c>
      <c r="AB354" s="20"/>
    </row>
    <row r="355" spans="1:28" ht="14" x14ac:dyDescent="0.15">
      <c r="A355" s="23" t="s">
        <v>458</v>
      </c>
      <c r="B355" s="89"/>
      <c r="C355" s="22" t="s">
        <v>12</v>
      </c>
      <c r="D355" s="102" t="s">
        <v>416</v>
      </c>
      <c r="E355" s="83" t="s">
        <v>735</v>
      </c>
      <c r="F355" s="72" t="s">
        <v>695</v>
      </c>
      <c r="G355" s="66" t="s">
        <v>426</v>
      </c>
      <c r="H355" s="21"/>
      <c r="I355" s="21">
        <v>1</v>
      </c>
      <c r="J355" s="21" t="s">
        <v>14</v>
      </c>
      <c r="K355" s="21" t="str">
        <f>IFERROR(VLOOKUP(INVENTARIO4[[#This Row],[Code]],FOTOS[],2,FALSE),"-")</f>
        <v>-</v>
      </c>
      <c r="L355" s="21"/>
      <c r="M355" s="19">
        <f t="shared" si="43"/>
        <v>30</v>
      </c>
      <c r="N355" s="20"/>
      <c r="O355" s="112">
        <v>1</v>
      </c>
      <c r="P355" s="21">
        <f>SUMIFS(VENTAS[Cantidad],VENTAS[Código del producto Vendido],INVENTARIO4[[#This Row],[Code]])</f>
        <v>0</v>
      </c>
      <c r="Q355" s="21">
        <f>INVENTARIO4[[#This Row],[Entradas]]-INVENTARIO4[[#This Row],[Salidas]]</f>
        <v>1</v>
      </c>
      <c r="R355" s="20">
        <v>345</v>
      </c>
      <c r="S355" s="20">
        <v>18</v>
      </c>
      <c r="T355" s="20">
        <f t="shared" si="44"/>
        <v>19.166666666666668</v>
      </c>
      <c r="U355" s="21">
        <v>350</v>
      </c>
      <c r="V355" s="20">
        <v>10</v>
      </c>
      <c r="W355" s="20">
        <f t="shared" si="45"/>
        <v>3.5</v>
      </c>
      <c r="X355" s="20">
        <f t="shared" si="46"/>
        <v>22.666666666666668</v>
      </c>
      <c r="Y355" s="20">
        <f t="shared" si="47"/>
        <v>32.25</v>
      </c>
      <c r="Z355" s="20">
        <v>30</v>
      </c>
      <c r="AA355" s="20">
        <f t="shared" si="48"/>
        <v>7.3333333333333321</v>
      </c>
      <c r="AB355" s="20"/>
    </row>
    <row r="356" spans="1:28" ht="14" x14ac:dyDescent="0.15">
      <c r="A356" s="23" t="s">
        <v>459</v>
      </c>
      <c r="B356" s="89"/>
      <c r="C356" s="22" t="s">
        <v>12</v>
      </c>
      <c r="D356" s="102" t="s">
        <v>416</v>
      </c>
      <c r="E356" s="78" t="s">
        <v>736</v>
      </c>
      <c r="F356" s="72" t="s">
        <v>719</v>
      </c>
      <c r="G356" s="66" t="s">
        <v>426</v>
      </c>
      <c r="H356" s="21"/>
      <c r="I356" s="21">
        <v>1</v>
      </c>
      <c r="J356" s="21" t="s">
        <v>14</v>
      </c>
      <c r="K356" s="21" t="str">
        <f>IFERROR(VLOOKUP(INVENTARIO4[[#This Row],[Code]],FOTOS[],2,FALSE),"-")</f>
        <v>-</v>
      </c>
      <c r="L356" s="21"/>
      <c r="M356" s="19">
        <f t="shared" si="43"/>
        <v>35</v>
      </c>
      <c r="N356" s="20"/>
      <c r="O356" s="110">
        <v>1</v>
      </c>
      <c r="P356" s="21">
        <f>SUMIFS(VENTAS[Cantidad],VENTAS[Código del producto Vendido],INVENTARIO4[[#This Row],[Code]])</f>
        <v>0</v>
      </c>
      <c r="Q356" s="21">
        <f>INVENTARIO4[[#This Row],[Entradas]]-INVENTARIO4[[#This Row],[Salidas]]</f>
        <v>1</v>
      </c>
      <c r="R356" s="20">
        <v>430</v>
      </c>
      <c r="S356" s="20">
        <v>18</v>
      </c>
      <c r="T356" s="20">
        <f t="shared" si="44"/>
        <v>23.888888888888889</v>
      </c>
      <c r="U356" s="21">
        <v>450</v>
      </c>
      <c r="V356" s="20">
        <v>10</v>
      </c>
      <c r="W356" s="20">
        <f t="shared" si="45"/>
        <v>4.5</v>
      </c>
      <c r="X356" s="20">
        <f t="shared" si="46"/>
        <v>28.388888888888889</v>
      </c>
      <c r="Y356" s="20">
        <f t="shared" si="47"/>
        <v>40.333333333333336</v>
      </c>
      <c r="Z356" s="20">
        <v>35</v>
      </c>
      <c r="AA356" s="20">
        <f t="shared" si="48"/>
        <v>6.6111111111111107</v>
      </c>
      <c r="AB356" s="20"/>
    </row>
    <row r="357" spans="1:28" ht="14" x14ac:dyDescent="0.15">
      <c r="A357" s="23" t="s">
        <v>460</v>
      </c>
      <c r="B357" s="89"/>
      <c r="C357" s="22" t="s">
        <v>12</v>
      </c>
      <c r="D357" s="102" t="s">
        <v>416</v>
      </c>
      <c r="E357" s="83" t="s">
        <v>841</v>
      </c>
      <c r="F357" s="72" t="s">
        <v>718</v>
      </c>
      <c r="G357" s="66" t="s">
        <v>426</v>
      </c>
      <c r="H357" s="21"/>
      <c r="I357" s="21">
        <v>1</v>
      </c>
      <c r="J357" s="21" t="s">
        <v>14</v>
      </c>
      <c r="K357" s="21" t="str">
        <f>IFERROR(VLOOKUP(INVENTARIO4[[#This Row],[Code]],FOTOS[],2,FALSE),"-")</f>
        <v>-</v>
      </c>
      <c r="L357" s="21"/>
      <c r="M357" s="19">
        <f t="shared" si="43"/>
        <v>40</v>
      </c>
      <c r="N357" s="20"/>
      <c r="O357" s="112">
        <v>1</v>
      </c>
      <c r="P357" s="21">
        <f>SUMIFS(VENTAS[Cantidad],VENTAS[Código del producto Vendido],INVENTARIO4[[#This Row],[Code]])</f>
        <v>0</v>
      </c>
      <c r="Q357" s="21">
        <f>INVENTARIO4[[#This Row],[Entradas]]-INVENTARIO4[[#This Row],[Salidas]]</f>
        <v>1</v>
      </c>
      <c r="R357" s="20">
        <v>395</v>
      </c>
      <c r="S357" s="20">
        <v>18</v>
      </c>
      <c r="T357" s="20">
        <f t="shared" si="44"/>
        <v>21.944444444444443</v>
      </c>
      <c r="U357" s="21">
        <v>580</v>
      </c>
      <c r="V357" s="20">
        <v>10</v>
      </c>
      <c r="W357" s="20">
        <f t="shared" si="45"/>
        <v>5.8</v>
      </c>
      <c r="X357" s="20">
        <f t="shared" si="46"/>
        <v>27.744444444444444</v>
      </c>
      <c r="Y357" s="20">
        <f t="shared" si="47"/>
        <v>38.716666666666661</v>
      </c>
      <c r="Z357" s="20">
        <v>40</v>
      </c>
      <c r="AA357" s="20">
        <f t="shared" si="48"/>
        <v>12.255555555555556</v>
      </c>
      <c r="AB357" s="20"/>
    </row>
    <row r="358" spans="1:28" ht="14" x14ac:dyDescent="0.15">
      <c r="A358" s="23" t="s">
        <v>461</v>
      </c>
      <c r="B358" s="89"/>
      <c r="C358" s="22" t="s">
        <v>12</v>
      </c>
      <c r="D358" s="102" t="s">
        <v>215</v>
      </c>
      <c r="E358" s="78" t="s">
        <v>737</v>
      </c>
      <c r="F358" s="72" t="s">
        <v>716</v>
      </c>
      <c r="G358" s="66" t="s">
        <v>426</v>
      </c>
      <c r="H358" s="21"/>
      <c r="I358" s="21">
        <v>1</v>
      </c>
      <c r="J358" s="21" t="s">
        <v>14</v>
      </c>
      <c r="K358" s="21" t="str">
        <f>IFERROR(VLOOKUP(INVENTARIO4[[#This Row],[Code]],FOTOS[],2,FALSE),"-")</f>
        <v>-</v>
      </c>
      <c r="L358" s="21"/>
      <c r="M358" s="19">
        <f t="shared" si="43"/>
        <v>35</v>
      </c>
      <c r="N358" s="20"/>
      <c r="O358" s="110">
        <v>3</v>
      </c>
      <c r="P358" s="21">
        <f>SUMIFS(VENTAS[Cantidad],VENTAS[Código del producto Vendido],INVENTARIO4[[#This Row],[Code]])</f>
        <v>0</v>
      </c>
      <c r="Q358" s="21">
        <f>INVENTARIO4[[#This Row],[Entradas]]-INVENTARIO4[[#This Row],[Salidas]]</f>
        <v>3</v>
      </c>
      <c r="R358" s="20">
        <v>360</v>
      </c>
      <c r="S358" s="20">
        <v>18</v>
      </c>
      <c r="T358" s="20">
        <f t="shared" si="44"/>
        <v>20</v>
      </c>
      <c r="U358" s="21">
        <v>700</v>
      </c>
      <c r="V358" s="20">
        <v>10</v>
      </c>
      <c r="W358" s="20">
        <f t="shared" si="45"/>
        <v>7</v>
      </c>
      <c r="X358" s="20">
        <f t="shared" si="46"/>
        <v>27</v>
      </c>
      <c r="Y358" s="20">
        <f t="shared" si="47"/>
        <v>37</v>
      </c>
      <c r="Z358" s="20">
        <v>35</v>
      </c>
      <c r="AA358" s="20">
        <f t="shared" si="48"/>
        <v>8</v>
      </c>
      <c r="AB358" s="20"/>
    </row>
    <row r="359" spans="1:28" ht="14" x14ac:dyDescent="0.15">
      <c r="A359" s="23" t="s">
        <v>462</v>
      </c>
      <c r="B359" s="89"/>
      <c r="C359" s="22" t="s">
        <v>12</v>
      </c>
      <c r="D359" s="102" t="s">
        <v>215</v>
      </c>
      <c r="E359" s="83" t="s">
        <v>1282</v>
      </c>
      <c r="F359" s="72" t="s">
        <v>714</v>
      </c>
      <c r="G359" s="66" t="s">
        <v>426</v>
      </c>
      <c r="H359" s="21"/>
      <c r="I359" s="21">
        <v>1</v>
      </c>
      <c r="J359" s="21" t="s">
        <v>14</v>
      </c>
      <c r="K359" s="21" t="str">
        <f>IFERROR(VLOOKUP(INVENTARIO4[[#This Row],[Code]],FOTOS[],2,FALSE),"-")</f>
        <v>-</v>
      </c>
      <c r="L359" s="21"/>
      <c r="M359" s="19">
        <f t="shared" si="43"/>
        <v>35</v>
      </c>
      <c r="N359" s="20"/>
      <c r="O359" s="112">
        <v>2</v>
      </c>
      <c r="P359" s="21">
        <f>SUMIFS(VENTAS[Cantidad],VENTAS[Código del producto Vendido],INVENTARIO4[[#This Row],[Code]])</f>
        <v>0</v>
      </c>
      <c r="Q359" s="21">
        <f>INVENTARIO4[[#This Row],[Entradas]]-INVENTARIO4[[#This Row],[Salidas]]</f>
        <v>2</v>
      </c>
      <c r="R359" s="20">
        <v>400</v>
      </c>
      <c r="S359" s="20">
        <v>18</v>
      </c>
      <c r="T359" s="20">
        <f t="shared" si="44"/>
        <v>22.222222222222221</v>
      </c>
      <c r="U359" s="21">
        <v>350</v>
      </c>
      <c r="V359" s="20">
        <v>10</v>
      </c>
      <c r="W359" s="20">
        <f t="shared" si="45"/>
        <v>3.5</v>
      </c>
      <c r="X359" s="20">
        <f t="shared" si="46"/>
        <v>25.722222222222221</v>
      </c>
      <c r="Y359" s="20">
        <f t="shared" si="47"/>
        <v>36.833333333333329</v>
      </c>
      <c r="Z359" s="20">
        <v>35</v>
      </c>
      <c r="AA359" s="20">
        <f t="shared" si="48"/>
        <v>9.2777777777777786</v>
      </c>
      <c r="AB359" s="20"/>
    </row>
    <row r="360" spans="1:28" ht="14" x14ac:dyDescent="0.15">
      <c r="A360" s="23" t="s">
        <v>463</v>
      </c>
      <c r="B360" s="89"/>
      <c r="C360" s="22" t="s">
        <v>12</v>
      </c>
      <c r="D360" s="102" t="s">
        <v>215</v>
      </c>
      <c r="E360" s="78" t="s">
        <v>737</v>
      </c>
      <c r="F360" s="72" t="s">
        <v>713</v>
      </c>
      <c r="G360" s="66" t="s">
        <v>426</v>
      </c>
      <c r="H360" s="21"/>
      <c r="I360" s="21">
        <v>1</v>
      </c>
      <c r="J360" s="21" t="s">
        <v>14</v>
      </c>
      <c r="K360" s="21" t="str">
        <f>IFERROR(VLOOKUP(INVENTARIO4[[#This Row],[Code]],FOTOS[],2,FALSE),"-")</f>
        <v>-</v>
      </c>
      <c r="L360" s="21"/>
      <c r="M360" s="19">
        <f t="shared" si="43"/>
        <v>35</v>
      </c>
      <c r="N360" s="20"/>
      <c r="O360" s="110">
        <v>1</v>
      </c>
      <c r="P360" s="21">
        <f>SUMIFS(VENTAS[Cantidad],VENTAS[Código del producto Vendido],INVENTARIO4[[#This Row],[Code]])</f>
        <v>0</v>
      </c>
      <c r="Q360" s="21">
        <f>INVENTARIO4[[#This Row],[Entradas]]-INVENTARIO4[[#This Row],[Salidas]]</f>
        <v>1</v>
      </c>
      <c r="R360" s="20">
        <v>360</v>
      </c>
      <c r="S360" s="20">
        <v>18</v>
      </c>
      <c r="T360" s="20">
        <f t="shared" si="44"/>
        <v>20</v>
      </c>
      <c r="U360" s="21">
        <v>700</v>
      </c>
      <c r="V360" s="20">
        <v>10</v>
      </c>
      <c r="W360" s="20">
        <f t="shared" si="45"/>
        <v>7</v>
      </c>
      <c r="X360" s="20">
        <f t="shared" si="46"/>
        <v>27</v>
      </c>
      <c r="Y360" s="20">
        <f t="shared" si="47"/>
        <v>37</v>
      </c>
      <c r="Z360" s="20">
        <v>35</v>
      </c>
      <c r="AA360" s="20">
        <f t="shared" si="48"/>
        <v>8</v>
      </c>
      <c r="AB360" s="20"/>
    </row>
    <row r="361" spans="1:28" ht="14" x14ac:dyDescent="0.15">
      <c r="A361" s="23" t="s">
        <v>464</v>
      </c>
      <c r="B361" s="89"/>
      <c r="C361" s="22" t="s">
        <v>12</v>
      </c>
      <c r="D361" s="102" t="s">
        <v>215</v>
      </c>
      <c r="E361" s="83" t="s">
        <v>737</v>
      </c>
      <c r="F361" s="72" t="s">
        <v>712</v>
      </c>
      <c r="G361" s="66" t="s">
        <v>426</v>
      </c>
      <c r="H361" s="21"/>
      <c r="I361" s="21">
        <v>1</v>
      </c>
      <c r="J361" s="21" t="s">
        <v>14</v>
      </c>
      <c r="K361" s="21" t="str">
        <f>IFERROR(VLOOKUP(INVENTARIO4[[#This Row],[Code]],FOTOS[],2,FALSE),"-")</f>
        <v>-</v>
      </c>
      <c r="L361" s="21"/>
      <c r="M361" s="19">
        <f t="shared" si="43"/>
        <v>35</v>
      </c>
      <c r="N361" s="20"/>
      <c r="O361" s="112">
        <v>1</v>
      </c>
      <c r="P361" s="21">
        <f>SUMIFS(VENTAS[Cantidad],VENTAS[Código del producto Vendido],INVENTARIO4[[#This Row],[Code]])</f>
        <v>0</v>
      </c>
      <c r="Q361" s="21">
        <f>INVENTARIO4[[#This Row],[Entradas]]-INVENTARIO4[[#This Row],[Salidas]]</f>
        <v>1</v>
      </c>
      <c r="R361" s="20">
        <v>360</v>
      </c>
      <c r="S361" s="20">
        <v>18</v>
      </c>
      <c r="T361" s="20">
        <f t="shared" si="44"/>
        <v>20</v>
      </c>
      <c r="U361" s="21">
        <v>700</v>
      </c>
      <c r="V361" s="20">
        <v>10</v>
      </c>
      <c r="W361" s="20">
        <f t="shared" si="45"/>
        <v>7</v>
      </c>
      <c r="X361" s="20">
        <f t="shared" si="46"/>
        <v>27</v>
      </c>
      <c r="Y361" s="20">
        <f t="shared" si="47"/>
        <v>37</v>
      </c>
      <c r="Z361" s="20">
        <v>35</v>
      </c>
      <c r="AA361" s="20">
        <f t="shared" si="48"/>
        <v>8</v>
      </c>
      <c r="AB361" s="20"/>
    </row>
    <row r="362" spans="1:28" ht="14" x14ac:dyDescent="0.15">
      <c r="A362" s="23" t="s">
        <v>465</v>
      </c>
      <c r="B362" s="89"/>
      <c r="C362" s="22" t="s">
        <v>12</v>
      </c>
      <c r="D362" s="102" t="s">
        <v>215</v>
      </c>
      <c r="E362" s="78" t="s">
        <v>1283</v>
      </c>
      <c r="F362" s="72" t="s">
        <v>716</v>
      </c>
      <c r="G362" s="66" t="s">
        <v>426</v>
      </c>
      <c r="H362" s="21"/>
      <c r="I362" s="21">
        <v>1</v>
      </c>
      <c r="J362" s="21" t="s">
        <v>14</v>
      </c>
      <c r="K362" s="21" t="str">
        <f>IFERROR(VLOOKUP(INVENTARIO4[[#This Row],[Code]],FOTOS[],2,FALSE),"-")</f>
        <v>-</v>
      </c>
      <c r="L362" s="21"/>
      <c r="M362" s="19">
        <f t="shared" si="43"/>
        <v>27</v>
      </c>
      <c r="N362" s="20"/>
      <c r="O362" s="110">
        <v>2</v>
      </c>
      <c r="P362" s="21">
        <f>SUMIFS(VENTAS[Cantidad],VENTAS[Código del producto Vendido],INVENTARIO4[[#This Row],[Code]])</f>
        <v>0</v>
      </c>
      <c r="Q362" s="21">
        <f>INVENTARIO4[[#This Row],[Entradas]]-INVENTARIO4[[#This Row],[Salidas]]</f>
        <v>2</v>
      </c>
      <c r="R362" s="20">
        <v>265</v>
      </c>
      <c r="S362" s="20">
        <v>18</v>
      </c>
      <c r="T362" s="20">
        <f t="shared" si="44"/>
        <v>14.722222222222221</v>
      </c>
      <c r="U362" s="21">
        <v>400</v>
      </c>
      <c r="V362" s="20">
        <v>10</v>
      </c>
      <c r="W362" s="20">
        <f t="shared" si="45"/>
        <v>4</v>
      </c>
      <c r="X362" s="20">
        <f t="shared" si="46"/>
        <v>18.722222222222221</v>
      </c>
      <c r="Y362" s="20">
        <f t="shared" si="47"/>
        <v>26.083333333333332</v>
      </c>
      <c r="Z362" s="20">
        <v>27</v>
      </c>
      <c r="AA362" s="20">
        <f t="shared" si="48"/>
        <v>8.2777777777777786</v>
      </c>
      <c r="AB362" s="20"/>
    </row>
    <row r="363" spans="1:28" ht="14" x14ac:dyDescent="0.15">
      <c r="A363" s="23" t="s">
        <v>466</v>
      </c>
      <c r="B363" s="89"/>
      <c r="C363" s="22" t="s">
        <v>12</v>
      </c>
      <c r="D363" s="102" t="s">
        <v>215</v>
      </c>
      <c r="E363" s="83" t="s">
        <v>1283</v>
      </c>
      <c r="F363" s="72" t="s">
        <v>714</v>
      </c>
      <c r="G363" s="66" t="s">
        <v>426</v>
      </c>
      <c r="H363" s="21"/>
      <c r="I363" s="21">
        <v>1</v>
      </c>
      <c r="J363" s="21" t="s">
        <v>14</v>
      </c>
      <c r="K363" s="21" t="str">
        <f>IFERROR(VLOOKUP(INVENTARIO4[[#This Row],[Code]],FOTOS[],2,FALSE),"-")</f>
        <v>-</v>
      </c>
      <c r="L363" s="21"/>
      <c r="M363" s="19">
        <f t="shared" si="43"/>
        <v>27</v>
      </c>
      <c r="N363" s="20"/>
      <c r="O363" s="112">
        <v>2</v>
      </c>
      <c r="P363" s="21">
        <f>SUMIFS(VENTAS[Cantidad],VENTAS[Código del producto Vendido],INVENTARIO4[[#This Row],[Code]])</f>
        <v>0</v>
      </c>
      <c r="Q363" s="21">
        <f>INVENTARIO4[[#This Row],[Entradas]]-INVENTARIO4[[#This Row],[Salidas]]</f>
        <v>2</v>
      </c>
      <c r="R363" s="20">
        <v>265</v>
      </c>
      <c r="S363" s="20">
        <v>18</v>
      </c>
      <c r="T363" s="20">
        <f t="shared" si="44"/>
        <v>14.722222222222221</v>
      </c>
      <c r="U363" s="21">
        <v>400</v>
      </c>
      <c r="V363" s="20">
        <v>10</v>
      </c>
      <c r="W363" s="20">
        <f t="shared" si="45"/>
        <v>4</v>
      </c>
      <c r="X363" s="20">
        <f t="shared" si="46"/>
        <v>18.722222222222221</v>
      </c>
      <c r="Y363" s="20">
        <f t="shared" si="47"/>
        <v>26.083333333333332</v>
      </c>
      <c r="Z363" s="20">
        <v>27</v>
      </c>
      <c r="AA363" s="20">
        <f t="shared" si="48"/>
        <v>8.2777777777777786</v>
      </c>
      <c r="AB363" s="20"/>
    </row>
    <row r="364" spans="1:28" ht="14" x14ac:dyDescent="0.15">
      <c r="A364" s="23" t="s">
        <v>467</v>
      </c>
      <c r="B364" s="89"/>
      <c r="C364" s="22" t="s">
        <v>12</v>
      </c>
      <c r="D364" s="102" t="s">
        <v>215</v>
      </c>
      <c r="E364" s="78" t="s">
        <v>1283</v>
      </c>
      <c r="F364" s="72" t="s">
        <v>712</v>
      </c>
      <c r="G364" s="66" t="s">
        <v>426</v>
      </c>
      <c r="H364" s="21"/>
      <c r="I364" s="21">
        <v>1</v>
      </c>
      <c r="J364" s="21" t="s">
        <v>14</v>
      </c>
      <c r="K364" s="21" t="str">
        <f>IFERROR(VLOOKUP(INVENTARIO4[[#This Row],[Code]],FOTOS[],2,FALSE),"-")</f>
        <v>-</v>
      </c>
      <c r="L364" s="21"/>
      <c r="M364" s="19">
        <f t="shared" si="43"/>
        <v>27</v>
      </c>
      <c r="N364" s="20"/>
      <c r="O364" s="110">
        <v>1</v>
      </c>
      <c r="P364" s="21">
        <f>SUMIFS(VENTAS[Cantidad],VENTAS[Código del producto Vendido],INVENTARIO4[[#This Row],[Code]])</f>
        <v>0</v>
      </c>
      <c r="Q364" s="21">
        <f>INVENTARIO4[[#This Row],[Entradas]]-INVENTARIO4[[#This Row],[Salidas]]</f>
        <v>1</v>
      </c>
      <c r="R364" s="20">
        <v>265</v>
      </c>
      <c r="S364" s="20">
        <v>18</v>
      </c>
      <c r="T364" s="20">
        <f t="shared" si="44"/>
        <v>14.722222222222221</v>
      </c>
      <c r="U364" s="21">
        <v>400</v>
      </c>
      <c r="V364" s="20">
        <v>10</v>
      </c>
      <c r="W364" s="20">
        <f t="shared" si="45"/>
        <v>4</v>
      </c>
      <c r="X364" s="20">
        <f t="shared" si="46"/>
        <v>18.722222222222221</v>
      </c>
      <c r="Y364" s="20">
        <f t="shared" si="47"/>
        <v>26.083333333333332</v>
      </c>
      <c r="Z364" s="20">
        <v>27</v>
      </c>
      <c r="AA364" s="20">
        <f t="shared" si="48"/>
        <v>8.2777777777777786</v>
      </c>
      <c r="AB364" s="20"/>
    </row>
    <row r="365" spans="1:28" ht="14" x14ac:dyDescent="0.15">
      <c r="A365" s="23" t="s">
        <v>468</v>
      </c>
      <c r="B365" s="89"/>
      <c r="C365" s="22" t="s">
        <v>12</v>
      </c>
      <c r="D365" s="102" t="s">
        <v>215</v>
      </c>
      <c r="E365" s="83" t="s">
        <v>717</v>
      </c>
      <c r="F365" s="72" t="s">
        <v>715</v>
      </c>
      <c r="G365" s="66" t="s">
        <v>426</v>
      </c>
      <c r="H365" s="21"/>
      <c r="I365" s="21">
        <v>1</v>
      </c>
      <c r="J365" s="21" t="s">
        <v>14</v>
      </c>
      <c r="K365" s="21" t="str">
        <f>IFERROR(VLOOKUP(INVENTARIO4[[#This Row],[Code]],FOTOS[],2,FALSE),"-")</f>
        <v>-</v>
      </c>
      <c r="L365" s="21"/>
      <c r="M365" s="19">
        <f t="shared" si="43"/>
        <v>19</v>
      </c>
      <c r="N365" s="20"/>
      <c r="O365" s="112">
        <v>2</v>
      </c>
      <c r="P365" s="21">
        <f>SUMIFS(VENTAS[Cantidad],VENTAS[Código del producto Vendido],INVENTARIO4[[#This Row],[Code]])</f>
        <v>0</v>
      </c>
      <c r="Q365" s="21">
        <f>INVENTARIO4[[#This Row],[Entradas]]-INVENTARIO4[[#This Row],[Salidas]]</f>
        <v>2</v>
      </c>
      <c r="R365" s="20">
        <v>169</v>
      </c>
      <c r="S365" s="20">
        <v>18</v>
      </c>
      <c r="T365" s="20">
        <f t="shared" si="44"/>
        <v>9.3888888888888893</v>
      </c>
      <c r="U365" s="21">
        <v>250</v>
      </c>
      <c r="V365" s="20">
        <v>10</v>
      </c>
      <c r="W365" s="20">
        <f t="shared" si="45"/>
        <v>2.5</v>
      </c>
      <c r="X365" s="20">
        <f t="shared" si="46"/>
        <v>11.888888888888889</v>
      </c>
      <c r="Y365" s="20">
        <f t="shared" si="47"/>
        <v>16.583333333333336</v>
      </c>
      <c r="Z365" s="20">
        <v>19</v>
      </c>
      <c r="AA365" s="20">
        <f t="shared" si="48"/>
        <v>7.1111111111111107</v>
      </c>
      <c r="AB365" s="20"/>
    </row>
    <row r="366" spans="1:28" ht="14" x14ac:dyDescent="0.15">
      <c r="A366" s="23" t="s">
        <v>469</v>
      </c>
      <c r="B366" s="89"/>
      <c r="C366" s="22" t="s">
        <v>12</v>
      </c>
      <c r="D366" s="102" t="s">
        <v>215</v>
      </c>
      <c r="E366" s="78" t="s">
        <v>808</v>
      </c>
      <c r="F366" s="72" t="s">
        <v>714</v>
      </c>
      <c r="G366" s="66" t="s">
        <v>426</v>
      </c>
      <c r="H366" s="21"/>
      <c r="I366" s="21">
        <v>1</v>
      </c>
      <c r="J366" s="21" t="s">
        <v>14</v>
      </c>
      <c r="K366" s="21" t="str">
        <f>IFERROR(VLOOKUP(INVENTARIO4[[#This Row],[Code]],FOTOS[],2,FALSE),"-")</f>
        <v>-</v>
      </c>
      <c r="L366" s="21"/>
      <c r="M366" s="19">
        <f t="shared" si="43"/>
        <v>38</v>
      </c>
      <c r="N366" s="20"/>
      <c r="O366" s="110">
        <v>1</v>
      </c>
      <c r="P366" s="21">
        <f>SUMIFS(VENTAS[Cantidad],VENTAS[Código del producto Vendido],INVENTARIO4[[#This Row],[Code]])</f>
        <v>0</v>
      </c>
      <c r="Q366" s="21">
        <f>INVENTARIO4[[#This Row],[Entradas]]-INVENTARIO4[[#This Row],[Salidas]]</f>
        <v>1</v>
      </c>
      <c r="R366" s="20">
        <v>396</v>
      </c>
      <c r="S366" s="20">
        <v>18</v>
      </c>
      <c r="T366" s="20">
        <f t="shared" si="44"/>
        <v>22</v>
      </c>
      <c r="U366" s="21">
        <v>450</v>
      </c>
      <c r="V366" s="20">
        <v>10</v>
      </c>
      <c r="W366" s="20">
        <f t="shared" si="45"/>
        <v>4.5</v>
      </c>
      <c r="X366" s="20">
        <f t="shared" si="46"/>
        <v>26.5</v>
      </c>
      <c r="Y366" s="20">
        <f t="shared" si="47"/>
        <v>37.5</v>
      </c>
      <c r="Z366" s="20">
        <v>38</v>
      </c>
      <c r="AA366" s="20">
        <f t="shared" si="48"/>
        <v>11.5</v>
      </c>
      <c r="AB366" s="20"/>
    </row>
    <row r="367" spans="1:28" ht="14" x14ac:dyDescent="0.15">
      <c r="A367" s="23" t="s">
        <v>470</v>
      </c>
      <c r="B367" s="89"/>
      <c r="C367" s="22" t="s">
        <v>12</v>
      </c>
      <c r="D367" s="102" t="s">
        <v>215</v>
      </c>
      <c r="E367" s="81" t="s">
        <v>807</v>
      </c>
      <c r="F367" s="72" t="s">
        <v>713</v>
      </c>
      <c r="G367" s="66" t="s">
        <v>426</v>
      </c>
      <c r="H367" s="21"/>
      <c r="I367" s="21">
        <v>1</v>
      </c>
      <c r="J367" s="21" t="s">
        <v>14</v>
      </c>
      <c r="K367" s="21" t="str">
        <f>IFERROR(VLOOKUP(INVENTARIO4[[#This Row],[Code]],FOTOS[],2,FALSE),"-")</f>
        <v>https://github.com/uberboutique/whataform-repo/raw/main/pictures/CA0015.jpg</v>
      </c>
      <c r="L367" s="21"/>
      <c r="M367" s="19">
        <f t="shared" si="43"/>
        <v>30</v>
      </c>
      <c r="N367" s="20"/>
      <c r="O367" s="110">
        <v>1</v>
      </c>
      <c r="P367" s="21">
        <f>SUMIFS(VENTAS[Cantidad],VENTAS[Código del producto Vendido],INVENTARIO4[[#This Row],[Code]])</f>
        <v>1</v>
      </c>
      <c r="Q367" s="21">
        <f>INVENTARIO4[[#This Row],[Entradas]]-INVENTARIO4[[#This Row],[Salidas]]</f>
        <v>0</v>
      </c>
      <c r="R367" s="20">
        <v>356</v>
      </c>
      <c r="S367" s="20">
        <v>18</v>
      </c>
      <c r="T367" s="20">
        <f t="shared" si="44"/>
        <v>19.777777777777779</v>
      </c>
      <c r="U367" s="21">
        <v>350</v>
      </c>
      <c r="V367" s="20">
        <v>10</v>
      </c>
      <c r="W367" s="20">
        <f t="shared" si="45"/>
        <v>3.5</v>
      </c>
      <c r="X367" s="20">
        <f t="shared" si="46"/>
        <v>23.277777777777779</v>
      </c>
      <c r="Y367" s="20">
        <f t="shared" si="47"/>
        <v>33.166666666666671</v>
      </c>
      <c r="Z367" s="20">
        <v>30</v>
      </c>
      <c r="AA367" s="20">
        <f t="shared" si="48"/>
        <v>6.7222222222222214</v>
      </c>
      <c r="AB367" s="20"/>
    </row>
    <row r="368" spans="1:28" ht="14" x14ac:dyDescent="0.15">
      <c r="A368" s="23" t="s">
        <v>471</v>
      </c>
      <c r="B368" s="89"/>
      <c r="C368" s="22" t="s">
        <v>12</v>
      </c>
      <c r="D368" s="102" t="s">
        <v>215</v>
      </c>
      <c r="E368" s="78" t="s">
        <v>807</v>
      </c>
      <c r="F368" s="72" t="s">
        <v>712</v>
      </c>
      <c r="G368" s="66" t="s">
        <v>426</v>
      </c>
      <c r="H368" s="21"/>
      <c r="I368" s="21">
        <v>1</v>
      </c>
      <c r="J368" s="21" t="s">
        <v>14</v>
      </c>
      <c r="K368" s="21" t="str">
        <f>IFERROR(VLOOKUP(INVENTARIO4[[#This Row],[Code]],FOTOS[],2,FALSE),"-")</f>
        <v>-</v>
      </c>
      <c r="L368" s="21"/>
      <c r="M368" s="19">
        <f t="shared" si="43"/>
        <v>30</v>
      </c>
      <c r="N368" s="20"/>
      <c r="O368" s="110">
        <v>1</v>
      </c>
      <c r="P368" s="21">
        <f>SUMIFS(VENTAS[Cantidad],VENTAS[Código del producto Vendido],INVENTARIO4[[#This Row],[Code]])</f>
        <v>0</v>
      </c>
      <c r="Q368" s="21">
        <f>INVENTARIO4[[#This Row],[Entradas]]-INVENTARIO4[[#This Row],[Salidas]]</f>
        <v>1</v>
      </c>
      <c r="R368" s="20">
        <v>356</v>
      </c>
      <c r="S368" s="20">
        <v>18</v>
      </c>
      <c r="T368" s="20">
        <f t="shared" si="44"/>
        <v>19.777777777777779</v>
      </c>
      <c r="U368" s="21">
        <v>350</v>
      </c>
      <c r="V368" s="20">
        <v>10</v>
      </c>
      <c r="W368" s="20">
        <f t="shared" si="45"/>
        <v>3.5</v>
      </c>
      <c r="X368" s="20">
        <f t="shared" si="46"/>
        <v>23.277777777777779</v>
      </c>
      <c r="Y368" s="20">
        <f t="shared" si="47"/>
        <v>33.166666666666671</v>
      </c>
      <c r="Z368" s="20">
        <v>30</v>
      </c>
      <c r="AA368" s="20">
        <f t="shared" si="48"/>
        <v>6.7222222222222214</v>
      </c>
      <c r="AB368" s="20"/>
    </row>
    <row r="369" spans="1:28" ht="14" x14ac:dyDescent="0.15">
      <c r="A369" s="23" t="s">
        <v>472</v>
      </c>
      <c r="B369" s="89"/>
      <c r="C369" s="22" t="s">
        <v>12</v>
      </c>
      <c r="D369" s="102" t="s">
        <v>52</v>
      </c>
      <c r="E369" s="81" t="s">
        <v>633</v>
      </c>
      <c r="F369" s="72" t="s">
        <v>695</v>
      </c>
      <c r="G369" s="66" t="s">
        <v>426</v>
      </c>
      <c r="H369" s="21"/>
      <c r="I369" s="21">
        <v>1</v>
      </c>
      <c r="J369" s="21" t="s">
        <v>14</v>
      </c>
      <c r="K369" s="21" t="str">
        <f>IFERROR(VLOOKUP(INVENTARIO4[[#This Row],[Code]],FOTOS[],2,FALSE),"-")</f>
        <v>https://github.com/uberboutique/whataform-repo/raw/main/pictures/B00058.jpg</v>
      </c>
      <c r="L369" s="21"/>
      <c r="M369" s="19">
        <f t="shared" si="43"/>
        <v>9</v>
      </c>
      <c r="N369" s="20"/>
      <c r="O369" s="110">
        <v>0</v>
      </c>
      <c r="P369" s="21">
        <f>SUMIFS(VENTAS[Cantidad],VENTAS[Código del producto Vendido],INVENTARIO4[[#This Row],[Code]])</f>
        <v>0</v>
      </c>
      <c r="Q369" s="21">
        <f>INVENTARIO4[[#This Row],[Entradas]]-INVENTARIO4[[#This Row],[Salidas]]</f>
        <v>0</v>
      </c>
      <c r="R369" s="20">
        <v>100</v>
      </c>
      <c r="S369" s="20">
        <v>18</v>
      </c>
      <c r="T369" s="20">
        <f t="shared" si="44"/>
        <v>5.5555555555555554</v>
      </c>
      <c r="U369" s="21">
        <v>50</v>
      </c>
      <c r="V369" s="20">
        <v>10</v>
      </c>
      <c r="W369" s="20">
        <f t="shared" si="45"/>
        <v>0.5</v>
      </c>
      <c r="X369" s="20">
        <f t="shared" si="46"/>
        <v>6.0555555555555554</v>
      </c>
      <c r="Y369" s="20">
        <f t="shared" si="47"/>
        <v>8.8333333333333321</v>
      </c>
      <c r="Z369" s="20">
        <f t="shared" ref="Z369:Z379" si="49">ROUNDUP(Y369,0)</f>
        <v>9</v>
      </c>
      <c r="AA369" s="20">
        <f t="shared" si="48"/>
        <v>2.9444444444444446</v>
      </c>
      <c r="AB369" s="20"/>
    </row>
    <row r="370" spans="1:28" ht="14" x14ac:dyDescent="0.15">
      <c r="A370" s="23" t="s">
        <v>630</v>
      </c>
      <c r="B370" s="89"/>
      <c r="C370" s="22" t="s">
        <v>12</v>
      </c>
      <c r="D370" s="102" t="s">
        <v>52</v>
      </c>
      <c r="E370" s="78" t="s">
        <v>1284</v>
      </c>
      <c r="F370" s="72" t="s">
        <v>692</v>
      </c>
      <c r="G370" s="66" t="s">
        <v>426</v>
      </c>
      <c r="H370" s="21"/>
      <c r="I370" s="21">
        <v>1</v>
      </c>
      <c r="J370" s="21" t="s">
        <v>14</v>
      </c>
      <c r="K370" s="21" t="str">
        <f>IFERROR(VLOOKUP(INVENTARIO4[[#This Row],[Code]],FOTOS[],2,FALSE),"-")</f>
        <v>-</v>
      </c>
      <c r="L370" s="21"/>
      <c r="M370" s="19">
        <f t="shared" si="43"/>
        <v>9</v>
      </c>
      <c r="N370" s="20"/>
      <c r="O370" s="110">
        <v>2</v>
      </c>
      <c r="P370" s="21">
        <f>SUMIFS(VENTAS[Cantidad],VENTAS[Código del producto Vendido],INVENTARIO4[[#This Row],[Code]])</f>
        <v>0</v>
      </c>
      <c r="Q370" s="21">
        <f>INVENTARIO4[[#This Row],[Entradas]]-INVENTARIO4[[#This Row],[Salidas]]</f>
        <v>2</v>
      </c>
      <c r="R370" s="20">
        <v>100</v>
      </c>
      <c r="S370" s="20">
        <v>18</v>
      </c>
      <c r="T370" s="20">
        <f t="shared" si="44"/>
        <v>5.5555555555555554</v>
      </c>
      <c r="U370" s="21">
        <v>50</v>
      </c>
      <c r="V370" s="20">
        <v>10</v>
      </c>
      <c r="W370" s="20">
        <f t="shared" si="45"/>
        <v>0.5</v>
      </c>
      <c r="X370" s="20">
        <f t="shared" si="46"/>
        <v>6.0555555555555554</v>
      </c>
      <c r="Y370" s="20">
        <f t="shared" si="47"/>
        <v>8.8333333333333321</v>
      </c>
      <c r="Z370" s="20">
        <f t="shared" si="49"/>
        <v>9</v>
      </c>
      <c r="AA370" s="20">
        <f t="shared" si="48"/>
        <v>2.9444444444444446</v>
      </c>
      <c r="AB370" s="20"/>
    </row>
    <row r="371" spans="1:28" ht="14" x14ac:dyDescent="0.15">
      <c r="A371" s="23" t="s">
        <v>631</v>
      </c>
      <c r="B371" s="89"/>
      <c r="C371" s="22" t="s">
        <v>12</v>
      </c>
      <c r="D371" s="102" t="s">
        <v>52</v>
      </c>
      <c r="E371" s="83" t="s">
        <v>1285</v>
      </c>
      <c r="F371" s="72" t="s">
        <v>692</v>
      </c>
      <c r="G371" s="66" t="s">
        <v>426</v>
      </c>
      <c r="H371" s="21"/>
      <c r="I371" s="21">
        <v>1</v>
      </c>
      <c r="J371" s="21" t="s">
        <v>14</v>
      </c>
      <c r="K371" s="21" t="str">
        <f>IFERROR(VLOOKUP(INVENTARIO4[[#This Row],[Code]],FOTOS[],2,FALSE),"-")</f>
        <v>-</v>
      </c>
      <c r="L371" s="21"/>
      <c r="M371" s="19">
        <f t="shared" si="43"/>
        <v>9</v>
      </c>
      <c r="N371" s="20"/>
      <c r="O371" s="112">
        <v>2</v>
      </c>
      <c r="P371" s="21">
        <f>SUMIFS(VENTAS[Cantidad],VENTAS[Código del producto Vendido],INVENTARIO4[[#This Row],[Code]])</f>
        <v>0</v>
      </c>
      <c r="Q371" s="21">
        <f>INVENTARIO4[[#This Row],[Entradas]]-INVENTARIO4[[#This Row],[Salidas]]</f>
        <v>2</v>
      </c>
      <c r="R371" s="20">
        <v>100</v>
      </c>
      <c r="S371" s="20">
        <v>18</v>
      </c>
      <c r="T371" s="20">
        <f t="shared" si="44"/>
        <v>5.5555555555555554</v>
      </c>
      <c r="U371" s="21">
        <v>50</v>
      </c>
      <c r="V371" s="20">
        <v>10</v>
      </c>
      <c r="W371" s="20">
        <f t="shared" si="45"/>
        <v>0.5</v>
      </c>
      <c r="X371" s="20">
        <f t="shared" si="46"/>
        <v>6.0555555555555554</v>
      </c>
      <c r="Y371" s="20">
        <f t="shared" si="47"/>
        <v>8.8333333333333321</v>
      </c>
      <c r="Z371" s="20">
        <f t="shared" si="49"/>
        <v>9</v>
      </c>
      <c r="AA371" s="20">
        <f t="shared" si="48"/>
        <v>2.9444444444444446</v>
      </c>
      <c r="AB371" s="20"/>
    </row>
    <row r="372" spans="1:28" ht="14" x14ac:dyDescent="0.15">
      <c r="A372" s="23" t="s">
        <v>632</v>
      </c>
      <c r="B372" s="89"/>
      <c r="C372" s="22" t="s">
        <v>12</v>
      </c>
      <c r="D372" s="102" t="s">
        <v>52</v>
      </c>
      <c r="E372" s="78" t="s">
        <v>1285</v>
      </c>
      <c r="F372" s="72" t="s">
        <v>695</v>
      </c>
      <c r="G372" s="66" t="s">
        <v>426</v>
      </c>
      <c r="H372" s="21"/>
      <c r="I372" s="21">
        <v>1</v>
      </c>
      <c r="J372" s="21" t="s">
        <v>14</v>
      </c>
      <c r="K372" s="21" t="str">
        <f>IFERROR(VLOOKUP(INVENTARIO4[[#This Row],[Code]],FOTOS[],2,FALSE),"-")</f>
        <v>-</v>
      </c>
      <c r="L372" s="21"/>
      <c r="M372" s="19">
        <f t="shared" si="43"/>
        <v>9</v>
      </c>
      <c r="N372" s="20"/>
      <c r="O372" s="110">
        <v>1</v>
      </c>
      <c r="P372" s="21">
        <f>SUMIFS(VENTAS[Cantidad],VENTAS[Código del producto Vendido],INVENTARIO4[[#This Row],[Code]])</f>
        <v>0</v>
      </c>
      <c r="Q372" s="21">
        <f>INVENTARIO4[[#This Row],[Entradas]]-INVENTARIO4[[#This Row],[Salidas]]</f>
        <v>1</v>
      </c>
      <c r="R372" s="20">
        <v>100</v>
      </c>
      <c r="S372" s="20">
        <v>18</v>
      </c>
      <c r="T372" s="20">
        <f t="shared" si="44"/>
        <v>5.5555555555555554</v>
      </c>
      <c r="U372" s="21">
        <v>50</v>
      </c>
      <c r="V372" s="20">
        <v>10</v>
      </c>
      <c r="W372" s="20">
        <f t="shared" si="45"/>
        <v>0.5</v>
      </c>
      <c r="X372" s="20">
        <f t="shared" si="46"/>
        <v>6.0555555555555554</v>
      </c>
      <c r="Y372" s="20">
        <f t="shared" si="47"/>
        <v>8.8333333333333321</v>
      </c>
      <c r="Z372" s="20">
        <f t="shared" si="49"/>
        <v>9</v>
      </c>
      <c r="AA372" s="20">
        <f t="shared" si="48"/>
        <v>2.9444444444444446</v>
      </c>
      <c r="AB372" s="20"/>
    </row>
    <row r="373" spans="1:28" ht="14" x14ac:dyDescent="0.15">
      <c r="A373" s="23" t="s">
        <v>634</v>
      </c>
      <c r="B373" s="89"/>
      <c r="C373" s="22" t="s">
        <v>12</v>
      </c>
      <c r="D373" s="102" t="s">
        <v>52</v>
      </c>
      <c r="E373" s="83" t="s">
        <v>1286</v>
      </c>
      <c r="F373" s="72" t="s">
        <v>692</v>
      </c>
      <c r="G373" s="66" t="s">
        <v>426</v>
      </c>
      <c r="H373" s="21"/>
      <c r="I373" s="21">
        <v>1</v>
      </c>
      <c r="J373" s="21" t="s">
        <v>14</v>
      </c>
      <c r="K373" s="21" t="str">
        <f>IFERROR(VLOOKUP(INVENTARIO4[[#This Row],[Code]],FOTOS[],2,FALSE),"-")</f>
        <v>-</v>
      </c>
      <c r="L373" s="21"/>
      <c r="M373" s="19">
        <f t="shared" si="43"/>
        <v>9</v>
      </c>
      <c r="N373" s="20"/>
      <c r="O373" s="112">
        <v>2</v>
      </c>
      <c r="P373" s="21">
        <f>SUMIFS(VENTAS[Cantidad],VENTAS[Código del producto Vendido],INVENTARIO4[[#This Row],[Code]])</f>
        <v>0</v>
      </c>
      <c r="Q373" s="21">
        <f>INVENTARIO4[[#This Row],[Entradas]]-INVENTARIO4[[#This Row],[Salidas]]</f>
        <v>2</v>
      </c>
      <c r="R373" s="20">
        <v>100</v>
      </c>
      <c r="S373" s="20">
        <v>18</v>
      </c>
      <c r="T373" s="20">
        <f t="shared" si="44"/>
        <v>5.5555555555555554</v>
      </c>
      <c r="U373" s="21">
        <v>50</v>
      </c>
      <c r="V373" s="20">
        <v>10</v>
      </c>
      <c r="W373" s="20">
        <f t="shared" si="45"/>
        <v>0.5</v>
      </c>
      <c r="X373" s="20">
        <f t="shared" si="46"/>
        <v>6.0555555555555554</v>
      </c>
      <c r="Y373" s="20">
        <f t="shared" si="47"/>
        <v>8.8333333333333321</v>
      </c>
      <c r="Z373" s="20">
        <f t="shared" si="49"/>
        <v>9</v>
      </c>
      <c r="AA373" s="20">
        <f t="shared" si="48"/>
        <v>2.9444444444444446</v>
      </c>
      <c r="AB373" s="20"/>
    </row>
    <row r="374" spans="1:28" ht="14" x14ac:dyDescent="0.15">
      <c r="A374" s="23" t="s">
        <v>635</v>
      </c>
      <c r="B374" s="89"/>
      <c r="C374" s="22" t="s">
        <v>12</v>
      </c>
      <c r="D374" s="102" t="s">
        <v>52</v>
      </c>
      <c r="E374" s="78" t="s">
        <v>1286</v>
      </c>
      <c r="F374" s="72" t="s">
        <v>695</v>
      </c>
      <c r="G374" s="66" t="s">
        <v>426</v>
      </c>
      <c r="H374" s="21"/>
      <c r="I374" s="21">
        <v>1</v>
      </c>
      <c r="J374" s="21" t="s">
        <v>14</v>
      </c>
      <c r="K374" s="21" t="str">
        <f>IFERROR(VLOOKUP(INVENTARIO4[[#This Row],[Code]],FOTOS[],2,FALSE),"-")</f>
        <v>-</v>
      </c>
      <c r="L374" s="21"/>
      <c r="M374" s="19">
        <f t="shared" si="43"/>
        <v>9</v>
      </c>
      <c r="N374" s="20"/>
      <c r="O374" s="110">
        <v>1</v>
      </c>
      <c r="P374" s="21">
        <f>SUMIFS(VENTAS[Cantidad],VENTAS[Código del producto Vendido],INVENTARIO4[[#This Row],[Code]])</f>
        <v>0</v>
      </c>
      <c r="Q374" s="21">
        <f>INVENTARIO4[[#This Row],[Entradas]]-INVENTARIO4[[#This Row],[Salidas]]</f>
        <v>1</v>
      </c>
      <c r="R374" s="20">
        <v>100</v>
      </c>
      <c r="S374" s="20">
        <v>18</v>
      </c>
      <c r="T374" s="20">
        <f t="shared" si="44"/>
        <v>5.5555555555555554</v>
      </c>
      <c r="U374" s="21">
        <v>50</v>
      </c>
      <c r="V374" s="20">
        <v>10</v>
      </c>
      <c r="W374" s="20">
        <f t="shared" si="45"/>
        <v>0.5</v>
      </c>
      <c r="X374" s="20">
        <f t="shared" si="46"/>
        <v>6.0555555555555554</v>
      </c>
      <c r="Y374" s="20">
        <f t="shared" si="47"/>
        <v>8.8333333333333321</v>
      </c>
      <c r="Z374" s="20">
        <f t="shared" si="49"/>
        <v>9</v>
      </c>
      <c r="AA374" s="20">
        <f t="shared" si="48"/>
        <v>2.9444444444444446</v>
      </c>
      <c r="AB374" s="20"/>
    </row>
    <row r="375" spans="1:28" ht="14" x14ac:dyDescent="0.15">
      <c r="A375" s="23" t="s">
        <v>636</v>
      </c>
      <c r="B375" s="89"/>
      <c r="C375" s="22" t="s">
        <v>12</v>
      </c>
      <c r="D375" s="102" t="s">
        <v>192</v>
      </c>
      <c r="E375" s="83" t="s">
        <v>1288</v>
      </c>
      <c r="F375" s="72" t="s">
        <v>711</v>
      </c>
      <c r="G375" s="66" t="s">
        <v>426</v>
      </c>
      <c r="H375" s="21"/>
      <c r="I375" s="21">
        <v>1</v>
      </c>
      <c r="J375" s="21" t="s">
        <v>14</v>
      </c>
      <c r="K375" s="21" t="str">
        <f>IFERROR(VLOOKUP(INVENTARIO4[[#This Row],[Code]],FOTOS[],2,FALSE),"-")</f>
        <v>-</v>
      </c>
      <c r="L375" s="21"/>
      <c r="M375" s="19">
        <f t="shared" si="43"/>
        <v>18</v>
      </c>
      <c r="N375" s="20"/>
      <c r="O375" s="112">
        <v>1</v>
      </c>
      <c r="P375" s="21">
        <f>SUMIFS(VENTAS[Cantidad],VENTAS[Código del producto Vendido],INVENTARIO4[[#This Row],[Code]])</f>
        <v>0</v>
      </c>
      <c r="Q375" s="21">
        <f>INVENTARIO4[[#This Row],[Entradas]]-INVENTARIO4[[#This Row],[Salidas]]</f>
        <v>1</v>
      </c>
      <c r="R375" s="20">
        <v>199</v>
      </c>
      <c r="S375" s="20">
        <v>18</v>
      </c>
      <c r="T375" s="20">
        <f t="shared" si="44"/>
        <v>11.055555555555555</v>
      </c>
      <c r="U375" s="21">
        <v>50</v>
      </c>
      <c r="V375" s="20">
        <v>10</v>
      </c>
      <c r="W375" s="20">
        <f t="shared" si="45"/>
        <v>0.5</v>
      </c>
      <c r="X375" s="20">
        <f t="shared" si="46"/>
        <v>11.555555555555555</v>
      </c>
      <c r="Y375" s="20">
        <f t="shared" si="47"/>
        <v>17.083333333333332</v>
      </c>
      <c r="Z375" s="20">
        <f t="shared" si="49"/>
        <v>18</v>
      </c>
      <c r="AA375" s="20">
        <f t="shared" si="48"/>
        <v>6.4444444444444446</v>
      </c>
      <c r="AB375" s="20"/>
    </row>
    <row r="376" spans="1:28" ht="14" x14ac:dyDescent="0.15">
      <c r="A376" s="23" t="s">
        <v>637</v>
      </c>
      <c r="B376" s="89"/>
      <c r="C376" s="22" t="s">
        <v>12</v>
      </c>
      <c r="D376" s="102" t="s">
        <v>192</v>
      </c>
      <c r="E376" s="78" t="s">
        <v>1287</v>
      </c>
      <c r="F376" s="72" t="s">
        <v>711</v>
      </c>
      <c r="G376" s="66" t="s">
        <v>426</v>
      </c>
      <c r="H376" s="21"/>
      <c r="I376" s="21">
        <v>1</v>
      </c>
      <c r="J376" s="21" t="s">
        <v>14</v>
      </c>
      <c r="K376" s="21" t="str">
        <f>IFERROR(VLOOKUP(INVENTARIO4[[#This Row],[Code]],FOTOS[],2,FALSE),"-")</f>
        <v>-</v>
      </c>
      <c r="L376" s="21"/>
      <c r="M376" s="19">
        <f t="shared" si="43"/>
        <v>18</v>
      </c>
      <c r="N376" s="20"/>
      <c r="O376" s="110">
        <v>2</v>
      </c>
      <c r="P376" s="21">
        <f>SUMIFS(VENTAS[Cantidad],VENTAS[Código del producto Vendido],INVENTARIO4[[#This Row],[Code]])</f>
        <v>0</v>
      </c>
      <c r="Q376" s="21">
        <f>INVENTARIO4[[#This Row],[Entradas]]-INVENTARIO4[[#This Row],[Salidas]]</f>
        <v>2</v>
      </c>
      <c r="R376" s="20">
        <v>199</v>
      </c>
      <c r="S376" s="20">
        <v>18</v>
      </c>
      <c r="T376" s="20">
        <f t="shared" si="44"/>
        <v>11.055555555555555</v>
      </c>
      <c r="U376" s="21">
        <v>50</v>
      </c>
      <c r="V376" s="20">
        <v>10</v>
      </c>
      <c r="W376" s="20">
        <f t="shared" si="45"/>
        <v>0.5</v>
      </c>
      <c r="X376" s="20">
        <f t="shared" si="46"/>
        <v>11.555555555555555</v>
      </c>
      <c r="Y376" s="20">
        <f t="shared" si="47"/>
        <v>17.083333333333332</v>
      </c>
      <c r="Z376" s="20">
        <f t="shared" si="49"/>
        <v>18</v>
      </c>
      <c r="AA376" s="20">
        <f t="shared" si="48"/>
        <v>6.4444444444444446</v>
      </c>
      <c r="AB376" s="20"/>
    </row>
    <row r="377" spans="1:28" ht="14" x14ac:dyDescent="0.15">
      <c r="A377" s="23" t="s">
        <v>638</v>
      </c>
      <c r="B377" s="89"/>
      <c r="C377" s="22" t="s">
        <v>12</v>
      </c>
      <c r="D377" s="102" t="s">
        <v>923</v>
      </c>
      <c r="E377" s="83" t="s">
        <v>706</v>
      </c>
      <c r="F377" s="72" t="s">
        <v>697</v>
      </c>
      <c r="G377" s="66" t="s">
        <v>426</v>
      </c>
      <c r="H377" s="21"/>
      <c r="I377" s="21">
        <v>1</v>
      </c>
      <c r="J377" s="21" t="s">
        <v>14</v>
      </c>
      <c r="K377" s="21" t="str">
        <f>IFERROR(VLOOKUP(INVENTARIO4[[#This Row],[Code]],FOTOS[],2,FALSE),"-")</f>
        <v>-</v>
      </c>
      <c r="L377" s="21"/>
      <c r="M377" s="19">
        <f t="shared" si="43"/>
        <v>19</v>
      </c>
      <c r="N377" s="20"/>
      <c r="O377" s="112">
        <v>1</v>
      </c>
      <c r="P377" s="21">
        <f>SUMIFS(VENTAS[Cantidad],VENTAS[Código del producto Vendido],INVENTARIO4[[#This Row],[Code]])</f>
        <v>0</v>
      </c>
      <c r="Q377" s="21">
        <f>INVENTARIO4[[#This Row],[Entradas]]-INVENTARIO4[[#This Row],[Salidas]]</f>
        <v>1</v>
      </c>
      <c r="R377" s="20">
        <v>199</v>
      </c>
      <c r="S377" s="20">
        <v>18</v>
      </c>
      <c r="T377" s="20">
        <f t="shared" si="44"/>
        <v>11.055555555555555</v>
      </c>
      <c r="U377" s="21">
        <v>200</v>
      </c>
      <c r="V377" s="20">
        <v>10</v>
      </c>
      <c r="W377" s="20">
        <f t="shared" si="45"/>
        <v>2</v>
      </c>
      <c r="X377" s="20">
        <f t="shared" si="46"/>
        <v>13.055555555555555</v>
      </c>
      <c r="Y377" s="20">
        <f t="shared" si="47"/>
        <v>18.583333333333332</v>
      </c>
      <c r="Z377" s="20">
        <f t="shared" si="49"/>
        <v>19</v>
      </c>
      <c r="AA377" s="20">
        <f t="shared" si="48"/>
        <v>5.9444444444444446</v>
      </c>
      <c r="AB377" s="20"/>
    </row>
    <row r="378" spans="1:28" ht="14" x14ac:dyDescent="0.15">
      <c r="A378" s="23" t="s">
        <v>639</v>
      </c>
      <c r="B378" s="89"/>
      <c r="C378" s="22" t="s">
        <v>12</v>
      </c>
      <c r="D378" s="102" t="s">
        <v>923</v>
      </c>
      <c r="E378" s="78" t="s">
        <v>706</v>
      </c>
      <c r="F378" s="72" t="s">
        <v>695</v>
      </c>
      <c r="G378" s="66" t="s">
        <v>426</v>
      </c>
      <c r="H378" s="21"/>
      <c r="I378" s="21">
        <v>1</v>
      </c>
      <c r="J378" s="21" t="s">
        <v>14</v>
      </c>
      <c r="K378" s="21" t="str">
        <f>IFERROR(VLOOKUP(INVENTARIO4[[#This Row],[Code]],FOTOS[],2,FALSE),"-")</f>
        <v>https://github.com/uberboutique/whataform-repo/raw/main/pictures/P0024.jpg</v>
      </c>
      <c r="L378" s="21"/>
      <c r="M378" s="19">
        <f t="shared" si="43"/>
        <v>40</v>
      </c>
      <c r="N378" s="20"/>
      <c r="O378" s="110">
        <v>1</v>
      </c>
      <c r="P378" s="21">
        <f>SUMIFS(VENTAS[Cantidad],VENTAS[Código del producto Vendido],INVENTARIO4[[#This Row],[Code]])</f>
        <v>0</v>
      </c>
      <c r="Q378" s="21">
        <f>INVENTARIO4[[#This Row],[Entradas]]-INVENTARIO4[[#This Row],[Salidas]]</f>
        <v>1</v>
      </c>
      <c r="R378" s="20">
        <v>450</v>
      </c>
      <c r="S378" s="20">
        <v>18</v>
      </c>
      <c r="T378" s="20">
        <f t="shared" si="44"/>
        <v>25</v>
      </c>
      <c r="U378" s="21">
        <v>200</v>
      </c>
      <c r="V378" s="20">
        <v>10</v>
      </c>
      <c r="W378" s="20">
        <f t="shared" si="45"/>
        <v>2</v>
      </c>
      <c r="X378" s="20">
        <f t="shared" si="46"/>
        <v>27</v>
      </c>
      <c r="Y378" s="20">
        <f t="shared" si="47"/>
        <v>39.5</v>
      </c>
      <c r="Z378" s="20">
        <f t="shared" si="49"/>
        <v>40</v>
      </c>
      <c r="AA378" s="20">
        <f t="shared" si="48"/>
        <v>13</v>
      </c>
      <c r="AB378" s="20"/>
    </row>
    <row r="379" spans="1:28" ht="14" x14ac:dyDescent="0.15">
      <c r="A379" s="43" t="s">
        <v>640</v>
      </c>
      <c r="B379" s="89"/>
      <c r="C379" s="22" t="s">
        <v>12</v>
      </c>
      <c r="D379" s="102" t="s">
        <v>415</v>
      </c>
      <c r="E379" s="83" t="s">
        <v>707</v>
      </c>
      <c r="F379" s="72" t="s">
        <v>698</v>
      </c>
      <c r="G379" s="66" t="s">
        <v>164</v>
      </c>
      <c r="H379" s="21"/>
      <c r="I379" s="21">
        <v>1</v>
      </c>
      <c r="J379" s="21" t="s">
        <v>14</v>
      </c>
      <c r="K379" s="21" t="str">
        <f>IFERROR(VLOOKUP(INVENTARIO4[[#This Row],[Code]],FOTOS[],2,FALSE),"-")</f>
        <v>-</v>
      </c>
      <c r="L379" s="21"/>
      <c r="M379" s="19">
        <f t="shared" si="43"/>
        <v>19</v>
      </c>
      <c r="N379" s="20"/>
      <c r="O379" s="112">
        <v>1</v>
      </c>
      <c r="P379" s="21">
        <f>SUMIFS(VENTAS[Cantidad],VENTAS[Código del producto Vendido],INVENTARIO4[[#This Row],[Code]])</f>
        <v>0</v>
      </c>
      <c r="Q379" s="21">
        <f>INVENTARIO4[[#This Row],[Entradas]]-INVENTARIO4[[#This Row],[Salidas]]</f>
        <v>1</v>
      </c>
      <c r="R379" s="20">
        <v>195</v>
      </c>
      <c r="S379" s="20">
        <v>18</v>
      </c>
      <c r="T379" s="20">
        <f t="shared" si="44"/>
        <v>10.833333333333334</v>
      </c>
      <c r="U379" s="21">
        <v>200</v>
      </c>
      <c r="V379" s="20">
        <v>10</v>
      </c>
      <c r="W379" s="20">
        <f t="shared" si="45"/>
        <v>2</v>
      </c>
      <c r="X379" s="20">
        <f t="shared" si="46"/>
        <v>12.833333333333334</v>
      </c>
      <c r="Y379" s="20">
        <f t="shared" si="47"/>
        <v>18.25</v>
      </c>
      <c r="Z379" s="20">
        <f t="shared" si="49"/>
        <v>19</v>
      </c>
      <c r="AA379" s="20">
        <f t="shared" si="48"/>
        <v>6.1666666666666661</v>
      </c>
      <c r="AB379" s="20"/>
    </row>
    <row r="380" spans="1:28" ht="14" x14ac:dyDescent="0.15">
      <c r="A380" s="23" t="s">
        <v>641</v>
      </c>
      <c r="B380" s="89"/>
      <c r="C380" s="22" t="s">
        <v>12</v>
      </c>
      <c r="D380" s="102" t="s">
        <v>415</v>
      </c>
      <c r="E380" s="78" t="s">
        <v>708</v>
      </c>
      <c r="F380" s="72" t="s">
        <v>698</v>
      </c>
      <c r="G380" s="66" t="s">
        <v>164</v>
      </c>
      <c r="H380" s="21"/>
      <c r="I380" s="21">
        <v>1</v>
      </c>
      <c r="J380" s="21" t="s">
        <v>14</v>
      </c>
      <c r="K380" s="21" t="str">
        <f>IFERROR(VLOOKUP(INVENTARIO4[[#This Row],[Code]],FOTOS[],2,FALSE),"-")</f>
        <v>-</v>
      </c>
      <c r="L380" s="21"/>
      <c r="M380" s="19">
        <f t="shared" si="43"/>
        <v>19</v>
      </c>
      <c r="N380" s="20"/>
      <c r="O380" s="110">
        <v>1</v>
      </c>
      <c r="P380" s="21">
        <f>SUMIFS(VENTAS[Cantidad],VENTAS[Código del producto Vendido],INVENTARIO4[[#This Row],[Code]])</f>
        <v>0</v>
      </c>
      <c r="Q380" s="21">
        <f>INVENTARIO4[[#This Row],[Entradas]]-INVENTARIO4[[#This Row],[Salidas]]</f>
        <v>1</v>
      </c>
      <c r="R380" s="20">
        <v>175</v>
      </c>
      <c r="S380" s="20">
        <v>18</v>
      </c>
      <c r="T380" s="20">
        <f t="shared" si="44"/>
        <v>9.7222222222222214</v>
      </c>
      <c r="U380" s="21">
        <v>200</v>
      </c>
      <c r="V380" s="20">
        <v>10</v>
      </c>
      <c r="W380" s="20">
        <f t="shared" si="45"/>
        <v>2</v>
      </c>
      <c r="X380" s="20">
        <f t="shared" si="46"/>
        <v>11.722222222222221</v>
      </c>
      <c r="Y380" s="20">
        <f t="shared" si="47"/>
        <v>16.583333333333332</v>
      </c>
      <c r="Z380" s="20">
        <v>19</v>
      </c>
      <c r="AA380" s="20">
        <f t="shared" si="48"/>
        <v>7.2777777777777786</v>
      </c>
      <c r="AB380" s="20"/>
    </row>
    <row r="381" spans="1:28" ht="14" x14ac:dyDescent="0.15">
      <c r="A381" s="23" t="s">
        <v>642</v>
      </c>
      <c r="B381" s="89"/>
      <c r="C381" s="22" t="s">
        <v>12</v>
      </c>
      <c r="D381" s="102" t="s">
        <v>415</v>
      </c>
      <c r="E381" s="83" t="s">
        <v>709</v>
      </c>
      <c r="F381" s="72" t="s">
        <v>695</v>
      </c>
      <c r="G381" s="66" t="s">
        <v>164</v>
      </c>
      <c r="H381" s="21"/>
      <c r="I381" s="21">
        <v>1</v>
      </c>
      <c r="J381" s="21" t="s">
        <v>14</v>
      </c>
      <c r="K381" s="21" t="str">
        <f>IFERROR(VLOOKUP(INVENTARIO4[[#This Row],[Code]],FOTOS[],2,FALSE),"-")</f>
        <v>-</v>
      </c>
      <c r="L381" s="21"/>
      <c r="M381" s="19">
        <f t="shared" si="43"/>
        <v>15</v>
      </c>
      <c r="N381" s="20"/>
      <c r="O381" s="112">
        <v>3</v>
      </c>
      <c r="P381" s="21">
        <f>SUMIFS(VENTAS[Cantidad],VENTAS[Código del producto Vendido],INVENTARIO4[[#This Row],[Code]])</f>
        <v>0</v>
      </c>
      <c r="Q381" s="21">
        <f>INVENTARIO4[[#This Row],[Entradas]]-INVENTARIO4[[#This Row],[Salidas]]</f>
        <v>3</v>
      </c>
      <c r="R381" s="20">
        <v>95</v>
      </c>
      <c r="S381" s="20">
        <v>18</v>
      </c>
      <c r="T381" s="20">
        <f t="shared" si="44"/>
        <v>5.2777777777777777</v>
      </c>
      <c r="U381" s="21">
        <v>200</v>
      </c>
      <c r="V381" s="20">
        <v>10</v>
      </c>
      <c r="W381" s="20">
        <f t="shared" si="45"/>
        <v>2</v>
      </c>
      <c r="X381" s="20">
        <f t="shared" si="46"/>
        <v>7.2777777777777777</v>
      </c>
      <c r="Y381" s="20">
        <f t="shared" si="47"/>
        <v>9.9166666666666661</v>
      </c>
      <c r="Z381" s="20">
        <v>15</v>
      </c>
      <c r="AA381" s="20">
        <f t="shared" si="48"/>
        <v>7.7222222222222214</v>
      </c>
      <c r="AB381" s="20"/>
    </row>
    <row r="382" spans="1:28" ht="14" x14ac:dyDescent="0.15">
      <c r="A382" s="23" t="s">
        <v>643</v>
      </c>
      <c r="B382" s="89"/>
      <c r="C382" s="22" t="s">
        <v>12</v>
      </c>
      <c r="D382" s="102" t="s">
        <v>922</v>
      </c>
      <c r="E382" s="78" t="s">
        <v>710</v>
      </c>
      <c r="F382" s="72" t="s">
        <v>692</v>
      </c>
      <c r="G382" s="66" t="s">
        <v>164</v>
      </c>
      <c r="H382" s="21"/>
      <c r="I382" s="21">
        <v>1</v>
      </c>
      <c r="J382" s="21" t="s">
        <v>14</v>
      </c>
      <c r="K382" s="21" t="str">
        <f>IFERROR(VLOOKUP(INVENTARIO4[[#This Row],[Code]],FOTOS[],2,FALSE),"-")</f>
        <v>-</v>
      </c>
      <c r="L382" s="21"/>
      <c r="M382" s="19">
        <f t="shared" si="43"/>
        <v>19</v>
      </c>
      <c r="N382" s="20"/>
      <c r="O382" s="110">
        <v>1</v>
      </c>
      <c r="P382" s="21">
        <f>SUMIFS(VENTAS[Cantidad],VENTAS[Código del producto Vendido],INVENTARIO4[[#This Row],[Code]])</f>
        <v>0</v>
      </c>
      <c r="Q382" s="21">
        <f>INVENTARIO4[[#This Row],[Entradas]]-INVENTARIO4[[#This Row],[Salidas]]</f>
        <v>1</v>
      </c>
      <c r="R382" s="20">
        <v>125</v>
      </c>
      <c r="S382" s="20">
        <v>18</v>
      </c>
      <c r="T382" s="20">
        <f t="shared" si="44"/>
        <v>6.9444444444444446</v>
      </c>
      <c r="U382" s="21">
        <v>200</v>
      </c>
      <c r="V382" s="20">
        <v>10</v>
      </c>
      <c r="W382" s="20">
        <f t="shared" si="45"/>
        <v>2</v>
      </c>
      <c r="X382" s="20">
        <f t="shared" si="46"/>
        <v>8.9444444444444446</v>
      </c>
      <c r="Y382" s="20">
        <f t="shared" si="47"/>
        <v>12.416666666666668</v>
      </c>
      <c r="Z382" s="20">
        <v>19</v>
      </c>
      <c r="AA382" s="20">
        <f t="shared" si="48"/>
        <v>10.055555555555555</v>
      </c>
      <c r="AB382" s="20"/>
    </row>
    <row r="383" spans="1:28" ht="14" x14ac:dyDescent="0.15">
      <c r="A383" s="23" t="s">
        <v>644</v>
      </c>
      <c r="B383" s="89"/>
      <c r="C383" s="22" t="s">
        <v>12</v>
      </c>
      <c r="D383" s="102" t="s">
        <v>50</v>
      </c>
      <c r="E383" s="83" t="s">
        <v>1289</v>
      </c>
      <c r="F383" s="72" t="s">
        <v>697</v>
      </c>
      <c r="G383" s="66" t="s">
        <v>164</v>
      </c>
      <c r="H383" s="21"/>
      <c r="I383" s="21">
        <v>1</v>
      </c>
      <c r="J383" s="21" t="s">
        <v>14</v>
      </c>
      <c r="K383" s="21" t="str">
        <f>IFERROR(VLOOKUP(INVENTARIO4[[#This Row],[Code]],FOTOS[],2,FALSE),"-")</f>
        <v>-</v>
      </c>
      <c r="L383" s="21"/>
      <c r="M383" s="19">
        <f t="shared" si="43"/>
        <v>15</v>
      </c>
      <c r="N383" s="20"/>
      <c r="O383" s="112">
        <v>3</v>
      </c>
      <c r="P383" s="21">
        <f>SUMIFS(VENTAS[Cantidad],VENTAS[Código del producto Vendido],INVENTARIO4[[#This Row],[Code]])</f>
        <v>0</v>
      </c>
      <c r="Q383" s="21">
        <f>INVENTARIO4[[#This Row],[Entradas]]-INVENTARIO4[[#This Row],[Salidas]]</f>
        <v>3</v>
      </c>
      <c r="R383" s="20">
        <v>135</v>
      </c>
      <c r="S383" s="20">
        <v>18</v>
      </c>
      <c r="T383" s="20">
        <f t="shared" si="44"/>
        <v>7.5</v>
      </c>
      <c r="U383" s="21">
        <v>100</v>
      </c>
      <c r="V383" s="20">
        <v>10</v>
      </c>
      <c r="W383" s="20">
        <f t="shared" si="45"/>
        <v>1</v>
      </c>
      <c r="X383" s="20">
        <f t="shared" si="46"/>
        <v>8.5</v>
      </c>
      <c r="Y383" s="20">
        <f t="shared" si="47"/>
        <v>12.25</v>
      </c>
      <c r="Z383" s="20">
        <v>15</v>
      </c>
      <c r="AA383" s="20">
        <f t="shared" si="48"/>
        <v>6.5</v>
      </c>
      <c r="AB383" s="20"/>
    </row>
    <row r="384" spans="1:28" ht="14" x14ac:dyDescent="0.15">
      <c r="A384" s="23" t="s">
        <v>523</v>
      </c>
      <c r="B384" s="89"/>
      <c r="C384" s="22" t="s">
        <v>12</v>
      </c>
      <c r="D384" s="102" t="s">
        <v>415</v>
      </c>
      <c r="E384" s="78" t="s">
        <v>809</v>
      </c>
      <c r="F384" s="72" t="s">
        <v>698</v>
      </c>
      <c r="G384" s="66" t="s">
        <v>164</v>
      </c>
      <c r="H384" s="21"/>
      <c r="I384" s="21">
        <v>1</v>
      </c>
      <c r="J384" s="21" t="s">
        <v>14</v>
      </c>
      <c r="K384" s="21" t="str">
        <f>IFERROR(VLOOKUP(INVENTARIO4[[#This Row],[Code]],FOTOS[],2,FALSE),"-")</f>
        <v>-</v>
      </c>
      <c r="L384" s="21"/>
      <c r="M384" s="19">
        <f t="shared" si="43"/>
        <v>20</v>
      </c>
      <c r="N384" s="20"/>
      <c r="O384" s="110">
        <v>2</v>
      </c>
      <c r="P384" s="21">
        <f>SUMIFS(VENTAS[Cantidad],VENTAS[Código del producto Vendido],INVENTARIO4[[#This Row],[Code]])</f>
        <v>0</v>
      </c>
      <c r="Q384" s="21">
        <f>INVENTARIO4[[#This Row],[Entradas]]-INVENTARIO4[[#This Row],[Salidas]]</f>
        <v>2</v>
      </c>
      <c r="R384" s="20">
        <v>235</v>
      </c>
      <c r="S384" s="20">
        <v>18</v>
      </c>
      <c r="T384" s="20">
        <f t="shared" si="44"/>
        <v>13.055555555555555</v>
      </c>
      <c r="U384" s="21">
        <v>250</v>
      </c>
      <c r="V384" s="20">
        <v>10</v>
      </c>
      <c r="W384" s="20">
        <f t="shared" si="45"/>
        <v>2.5</v>
      </c>
      <c r="X384" s="20">
        <f t="shared" si="46"/>
        <v>15.555555555555555</v>
      </c>
      <c r="Y384" s="20">
        <f t="shared" si="47"/>
        <v>22.083333333333332</v>
      </c>
      <c r="Z384" s="20">
        <v>20</v>
      </c>
      <c r="AA384" s="20">
        <f t="shared" si="48"/>
        <v>4.4444444444444446</v>
      </c>
      <c r="AB384" s="20"/>
    </row>
    <row r="385" spans="1:28" ht="14" x14ac:dyDescent="0.15">
      <c r="A385" s="23" t="s">
        <v>524</v>
      </c>
      <c r="B385" s="89"/>
      <c r="C385" s="22" t="s">
        <v>12</v>
      </c>
      <c r="D385" s="102" t="s">
        <v>415</v>
      </c>
      <c r="E385" s="83" t="s">
        <v>810</v>
      </c>
      <c r="F385" s="72" t="s">
        <v>695</v>
      </c>
      <c r="G385" s="66" t="s">
        <v>164</v>
      </c>
      <c r="H385" s="21"/>
      <c r="I385" s="21">
        <v>1</v>
      </c>
      <c r="J385" s="21" t="s">
        <v>14</v>
      </c>
      <c r="K385" s="21" t="str">
        <f>IFERROR(VLOOKUP(INVENTARIO4[[#This Row],[Code]],FOTOS[],2,FALSE),"-")</f>
        <v>-</v>
      </c>
      <c r="L385" s="21"/>
      <c r="M385" s="19">
        <f t="shared" si="43"/>
        <v>15</v>
      </c>
      <c r="N385" s="20"/>
      <c r="O385" s="112">
        <v>2</v>
      </c>
      <c r="P385" s="21">
        <f>SUMIFS(VENTAS[Cantidad],VENTAS[Código del producto Vendido],INVENTARIO4[[#This Row],[Code]])</f>
        <v>0</v>
      </c>
      <c r="Q385" s="21">
        <f>INVENTARIO4[[#This Row],[Entradas]]-INVENTARIO4[[#This Row],[Salidas]]</f>
        <v>2</v>
      </c>
      <c r="R385" s="20">
        <v>126</v>
      </c>
      <c r="S385" s="20">
        <v>18</v>
      </c>
      <c r="T385" s="20">
        <f t="shared" si="44"/>
        <v>7</v>
      </c>
      <c r="U385" s="21">
        <v>250</v>
      </c>
      <c r="V385" s="20">
        <v>10</v>
      </c>
      <c r="W385" s="20">
        <f t="shared" si="45"/>
        <v>2.5</v>
      </c>
      <c r="X385" s="20">
        <f t="shared" si="46"/>
        <v>9.5</v>
      </c>
      <c r="Y385" s="20">
        <f t="shared" si="47"/>
        <v>13</v>
      </c>
      <c r="Z385" s="20">
        <v>15</v>
      </c>
      <c r="AA385" s="20">
        <f t="shared" si="48"/>
        <v>5.5</v>
      </c>
      <c r="AB385" s="20"/>
    </row>
    <row r="386" spans="1:28" ht="14" x14ac:dyDescent="0.15">
      <c r="A386" s="23" t="s">
        <v>645</v>
      </c>
      <c r="B386" s="89"/>
      <c r="C386" s="22" t="s">
        <v>12</v>
      </c>
      <c r="D386" s="102" t="s">
        <v>415</v>
      </c>
      <c r="E386" s="78" t="s">
        <v>811</v>
      </c>
      <c r="F386" s="72" t="s">
        <v>692</v>
      </c>
      <c r="G386" s="66" t="s">
        <v>164</v>
      </c>
      <c r="H386" s="21"/>
      <c r="I386" s="21">
        <v>1</v>
      </c>
      <c r="J386" s="21" t="s">
        <v>14</v>
      </c>
      <c r="K386" s="21" t="str">
        <f>IFERROR(VLOOKUP(INVENTARIO4[[#This Row],[Code]],FOTOS[],2,FALSE),"-")</f>
        <v>-</v>
      </c>
      <c r="L386" s="21"/>
      <c r="M386" s="19">
        <f t="shared" si="43"/>
        <v>15</v>
      </c>
      <c r="N386" s="20"/>
      <c r="O386" s="110">
        <v>3</v>
      </c>
      <c r="P386" s="21">
        <f>SUMIFS(VENTAS[Cantidad],VENTAS[Código del producto Vendido],INVENTARIO4[[#This Row],[Code]])</f>
        <v>0</v>
      </c>
      <c r="Q386" s="21">
        <f>INVENTARIO4[[#This Row],[Entradas]]-INVENTARIO4[[#This Row],[Salidas]]</f>
        <v>3</v>
      </c>
      <c r="R386" s="20">
        <v>96</v>
      </c>
      <c r="S386" s="20">
        <v>18</v>
      </c>
      <c r="T386" s="20">
        <f t="shared" si="44"/>
        <v>5.333333333333333</v>
      </c>
      <c r="U386" s="21">
        <v>250</v>
      </c>
      <c r="V386" s="20">
        <v>10</v>
      </c>
      <c r="W386" s="20">
        <f t="shared" si="45"/>
        <v>2.5</v>
      </c>
      <c r="X386" s="20">
        <f t="shared" si="46"/>
        <v>7.833333333333333</v>
      </c>
      <c r="Y386" s="20">
        <f t="shared" si="47"/>
        <v>10.5</v>
      </c>
      <c r="Z386" s="20">
        <v>15</v>
      </c>
      <c r="AA386" s="20">
        <f t="shared" si="48"/>
        <v>7.1666666666666679</v>
      </c>
      <c r="AB386" s="20"/>
    </row>
    <row r="387" spans="1:28" ht="14" x14ac:dyDescent="0.15">
      <c r="A387" s="23" t="s">
        <v>646</v>
      </c>
      <c r="B387" s="89"/>
      <c r="C387" s="22" t="s">
        <v>12</v>
      </c>
      <c r="D387" s="102" t="s">
        <v>50</v>
      </c>
      <c r="E387" s="83" t="s">
        <v>812</v>
      </c>
      <c r="F387" s="72" t="s">
        <v>698</v>
      </c>
      <c r="G387" s="66" t="s">
        <v>164</v>
      </c>
      <c r="H387" s="21"/>
      <c r="I387" s="21">
        <v>1</v>
      </c>
      <c r="J387" s="21" t="s">
        <v>14</v>
      </c>
      <c r="K387" s="21" t="str">
        <f>IFERROR(VLOOKUP(INVENTARIO4[[#This Row],[Code]],FOTOS[],2,FALSE),"-")</f>
        <v>-</v>
      </c>
      <c r="L387" s="21"/>
      <c r="M387" s="19">
        <f t="shared" si="43"/>
        <v>12</v>
      </c>
      <c r="N387" s="20"/>
      <c r="O387" s="112">
        <v>2</v>
      </c>
      <c r="P387" s="21">
        <f>SUMIFS(VENTAS[Cantidad],VENTAS[Código del producto Vendido],INVENTARIO4[[#This Row],[Code]])</f>
        <v>0</v>
      </c>
      <c r="Q387" s="21">
        <f>INVENTARIO4[[#This Row],[Entradas]]-INVENTARIO4[[#This Row],[Salidas]]</f>
        <v>2</v>
      </c>
      <c r="R387" s="20">
        <v>95</v>
      </c>
      <c r="S387" s="20">
        <v>18</v>
      </c>
      <c r="T387" s="20">
        <f t="shared" si="44"/>
        <v>5.2777777777777777</v>
      </c>
      <c r="U387" s="21">
        <v>150</v>
      </c>
      <c r="V387" s="20">
        <v>10</v>
      </c>
      <c r="W387" s="20">
        <f t="shared" si="45"/>
        <v>1.5</v>
      </c>
      <c r="X387" s="20">
        <f t="shared" si="46"/>
        <v>6.7777777777777777</v>
      </c>
      <c r="Y387" s="20">
        <f t="shared" si="47"/>
        <v>9.4166666666666661</v>
      </c>
      <c r="Z387" s="20">
        <v>12</v>
      </c>
      <c r="AA387" s="20">
        <f t="shared" si="48"/>
        <v>5.2222222222222223</v>
      </c>
      <c r="AB387" s="20"/>
    </row>
    <row r="388" spans="1:28" ht="14" x14ac:dyDescent="0.15">
      <c r="A388" s="23" t="s">
        <v>647</v>
      </c>
      <c r="B388" s="89"/>
      <c r="C388" s="22" t="s">
        <v>12</v>
      </c>
      <c r="D388" s="102" t="s">
        <v>52</v>
      </c>
      <c r="E388" s="78" t="s">
        <v>813</v>
      </c>
      <c r="F388" s="72" t="s">
        <v>695</v>
      </c>
      <c r="G388" s="66" t="s">
        <v>164</v>
      </c>
      <c r="H388" s="21"/>
      <c r="I388" s="21">
        <v>1</v>
      </c>
      <c r="J388" s="21" t="s">
        <v>14</v>
      </c>
      <c r="K388" s="21" t="str">
        <f>IFERROR(VLOOKUP(INVENTARIO4[[#This Row],[Code]],FOTOS[],2,FALSE),"-")</f>
        <v>-</v>
      </c>
      <c r="L388" s="21"/>
      <c r="M388" s="19">
        <f t="shared" si="43"/>
        <v>9</v>
      </c>
      <c r="N388" s="20"/>
      <c r="O388" s="110">
        <v>1</v>
      </c>
      <c r="P388" s="21">
        <f>SUMIFS(VENTAS[Cantidad],VENTAS[Código del producto Vendido],INVENTARIO4[[#This Row],[Code]])</f>
        <v>0</v>
      </c>
      <c r="Q388" s="21">
        <f>INVENTARIO4[[#This Row],[Entradas]]-INVENTARIO4[[#This Row],[Salidas]]</f>
        <v>1</v>
      </c>
      <c r="R388" s="20">
        <v>103</v>
      </c>
      <c r="S388" s="20">
        <v>18</v>
      </c>
      <c r="T388" s="20">
        <f t="shared" si="44"/>
        <v>5.7222222222222223</v>
      </c>
      <c r="U388" s="21">
        <v>50</v>
      </c>
      <c r="V388" s="20">
        <v>10</v>
      </c>
      <c r="W388" s="20">
        <f t="shared" si="45"/>
        <v>0.5</v>
      </c>
      <c r="X388" s="20">
        <f t="shared" si="46"/>
        <v>6.2222222222222223</v>
      </c>
      <c r="Y388" s="20">
        <f t="shared" si="47"/>
        <v>9.0833333333333339</v>
      </c>
      <c r="Z388" s="20">
        <v>9</v>
      </c>
      <c r="AA388" s="20">
        <f t="shared" si="48"/>
        <v>2.7777777777777777</v>
      </c>
      <c r="AB388" s="20"/>
    </row>
    <row r="389" spans="1:28" ht="14" x14ac:dyDescent="0.15">
      <c r="A389" s="23" t="s">
        <v>648</v>
      </c>
      <c r="B389" s="89"/>
      <c r="C389" s="22" t="s">
        <v>12</v>
      </c>
      <c r="D389" s="102" t="s">
        <v>52</v>
      </c>
      <c r="E389" s="83" t="s">
        <v>814</v>
      </c>
      <c r="F389" s="72" t="s">
        <v>693</v>
      </c>
      <c r="G389" s="66" t="s">
        <v>164</v>
      </c>
      <c r="H389" s="21"/>
      <c r="I389" s="21">
        <v>1</v>
      </c>
      <c r="J389" s="21" t="s">
        <v>14</v>
      </c>
      <c r="K389" s="21" t="str">
        <f>IFERROR(VLOOKUP(INVENTARIO4[[#This Row],[Code]],FOTOS[],2,FALSE),"-")</f>
        <v>-</v>
      </c>
      <c r="L389" s="21"/>
      <c r="M389" s="19">
        <f t="shared" si="43"/>
        <v>12</v>
      </c>
      <c r="N389" s="20"/>
      <c r="O389" s="112">
        <v>3</v>
      </c>
      <c r="P389" s="21">
        <f>SUMIFS(VENTAS[Cantidad],VENTAS[Código del producto Vendido],INVENTARIO4[[#This Row],[Code]])</f>
        <v>0</v>
      </c>
      <c r="Q389" s="21">
        <f>INVENTARIO4[[#This Row],[Entradas]]-INVENTARIO4[[#This Row],[Salidas]]</f>
        <v>3</v>
      </c>
      <c r="R389" s="20">
        <v>113</v>
      </c>
      <c r="S389" s="20">
        <v>18</v>
      </c>
      <c r="T389" s="20">
        <f t="shared" si="44"/>
        <v>6.2777777777777777</v>
      </c>
      <c r="U389" s="21">
        <v>50</v>
      </c>
      <c r="V389" s="20">
        <v>10</v>
      </c>
      <c r="W389" s="20">
        <f t="shared" si="45"/>
        <v>0.5</v>
      </c>
      <c r="X389" s="20">
        <f t="shared" si="46"/>
        <v>6.7777777777777777</v>
      </c>
      <c r="Y389" s="20">
        <f t="shared" si="47"/>
        <v>9.9166666666666661</v>
      </c>
      <c r="Z389" s="20">
        <v>12</v>
      </c>
      <c r="AA389" s="20">
        <f t="shared" si="48"/>
        <v>5.2222222222222223</v>
      </c>
      <c r="AB389" s="20"/>
    </row>
    <row r="390" spans="1:28" ht="14" x14ac:dyDescent="0.15">
      <c r="A390" s="23" t="s">
        <v>649</v>
      </c>
      <c r="B390" s="89"/>
      <c r="C390" s="22" t="s">
        <v>12</v>
      </c>
      <c r="D390" s="102" t="s">
        <v>52</v>
      </c>
      <c r="E390" s="78" t="s">
        <v>815</v>
      </c>
      <c r="F390" s="72" t="s">
        <v>695</v>
      </c>
      <c r="G390" s="66" t="s">
        <v>164</v>
      </c>
      <c r="H390" s="21"/>
      <c r="I390" s="21">
        <v>1</v>
      </c>
      <c r="J390" s="21" t="s">
        <v>14</v>
      </c>
      <c r="K390" s="21" t="str">
        <f>IFERROR(VLOOKUP(INVENTARIO4[[#This Row],[Code]],FOTOS[],2,FALSE),"-")</f>
        <v>-</v>
      </c>
      <c r="L390" s="21"/>
      <c r="M390" s="19">
        <f t="shared" ref="M390:M453" si="50">Z390</f>
        <v>12</v>
      </c>
      <c r="N390" s="20"/>
      <c r="O390" s="110">
        <v>1</v>
      </c>
      <c r="P390" s="21">
        <f>SUMIFS(VENTAS[Cantidad],VENTAS[Código del producto Vendido],INVENTARIO4[[#This Row],[Code]])</f>
        <v>0</v>
      </c>
      <c r="Q390" s="21">
        <f>INVENTARIO4[[#This Row],[Entradas]]-INVENTARIO4[[#This Row],[Salidas]]</f>
        <v>1</v>
      </c>
      <c r="R390" s="20">
        <v>135</v>
      </c>
      <c r="S390" s="20">
        <v>18</v>
      </c>
      <c r="T390" s="20">
        <f t="shared" ref="T390:T453" si="51">R390/S390</f>
        <v>7.5</v>
      </c>
      <c r="U390" s="21">
        <v>50</v>
      </c>
      <c r="V390" s="20">
        <v>10</v>
      </c>
      <c r="W390" s="20">
        <f t="shared" ref="W390:W453" si="52">U390*V390/1000</f>
        <v>0.5</v>
      </c>
      <c r="X390" s="20">
        <f t="shared" ref="X390:X453" si="53">T390+W390</f>
        <v>8</v>
      </c>
      <c r="Y390" s="20">
        <f t="shared" ref="Y390:Y453" si="54">T390*1.5+W390</f>
        <v>11.75</v>
      </c>
      <c r="Z390" s="20">
        <v>12</v>
      </c>
      <c r="AA390" s="20">
        <f t="shared" ref="AA390:AA453" si="55">Z390-T390-W390</f>
        <v>4</v>
      </c>
      <c r="AB390" s="20"/>
    </row>
    <row r="391" spans="1:28" ht="14" x14ac:dyDescent="0.15">
      <c r="A391" s="23" t="s">
        <v>650</v>
      </c>
      <c r="B391" s="89"/>
      <c r="C391" s="22" t="s">
        <v>12</v>
      </c>
      <c r="D391" s="102" t="s">
        <v>52</v>
      </c>
      <c r="E391" s="83" t="s">
        <v>816</v>
      </c>
      <c r="F391" s="72" t="s">
        <v>695</v>
      </c>
      <c r="G391" s="66" t="s">
        <v>164</v>
      </c>
      <c r="H391" s="21"/>
      <c r="I391" s="21">
        <v>1</v>
      </c>
      <c r="J391" s="21" t="s">
        <v>14</v>
      </c>
      <c r="K391" s="21" t="str">
        <f>IFERROR(VLOOKUP(INVENTARIO4[[#This Row],[Code]],FOTOS[],2,FALSE),"-")</f>
        <v>-</v>
      </c>
      <c r="L391" s="21"/>
      <c r="M391" s="19">
        <f t="shared" si="50"/>
        <v>12</v>
      </c>
      <c r="N391" s="20"/>
      <c r="O391" s="112">
        <v>1</v>
      </c>
      <c r="P391" s="21">
        <f>SUMIFS(VENTAS[Cantidad],VENTAS[Código del producto Vendido],INVENTARIO4[[#This Row],[Code]])</f>
        <v>0</v>
      </c>
      <c r="Q391" s="21">
        <f>INVENTARIO4[[#This Row],[Entradas]]-INVENTARIO4[[#This Row],[Salidas]]</f>
        <v>1</v>
      </c>
      <c r="R391" s="20">
        <v>113</v>
      </c>
      <c r="S391" s="20">
        <v>18</v>
      </c>
      <c r="T391" s="20">
        <f t="shared" si="51"/>
        <v>6.2777777777777777</v>
      </c>
      <c r="U391" s="21">
        <v>50</v>
      </c>
      <c r="V391" s="20">
        <v>10</v>
      </c>
      <c r="W391" s="20">
        <f t="shared" si="52"/>
        <v>0.5</v>
      </c>
      <c r="X391" s="20">
        <f t="shared" si="53"/>
        <v>6.7777777777777777</v>
      </c>
      <c r="Y391" s="20">
        <f t="shared" si="54"/>
        <v>9.9166666666666661</v>
      </c>
      <c r="Z391" s="20">
        <v>12</v>
      </c>
      <c r="AA391" s="20">
        <f t="shared" si="55"/>
        <v>5.2222222222222223</v>
      </c>
      <c r="AB391" s="20"/>
    </row>
    <row r="392" spans="1:28" ht="14" x14ac:dyDescent="0.15">
      <c r="A392" s="23" t="s">
        <v>651</v>
      </c>
      <c r="B392" s="89"/>
      <c r="C392" s="22" t="s">
        <v>12</v>
      </c>
      <c r="D392" s="102" t="s">
        <v>415</v>
      </c>
      <c r="E392" s="78" t="s">
        <v>817</v>
      </c>
      <c r="F392" s="72" t="s">
        <v>692</v>
      </c>
      <c r="G392" s="66" t="s">
        <v>164</v>
      </c>
      <c r="H392" s="21"/>
      <c r="I392" s="21">
        <v>1</v>
      </c>
      <c r="J392" s="21" t="s">
        <v>14</v>
      </c>
      <c r="K392" s="21" t="str">
        <f>IFERROR(VLOOKUP(INVENTARIO4[[#This Row],[Code]],FOTOS[],2,FALSE),"-")</f>
        <v>-</v>
      </c>
      <c r="L392" s="21"/>
      <c r="M392" s="19">
        <f t="shared" si="50"/>
        <v>15</v>
      </c>
      <c r="N392" s="20"/>
      <c r="O392" s="110">
        <v>1</v>
      </c>
      <c r="P392" s="21">
        <f>SUMIFS(VENTAS[Cantidad],VENTAS[Código del producto Vendido],INVENTARIO4[[#This Row],[Code]])</f>
        <v>0</v>
      </c>
      <c r="Q392" s="21">
        <f>INVENTARIO4[[#This Row],[Entradas]]-INVENTARIO4[[#This Row],[Salidas]]</f>
        <v>1</v>
      </c>
      <c r="R392" s="20">
        <v>109</v>
      </c>
      <c r="S392" s="20">
        <v>18</v>
      </c>
      <c r="T392" s="20">
        <f t="shared" si="51"/>
        <v>6.0555555555555554</v>
      </c>
      <c r="U392" s="21">
        <v>50</v>
      </c>
      <c r="V392" s="20">
        <v>10</v>
      </c>
      <c r="W392" s="20">
        <f t="shared" si="52"/>
        <v>0.5</v>
      </c>
      <c r="X392" s="20">
        <f t="shared" si="53"/>
        <v>6.5555555555555554</v>
      </c>
      <c r="Y392" s="20">
        <f t="shared" si="54"/>
        <v>9.5833333333333321</v>
      </c>
      <c r="Z392" s="20">
        <v>15</v>
      </c>
      <c r="AA392" s="20">
        <f t="shared" si="55"/>
        <v>8.4444444444444446</v>
      </c>
      <c r="AB392" s="20"/>
    </row>
    <row r="393" spans="1:28" ht="14" x14ac:dyDescent="0.15">
      <c r="A393" s="23" t="s">
        <v>652</v>
      </c>
      <c r="B393" s="89"/>
      <c r="C393" s="22" t="s">
        <v>12</v>
      </c>
      <c r="D393" s="102" t="s">
        <v>415</v>
      </c>
      <c r="E393" s="83" t="s">
        <v>818</v>
      </c>
      <c r="F393" s="72" t="s">
        <v>698</v>
      </c>
      <c r="G393" s="66" t="s">
        <v>164</v>
      </c>
      <c r="H393" s="21"/>
      <c r="I393" s="21">
        <v>1</v>
      </c>
      <c r="J393" s="21" t="s">
        <v>14</v>
      </c>
      <c r="K393" s="21" t="str">
        <f>IFERROR(VLOOKUP(INVENTARIO4[[#This Row],[Code]],FOTOS[],2,FALSE),"-")</f>
        <v>-</v>
      </c>
      <c r="L393" s="21"/>
      <c r="M393" s="19">
        <f t="shared" si="50"/>
        <v>17</v>
      </c>
      <c r="N393" s="20"/>
      <c r="O393" s="112">
        <v>1</v>
      </c>
      <c r="P393" s="21">
        <f>SUMIFS(VENTAS[Cantidad],VENTAS[Código del producto Vendido],INVENTARIO4[[#This Row],[Code]])</f>
        <v>0</v>
      </c>
      <c r="Q393" s="21">
        <f>INVENTARIO4[[#This Row],[Entradas]]-INVENTARIO4[[#This Row],[Salidas]]</f>
        <v>1</v>
      </c>
      <c r="R393" s="20">
        <v>109</v>
      </c>
      <c r="S393" s="20">
        <v>18</v>
      </c>
      <c r="T393" s="20">
        <f t="shared" si="51"/>
        <v>6.0555555555555554</v>
      </c>
      <c r="U393" s="21">
        <v>100</v>
      </c>
      <c r="V393" s="20">
        <v>10</v>
      </c>
      <c r="W393" s="20">
        <f t="shared" si="52"/>
        <v>1</v>
      </c>
      <c r="X393" s="20">
        <f t="shared" si="53"/>
        <v>7.0555555555555554</v>
      </c>
      <c r="Y393" s="20">
        <f t="shared" si="54"/>
        <v>10.083333333333332</v>
      </c>
      <c r="Z393" s="20">
        <v>17</v>
      </c>
      <c r="AA393" s="20">
        <f t="shared" si="55"/>
        <v>9.9444444444444446</v>
      </c>
      <c r="AB393" s="20"/>
    </row>
    <row r="394" spans="1:28" ht="14" x14ac:dyDescent="0.15">
      <c r="A394" s="23" t="s">
        <v>653</v>
      </c>
      <c r="B394" s="89"/>
      <c r="C394" s="22" t="s">
        <v>12</v>
      </c>
      <c r="D394" s="102" t="s">
        <v>415</v>
      </c>
      <c r="E394" s="78" t="s">
        <v>819</v>
      </c>
      <c r="F394" s="72" t="s">
        <v>695</v>
      </c>
      <c r="G394" s="66" t="s">
        <v>164</v>
      </c>
      <c r="H394" s="21"/>
      <c r="I394" s="21">
        <v>1</v>
      </c>
      <c r="J394" s="21" t="s">
        <v>14</v>
      </c>
      <c r="K394" s="21" t="str">
        <f>IFERROR(VLOOKUP(INVENTARIO4[[#This Row],[Code]],FOTOS[],2,FALSE),"-")</f>
        <v>-</v>
      </c>
      <c r="L394" s="21"/>
      <c r="M394" s="19">
        <f t="shared" si="50"/>
        <v>18</v>
      </c>
      <c r="N394" s="20"/>
      <c r="O394" s="110">
        <v>1</v>
      </c>
      <c r="P394" s="21">
        <f>SUMIFS(VENTAS[Cantidad],VENTAS[Código del producto Vendido],INVENTARIO4[[#This Row],[Code]])</f>
        <v>0</v>
      </c>
      <c r="Q394" s="21">
        <f>INVENTARIO4[[#This Row],[Entradas]]-INVENTARIO4[[#This Row],[Salidas]]</f>
        <v>1</v>
      </c>
      <c r="R394" s="20">
        <v>148</v>
      </c>
      <c r="S394" s="20">
        <v>18</v>
      </c>
      <c r="T394" s="20">
        <f t="shared" si="51"/>
        <v>8.2222222222222214</v>
      </c>
      <c r="U394" s="21">
        <v>100</v>
      </c>
      <c r="V394" s="20">
        <v>10</v>
      </c>
      <c r="W394" s="20">
        <f t="shared" si="52"/>
        <v>1</v>
      </c>
      <c r="X394" s="20">
        <f t="shared" si="53"/>
        <v>9.2222222222222214</v>
      </c>
      <c r="Y394" s="20">
        <f t="shared" si="54"/>
        <v>13.333333333333332</v>
      </c>
      <c r="Z394" s="20">
        <v>18</v>
      </c>
      <c r="AA394" s="20">
        <f t="shared" si="55"/>
        <v>8.7777777777777786</v>
      </c>
      <c r="AB394" s="20"/>
    </row>
    <row r="395" spans="1:28" ht="14" x14ac:dyDescent="0.15">
      <c r="A395" s="23" t="s">
        <v>654</v>
      </c>
      <c r="B395" s="89"/>
      <c r="C395" s="22" t="s">
        <v>12</v>
      </c>
      <c r="D395" s="102" t="s">
        <v>50</v>
      </c>
      <c r="E395" s="83" t="s">
        <v>820</v>
      </c>
      <c r="F395" s="72" t="s">
        <v>692</v>
      </c>
      <c r="G395" s="66" t="s">
        <v>164</v>
      </c>
      <c r="H395" s="21"/>
      <c r="I395" s="21">
        <v>1</v>
      </c>
      <c r="J395" s="21" t="s">
        <v>14</v>
      </c>
      <c r="K395" s="21" t="str">
        <f>IFERROR(VLOOKUP(INVENTARIO4[[#This Row],[Code]],FOTOS[],2,FALSE),"-")</f>
        <v>-</v>
      </c>
      <c r="L395" s="21"/>
      <c r="M395" s="19">
        <f t="shared" si="50"/>
        <v>15</v>
      </c>
      <c r="N395" s="20"/>
      <c r="O395" s="112">
        <v>3</v>
      </c>
      <c r="P395" s="21">
        <f>SUMIFS(VENTAS[Cantidad],VENTAS[Código del producto Vendido],INVENTARIO4[[#This Row],[Code]])</f>
        <v>0</v>
      </c>
      <c r="Q395" s="21">
        <f>INVENTARIO4[[#This Row],[Entradas]]-INVENTARIO4[[#This Row],[Salidas]]</f>
        <v>3</v>
      </c>
      <c r="R395" s="20">
        <v>150</v>
      </c>
      <c r="S395" s="20">
        <v>18</v>
      </c>
      <c r="T395" s="20">
        <f t="shared" si="51"/>
        <v>8.3333333333333339</v>
      </c>
      <c r="U395" s="21">
        <v>100</v>
      </c>
      <c r="V395" s="20">
        <v>10</v>
      </c>
      <c r="W395" s="20">
        <f t="shared" si="52"/>
        <v>1</v>
      </c>
      <c r="X395" s="20">
        <f t="shared" si="53"/>
        <v>9.3333333333333339</v>
      </c>
      <c r="Y395" s="20">
        <f t="shared" si="54"/>
        <v>13.5</v>
      </c>
      <c r="Z395" s="20">
        <v>15</v>
      </c>
      <c r="AA395" s="20">
        <f t="shared" si="55"/>
        <v>5.6666666666666661</v>
      </c>
      <c r="AB395" s="20"/>
    </row>
    <row r="396" spans="1:28" ht="14" x14ac:dyDescent="0.15">
      <c r="A396" s="23" t="s">
        <v>655</v>
      </c>
      <c r="B396" s="89"/>
      <c r="C396" s="22" t="s">
        <v>12</v>
      </c>
      <c r="D396" s="102" t="s">
        <v>208</v>
      </c>
      <c r="E396" s="78" t="s">
        <v>656</v>
      </c>
      <c r="F396" s="72"/>
      <c r="G396" s="66" t="s">
        <v>164</v>
      </c>
      <c r="H396" s="21"/>
      <c r="I396" s="21">
        <v>1</v>
      </c>
      <c r="J396" s="21" t="s">
        <v>14</v>
      </c>
      <c r="K396" s="21" t="str">
        <f>IFERROR(VLOOKUP(INVENTARIO4[[#This Row],[Code]],FOTOS[],2,FALSE),"-")</f>
        <v>-</v>
      </c>
      <c r="L396" s="21"/>
      <c r="M396" s="19">
        <f t="shared" si="50"/>
        <v>7</v>
      </c>
      <c r="N396" s="20"/>
      <c r="O396" s="110">
        <v>2</v>
      </c>
      <c r="P396" s="21">
        <f>SUMIFS(VENTAS[Cantidad],VENTAS[Código del producto Vendido],INVENTARIO4[[#This Row],[Code]])</f>
        <v>0</v>
      </c>
      <c r="Q396" s="21">
        <f>INVENTARIO4[[#This Row],[Entradas]]-INVENTARIO4[[#This Row],[Salidas]]</f>
        <v>2</v>
      </c>
      <c r="R396" s="20">
        <v>69</v>
      </c>
      <c r="S396" s="20">
        <v>18</v>
      </c>
      <c r="T396" s="20">
        <f t="shared" si="51"/>
        <v>3.8333333333333335</v>
      </c>
      <c r="U396" s="21">
        <v>50</v>
      </c>
      <c r="V396" s="20">
        <v>10</v>
      </c>
      <c r="W396" s="20">
        <f t="shared" si="52"/>
        <v>0.5</v>
      </c>
      <c r="X396" s="20">
        <f t="shared" si="53"/>
        <v>4.3333333333333339</v>
      </c>
      <c r="Y396" s="20">
        <f t="shared" si="54"/>
        <v>6.25</v>
      </c>
      <c r="Z396" s="20">
        <f>ROUNDUP(Y396,0)</f>
        <v>7</v>
      </c>
      <c r="AA396" s="20">
        <f t="shared" si="55"/>
        <v>2.6666666666666665</v>
      </c>
      <c r="AB396" s="20"/>
    </row>
    <row r="397" spans="1:28" ht="14" x14ac:dyDescent="0.15">
      <c r="A397" s="23" t="s">
        <v>657</v>
      </c>
      <c r="B397" s="89"/>
      <c r="C397" s="22" t="s">
        <v>12</v>
      </c>
      <c r="D397" s="102" t="s">
        <v>50</v>
      </c>
      <c r="E397" s="83" t="s">
        <v>821</v>
      </c>
      <c r="F397" s="72" t="s">
        <v>692</v>
      </c>
      <c r="G397" s="66" t="s">
        <v>164</v>
      </c>
      <c r="H397" s="21"/>
      <c r="I397" s="21">
        <v>1</v>
      </c>
      <c r="J397" s="21" t="s">
        <v>14</v>
      </c>
      <c r="K397" s="21" t="str">
        <f>IFERROR(VLOOKUP(INVENTARIO4[[#This Row],[Code]],FOTOS[],2,FALSE),"-")</f>
        <v>-</v>
      </c>
      <c r="L397" s="21"/>
      <c r="M397" s="19">
        <f t="shared" si="50"/>
        <v>40</v>
      </c>
      <c r="N397" s="20"/>
      <c r="O397" s="112">
        <v>1</v>
      </c>
      <c r="P397" s="21">
        <f>SUMIFS(VENTAS[Cantidad],VENTAS[Código del producto Vendido],INVENTARIO4[[#This Row],[Code]])</f>
        <v>0</v>
      </c>
      <c r="Q397" s="21">
        <f>INVENTARIO4[[#This Row],[Entradas]]-INVENTARIO4[[#This Row],[Salidas]]</f>
        <v>1</v>
      </c>
      <c r="R397" s="20">
        <v>385</v>
      </c>
      <c r="S397" s="20">
        <v>18</v>
      </c>
      <c r="T397" s="20">
        <f t="shared" si="51"/>
        <v>21.388888888888889</v>
      </c>
      <c r="U397" s="21">
        <v>500</v>
      </c>
      <c r="V397" s="20">
        <v>10</v>
      </c>
      <c r="W397" s="20">
        <f t="shared" si="52"/>
        <v>5</v>
      </c>
      <c r="X397" s="20">
        <f t="shared" si="53"/>
        <v>26.388888888888889</v>
      </c>
      <c r="Y397" s="20">
        <f t="shared" si="54"/>
        <v>37.083333333333336</v>
      </c>
      <c r="Z397" s="20">
        <v>40</v>
      </c>
      <c r="AA397" s="20">
        <f t="shared" si="55"/>
        <v>13.611111111111111</v>
      </c>
      <c r="AB397" s="20"/>
    </row>
    <row r="398" spans="1:28" ht="14" x14ac:dyDescent="0.15">
      <c r="A398" s="23" t="s">
        <v>658</v>
      </c>
      <c r="B398" s="89"/>
      <c r="C398" s="22" t="s">
        <v>12</v>
      </c>
      <c r="D398" s="102" t="s">
        <v>52</v>
      </c>
      <c r="E398" s="78" t="s">
        <v>822</v>
      </c>
      <c r="F398" s="72" t="s">
        <v>695</v>
      </c>
      <c r="G398" s="66" t="s">
        <v>164</v>
      </c>
      <c r="H398" s="21"/>
      <c r="I398" s="21">
        <v>1</v>
      </c>
      <c r="J398" s="21" t="s">
        <v>14</v>
      </c>
      <c r="K398" s="21" t="str">
        <f>IFERROR(VLOOKUP(INVENTARIO4[[#This Row],[Code]],FOTOS[],2,FALSE),"-")</f>
        <v>-</v>
      </c>
      <c r="L398" s="21"/>
      <c r="M398" s="19">
        <f t="shared" si="50"/>
        <v>10</v>
      </c>
      <c r="N398" s="20"/>
      <c r="O398" s="110">
        <v>1</v>
      </c>
      <c r="P398" s="21">
        <f>SUMIFS(VENTAS[Cantidad],VENTAS[Código del producto Vendido],INVENTARIO4[[#This Row],[Code]])</f>
        <v>0</v>
      </c>
      <c r="Q398" s="21">
        <f>INVENTARIO4[[#This Row],[Entradas]]-INVENTARIO4[[#This Row],[Salidas]]</f>
        <v>1</v>
      </c>
      <c r="R398" s="20">
        <v>63</v>
      </c>
      <c r="S398" s="20">
        <v>18</v>
      </c>
      <c r="T398" s="20">
        <f t="shared" si="51"/>
        <v>3.5</v>
      </c>
      <c r="U398" s="21">
        <v>50</v>
      </c>
      <c r="V398" s="20">
        <v>10</v>
      </c>
      <c r="W398" s="20">
        <f t="shared" si="52"/>
        <v>0.5</v>
      </c>
      <c r="X398" s="20">
        <f t="shared" si="53"/>
        <v>4</v>
      </c>
      <c r="Y398" s="20">
        <f t="shared" si="54"/>
        <v>5.75</v>
      </c>
      <c r="Z398" s="20">
        <v>10</v>
      </c>
      <c r="AA398" s="20">
        <f t="shared" si="55"/>
        <v>6</v>
      </c>
      <c r="AB398" s="20"/>
    </row>
    <row r="399" spans="1:28" ht="14" x14ac:dyDescent="0.15">
      <c r="A399" s="47" t="s">
        <v>659</v>
      </c>
      <c r="B399" s="89"/>
      <c r="C399" s="22" t="s">
        <v>12</v>
      </c>
      <c r="D399" s="102" t="s">
        <v>921</v>
      </c>
      <c r="E399" s="83" t="s">
        <v>823</v>
      </c>
      <c r="F399" s="72" t="s">
        <v>695</v>
      </c>
      <c r="G399" s="66" t="s">
        <v>164</v>
      </c>
      <c r="H399" s="21"/>
      <c r="I399" s="21">
        <v>1</v>
      </c>
      <c r="J399" s="21" t="s">
        <v>14</v>
      </c>
      <c r="K399" s="21" t="str">
        <f>IFERROR(VLOOKUP(INVENTARIO4[[#This Row],[Code]],FOTOS[],2,FALSE),"-")</f>
        <v>-</v>
      </c>
      <c r="L399" s="21"/>
      <c r="M399" s="19">
        <f t="shared" si="50"/>
        <v>10</v>
      </c>
      <c r="N399" s="20"/>
      <c r="O399" s="112">
        <v>1</v>
      </c>
      <c r="P399" s="21">
        <f>SUMIFS(VENTAS[Cantidad],VENTAS[Código del producto Vendido],INVENTARIO4[[#This Row],[Code]])</f>
        <v>0</v>
      </c>
      <c r="Q399" s="21">
        <f>INVENTARIO4[[#This Row],[Entradas]]-INVENTARIO4[[#This Row],[Salidas]]</f>
        <v>1</v>
      </c>
      <c r="R399" s="20">
        <v>59</v>
      </c>
      <c r="S399" s="20">
        <v>18</v>
      </c>
      <c r="T399" s="20">
        <f t="shared" si="51"/>
        <v>3.2777777777777777</v>
      </c>
      <c r="U399" s="21">
        <v>40</v>
      </c>
      <c r="V399" s="20">
        <v>10</v>
      </c>
      <c r="W399" s="20">
        <f t="shared" si="52"/>
        <v>0.4</v>
      </c>
      <c r="X399" s="20">
        <f t="shared" si="53"/>
        <v>3.6777777777777776</v>
      </c>
      <c r="Y399" s="20">
        <f t="shared" si="54"/>
        <v>5.3166666666666664</v>
      </c>
      <c r="Z399" s="20">
        <v>10</v>
      </c>
      <c r="AA399" s="20">
        <f t="shared" si="55"/>
        <v>6.322222222222222</v>
      </c>
      <c r="AB399" s="20"/>
    </row>
    <row r="400" spans="1:28" ht="14" x14ac:dyDescent="0.15">
      <c r="A400" s="23" t="s">
        <v>660</v>
      </c>
      <c r="B400" s="89"/>
      <c r="C400" s="22" t="s">
        <v>12</v>
      </c>
      <c r="D400" s="102" t="s">
        <v>52</v>
      </c>
      <c r="E400" s="78" t="s">
        <v>824</v>
      </c>
      <c r="F400" s="72" t="s">
        <v>698</v>
      </c>
      <c r="G400" s="66" t="s">
        <v>164</v>
      </c>
      <c r="H400" s="21"/>
      <c r="I400" s="21">
        <v>1</v>
      </c>
      <c r="J400" s="21" t="s">
        <v>14</v>
      </c>
      <c r="K400" s="21" t="str">
        <f>IFERROR(VLOOKUP(INVENTARIO4[[#This Row],[Code]],FOTOS[],2,FALSE),"-")</f>
        <v>-</v>
      </c>
      <c r="L400" s="21"/>
      <c r="M400" s="19">
        <f t="shared" si="50"/>
        <v>9</v>
      </c>
      <c r="N400" s="20"/>
      <c r="O400" s="110">
        <v>1</v>
      </c>
      <c r="P400" s="21">
        <f>SUMIFS(VENTAS[Cantidad],VENTAS[Código del producto Vendido],INVENTARIO4[[#This Row],[Code]])</f>
        <v>0</v>
      </c>
      <c r="Q400" s="21">
        <f>INVENTARIO4[[#This Row],[Entradas]]-INVENTARIO4[[#This Row],[Salidas]]</f>
        <v>1</v>
      </c>
      <c r="R400" s="20">
        <v>55</v>
      </c>
      <c r="S400" s="20">
        <v>18</v>
      </c>
      <c r="T400" s="20">
        <f t="shared" si="51"/>
        <v>3.0555555555555554</v>
      </c>
      <c r="U400" s="21">
        <v>40</v>
      </c>
      <c r="V400" s="20">
        <v>10</v>
      </c>
      <c r="W400" s="20">
        <f t="shared" si="52"/>
        <v>0.4</v>
      </c>
      <c r="X400" s="20">
        <f t="shared" si="53"/>
        <v>3.4555555555555553</v>
      </c>
      <c r="Y400" s="20">
        <f t="shared" si="54"/>
        <v>4.9833333333333334</v>
      </c>
      <c r="Z400" s="20">
        <v>9</v>
      </c>
      <c r="AA400" s="20">
        <f t="shared" si="55"/>
        <v>5.5444444444444443</v>
      </c>
      <c r="AB400" s="20"/>
    </row>
    <row r="401" spans="1:28" ht="14" x14ac:dyDescent="0.15">
      <c r="A401" s="23" t="s">
        <v>661</v>
      </c>
      <c r="B401" s="89"/>
      <c r="C401" s="22" t="s">
        <v>12</v>
      </c>
      <c r="D401" s="102" t="s">
        <v>52</v>
      </c>
      <c r="E401" s="83" t="s">
        <v>825</v>
      </c>
      <c r="F401" s="72" t="s">
        <v>697</v>
      </c>
      <c r="G401" s="66" t="s">
        <v>164</v>
      </c>
      <c r="H401" s="21"/>
      <c r="I401" s="21">
        <v>1</v>
      </c>
      <c r="J401" s="21" t="s">
        <v>14</v>
      </c>
      <c r="K401" s="21" t="str">
        <f>IFERROR(VLOOKUP(INVENTARIO4[[#This Row],[Code]],FOTOS[],2,FALSE),"-")</f>
        <v>-</v>
      </c>
      <c r="L401" s="21"/>
      <c r="M401" s="19">
        <f t="shared" si="50"/>
        <v>10</v>
      </c>
      <c r="N401" s="20"/>
      <c r="O401" s="112">
        <v>1</v>
      </c>
      <c r="P401" s="21">
        <f>SUMIFS(VENTAS[Cantidad],VENTAS[Código del producto Vendido],INVENTARIO4[[#This Row],[Code]])</f>
        <v>0</v>
      </c>
      <c r="Q401" s="21">
        <f>INVENTARIO4[[#This Row],[Entradas]]-INVENTARIO4[[#This Row],[Salidas]]</f>
        <v>1</v>
      </c>
      <c r="R401" s="20">
        <v>65</v>
      </c>
      <c r="S401" s="20">
        <v>18</v>
      </c>
      <c r="T401" s="20">
        <f t="shared" si="51"/>
        <v>3.6111111111111112</v>
      </c>
      <c r="U401" s="21">
        <v>60</v>
      </c>
      <c r="V401" s="20">
        <v>10</v>
      </c>
      <c r="W401" s="20">
        <f t="shared" si="52"/>
        <v>0.6</v>
      </c>
      <c r="X401" s="20">
        <f t="shared" si="53"/>
        <v>4.2111111111111112</v>
      </c>
      <c r="Y401" s="20">
        <f t="shared" si="54"/>
        <v>6.0166666666666666</v>
      </c>
      <c r="Z401" s="20">
        <v>10</v>
      </c>
      <c r="AA401" s="20">
        <f t="shared" si="55"/>
        <v>5.7888888888888896</v>
      </c>
      <c r="AB401" s="20"/>
    </row>
    <row r="402" spans="1:28" ht="14" x14ac:dyDescent="0.15">
      <c r="A402" s="23" t="s">
        <v>662</v>
      </c>
      <c r="B402" s="89"/>
      <c r="C402" s="22" t="s">
        <v>12</v>
      </c>
      <c r="D402" s="102" t="s">
        <v>52</v>
      </c>
      <c r="E402" s="78" t="s">
        <v>825</v>
      </c>
      <c r="F402" s="72" t="s">
        <v>695</v>
      </c>
      <c r="G402" s="66" t="s">
        <v>164</v>
      </c>
      <c r="H402" s="21"/>
      <c r="I402" s="21">
        <v>1</v>
      </c>
      <c r="J402" s="21" t="s">
        <v>14</v>
      </c>
      <c r="K402" s="21" t="str">
        <f>IFERROR(VLOOKUP(INVENTARIO4[[#This Row],[Code]],FOTOS[],2,FALSE),"-")</f>
        <v>-</v>
      </c>
      <c r="L402" s="21"/>
      <c r="M402" s="19">
        <f t="shared" si="50"/>
        <v>10</v>
      </c>
      <c r="N402" s="20"/>
      <c r="O402" s="110">
        <v>1</v>
      </c>
      <c r="P402" s="21">
        <f>SUMIFS(VENTAS[Cantidad],VENTAS[Código del producto Vendido],INVENTARIO4[[#This Row],[Code]])</f>
        <v>0</v>
      </c>
      <c r="Q402" s="21">
        <f>INVENTARIO4[[#This Row],[Entradas]]-INVENTARIO4[[#This Row],[Salidas]]</f>
        <v>1</v>
      </c>
      <c r="R402" s="20">
        <v>65</v>
      </c>
      <c r="S402" s="20">
        <v>18</v>
      </c>
      <c r="T402" s="20">
        <f t="shared" si="51"/>
        <v>3.6111111111111112</v>
      </c>
      <c r="U402" s="21">
        <v>60</v>
      </c>
      <c r="V402" s="20">
        <v>10</v>
      </c>
      <c r="W402" s="20">
        <f t="shared" si="52"/>
        <v>0.6</v>
      </c>
      <c r="X402" s="20">
        <f t="shared" si="53"/>
        <v>4.2111111111111112</v>
      </c>
      <c r="Y402" s="20">
        <f t="shared" si="54"/>
        <v>6.0166666666666666</v>
      </c>
      <c r="Z402" s="20">
        <v>10</v>
      </c>
      <c r="AA402" s="20">
        <f t="shared" si="55"/>
        <v>5.7888888888888896</v>
      </c>
      <c r="AB402" s="20"/>
    </row>
    <row r="403" spans="1:28" ht="14" x14ac:dyDescent="0.15">
      <c r="A403" s="23" t="s">
        <v>663</v>
      </c>
      <c r="B403" s="89"/>
      <c r="C403" s="22" t="s">
        <v>12</v>
      </c>
      <c r="D403" s="102" t="s">
        <v>892</v>
      </c>
      <c r="E403" s="83" t="s">
        <v>826</v>
      </c>
      <c r="F403" s="72" t="s">
        <v>698</v>
      </c>
      <c r="G403" s="66" t="s">
        <v>164</v>
      </c>
      <c r="H403" s="21"/>
      <c r="I403" s="21">
        <v>1</v>
      </c>
      <c r="J403" s="21" t="s">
        <v>14</v>
      </c>
      <c r="K403" s="21" t="str">
        <f>IFERROR(VLOOKUP(INVENTARIO4[[#This Row],[Code]],FOTOS[],2,FALSE),"-")</f>
        <v>-</v>
      </c>
      <c r="L403" s="21"/>
      <c r="M403" s="19">
        <f t="shared" si="50"/>
        <v>10</v>
      </c>
      <c r="N403" s="20"/>
      <c r="O403" s="112">
        <v>1</v>
      </c>
      <c r="P403" s="21">
        <f>SUMIFS(VENTAS[Cantidad],VENTAS[Código del producto Vendido],INVENTARIO4[[#This Row],[Code]])</f>
        <v>0</v>
      </c>
      <c r="Q403" s="21">
        <f>INVENTARIO4[[#This Row],[Entradas]]-INVENTARIO4[[#This Row],[Salidas]]</f>
        <v>1</v>
      </c>
      <c r="R403" s="20">
        <v>69</v>
      </c>
      <c r="S403" s="20">
        <v>18</v>
      </c>
      <c r="T403" s="20">
        <f t="shared" si="51"/>
        <v>3.8333333333333335</v>
      </c>
      <c r="U403" s="21">
        <v>70</v>
      </c>
      <c r="V403" s="20">
        <v>10</v>
      </c>
      <c r="W403" s="20">
        <f t="shared" si="52"/>
        <v>0.7</v>
      </c>
      <c r="X403" s="20">
        <f t="shared" si="53"/>
        <v>4.5333333333333332</v>
      </c>
      <c r="Y403" s="20">
        <f t="shared" si="54"/>
        <v>6.45</v>
      </c>
      <c r="Z403" s="20">
        <v>10</v>
      </c>
      <c r="AA403" s="20">
        <f t="shared" si="55"/>
        <v>5.4666666666666659</v>
      </c>
      <c r="AB403" s="20"/>
    </row>
    <row r="404" spans="1:28" ht="14" x14ac:dyDescent="0.15">
      <c r="A404" s="23" t="s">
        <v>664</v>
      </c>
      <c r="B404" s="89"/>
      <c r="C404" s="22" t="s">
        <v>12</v>
      </c>
      <c r="D404" s="102" t="s">
        <v>921</v>
      </c>
      <c r="E404" s="78" t="s">
        <v>827</v>
      </c>
      <c r="F404" s="72" t="s">
        <v>697</v>
      </c>
      <c r="G404" s="66" t="s">
        <v>164</v>
      </c>
      <c r="H404" s="21"/>
      <c r="I404" s="21">
        <v>1</v>
      </c>
      <c r="J404" s="21" t="s">
        <v>14</v>
      </c>
      <c r="K404" s="21" t="str">
        <f>IFERROR(VLOOKUP(INVENTARIO4[[#This Row],[Code]],FOTOS[],2,FALSE),"-")</f>
        <v>-</v>
      </c>
      <c r="L404" s="21"/>
      <c r="M404" s="19">
        <f t="shared" si="50"/>
        <v>30</v>
      </c>
      <c r="N404" s="20"/>
      <c r="O404" s="110">
        <v>1</v>
      </c>
      <c r="P404" s="21">
        <f>SUMIFS(VENTAS[Cantidad],VENTAS[Código del producto Vendido],INVENTARIO4[[#This Row],[Code]])</f>
        <v>0</v>
      </c>
      <c r="Q404" s="21">
        <f>INVENTARIO4[[#This Row],[Entradas]]-INVENTARIO4[[#This Row],[Salidas]]</f>
        <v>1</v>
      </c>
      <c r="R404" s="20">
        <v>289</v>
      </c>
      <c r="S404" s="20">
        <v>18</v>
      </c>
      <c r="T404" s="20">
        <f t="shared" si="51"/>
        <v>16.055555555555557</v>
      </c>
      <c r="U404" s="21">
        <v>400</v>
      </c>
      <c r="V404" s="20">
        <v>10</v>
      </c>
      <c r="W404" s="20">
        <f t="shared" si="52"/>
        <v>4</v>
      </c>
      <c r="X404" s="20">
        <f t="shared" si="53"/>
        <v>20.055555555555557</v>
      </c>
      <c r="Y404" s="20">
        <f t="shared" si="54"/>
        <v>28.083333333333336</v>
      </c>
      <c r="Z404" s="20">
        <v>30</v>
      </c>
      <c r="AA404" s="20">
        <f t="shared" si="55"/>
        <v>9.9444444444444429</v>
      </c>
      <c r="AB404" s="20"/>
    </row>
    <row r="405" spans="1:28" ht="14" x14ac:dyDescent="0.15">
      <c r="A405" s="23" t="s">
        <v>665</v>
      </c>
      <c r="B405" s="89"/>
      <c r="C405" s="22" t="s">
        <v>12</v>
      </c>
      <c r="D405" s="102" t="s">
        <v>50</v>
      </c>
      <c r="E405" s="83" t="s">
        <v>828</v>
      </c>
      <c r="F405" s="72" t="s">
        <v>695</v>
      </c>
      <c r="G405" s="66" t="s">
        <v>164</v>
      </c>
      <c r="H405" s="21"/>
      <c r="I405" s="21">
        <v>1</v>
      </c>
      <c r="J405" s="21" t="s">
        <v>14</v>
      </c>
      <c r="K405" s="21" t="str">
        <f>IFERROR(VLOOKUP(INVENTARIO4[[#This Row],[Code]],FOTOS[],2,FALSE),"-")</f>
        <v>-</v>
      </c>
      <c r="L405" s="21"/>
      <c r="M405" s="19">
        <f t="shared" si="50"/>
        <v>22</v>
      </c>
      <c r="N405" s="20"/>
      <c r="O405" s="112">
        <v>1</v>
      </c>
      <c r="P405" s="21">
        <f>SUMIFS(VENTAS[Cantidad],VENTAS[Código del producto Vendido],INVENTARIO4[[#This Row],[Code]])</f>
        <v>0</v>
      </c>
      <c r="Q405" s="21">
        <f>INVENTARIO4[[#This Row],[Entradas]]-INVENTARIO4[[#This Row],[Salidas]]</f>
        <v>1</v>
      </c>
      <c r="R405" s="20">
        <v>275</v>
      </c>
      <c r="S405" s="20">
        <v>18</v>
      </c>
      <c r="T405" s="20">
        <f t="shared" si="51"/>
        <v>15.277777777777779</v>
      </c>
      <c r="U405" s="21">
        <v>150</v>
      </c>
      <c r="V405" s="20">
        <v>10</v>
      </c>
      <c r="W405" s="20">
        <f t="shared" si="52"/>
        <v>1.5</v>
      </c>
      <c r="X405" s="20">
        <f t="shared" si="53"/>
        <v>16.777777777777779</v>
      </c>
      <c r="Y405" s="20">
        <f t="shared" si="54"/>
        <v>24.416666666666668</v>
      </c>
      <c r="Z405" s="20">
        <v>22</v>
      </c>
      <c r="AA405" s="20">
        <f t="shared" si="55"/>
        <v>5.2222222222222214</v>
      </c>
      <c r="AB405" s="20"/>
    </row>
    <row r="406" spans="1:28" ht="14" x14ac:dyDescent="0.15">
      <c r="A406" s="23" t="s">
        <v>667</v>
      </c>
      <c r="B406" s="89"/>
      <c r="C406" s="22" t="s">
        <v>12</v>
      </c>
      <c r="D406" s="102" t="s">
        <v>192</v>
      </c>
      <c r="E406" s="81" t="s">
        <v>666</v>
      </c>
      <c r="F406" s="72" t="s">
        <v>698</v>
      </c>
      <c r="G406" s="66" t="s">
        <v>164</v>
      </c>
      <c r="H406" s="21"/>
      <c r="I406" s="21">
        <v>1</v>
      </c>
      <c r="J406" s="21" t="s">
        <v>14</v>
      </c>
      <c r="K406" s="21" t="str">
        <f>IFERROR(VLOOKUP(INVENTARIO4[[#This Row],[Code]],FOTOS[],2,FALSE),"-")</f>
        <v>https://github.com/uberboutique/whataform-repo/raw/main/pictures/A0018.jpg</v>
      </c>
      <c r="L406" s="21"/>
      <c r="M406" s="19">
        <f t="shared" si="50"/>
        <v>10</v>
      </c>
      <c r="N406" s="20"/>
      <c r="O406" s="110">
        <v>0</v>
      </c>
      <c r="P406" s="21">
        <f>SUMIFS(VENTAS[Cantidad],VENTAS[Código del producto Vendido],INVENTARIO4[[#This Row],[Code]])</f>
        <v>0</v>
      </c>
      <c r="Q406" s="21">
        <f>INVENTARIO4[[#This Row],[Entradas]]-INVENTARIO4[[#This Row],[Salidas]]</f>
        <v>0</v>
      </c>
      <c r="R406" s="20">
        <v>65</v>
      </c>
      <c r="S406" s="20">
        <v>18</v>
      </c>
      <c r="T406" s="20">
        <f t="shared" si="51"/>
        <v>3.6111111111111112</v>
      </c>
      <c r="U406" s="21">
        <v>30</v>
      </c>
      <c r="V406" s="20">
        <v>10</v>
      </c>
      <c r="W406" s="20">
        <f t="shared" si="52"/>
        <v>0.3</v>
      </c>
      <c r="X406" s="20">
        <f t="shared" si="53"/>
        <v>3.911111111111111</v>
      </c>
      <c r="Y406" s="20">
        <f t="shared" si="54"/>
        <v>5.7166666666666668</v>
      </c>
      <c r="Z406" s="20">
        <v>10</v>
      </c>
      <c r="AA406" s="20">
        <f t="shared" si="55"/>
        <v>6.0888888888888895</v>
      </c>
      <c r="AB406" s="20"/>
    </row>
    <row r="407" spans="1:28" ht="14" x14ac:dyDescent="0.15">
      <c r="A407" s="23" t="s">
        <v>668</v>
      </c>
      <c r="B407" s="89"/>
      <c r="C407" s="22" t="s">
        <v>12</v>
      </c>
      <c r="D407" s="102" t="s">
        <v>192</v>
      </c>
      <c r="E407" s="83" t="s">
        <v>669</v>
      </c>
      <c r="F407" s="72" t="s">
        <v>698</v>
      </c>
      <c r="G407" s="66" t="s">
        <v>164</v>
      </c>
      <c r="H407" s="21"/>
      <c r="I407" s="21">
        <v>1</v>
      </c>
      <c r="J407" s="21" t="s">
        <v>14</v>
      </c>
      <c r="K407" s="21" t="str">
        <f>IFERROR(VLOOKUP(INVENTARIO4[[#This Row],[Code]],FOTOS[],2,FALSE),"-")</f>
        <v>-</v>
      </c>
      <c r="L407" s="21"/>
      <c r="M407" s="19">
        <f t="shared" si="50"/>
        <v>10</v>
      </c>
      <c r="N407" s="20"/>
      <c r="O407" s="112">
        <v>1</v>
      </c>
      <c r="P407" s="21">
        <f>SUMIFS(VENTAS[Cantidad],VENTAS[Código del producto Vendido],INVENTARIO4[[#This Row],[Code]])</f>
        <v>0</v>
      </c>
      <c r="Q407" s="21">
        <f>INVENTARIO4[[#This Row],[Entradas]]-INVENTARIO4[[#This Row],[Salidas]]</f>
        <v>1</v>
      </c>
      <c r="R407" s="20">
        <v>50</v>
      </c>
      <c r="S407" s="20">
        <v>18</v>
      </c>
      <c r="T407" s="20">
        <f t="shared" si="51"/>
        <v>2.7777777777777777</v>
      </c>
      <c r="U407" s="21">
        <v>30</v>
      </c>
      <c r="V407" s="20">
        <v>10</v>
      </c>
      <c r="W407" s="20">
        <f t="shared" si="52"/>
        <v>0.3</v>
      </c>
      <c r="X407" s="20">
        <f t="shared" si="53"/>
        <v>3.0777777777777775</v>
      </c>
      <c r="Y407" s="20">
        <f t="shared" si="54"/>
        <v>4.4666666666666659</v>
      </c>
      <c r="Z407" s="20">
        <v>10</v>
      </c>
      <c r="AA407" s="20">
        <f t="shared" si="55"/>
        <v>6.9222222222222225</v>
      </c>
      <c r="AB407" s="20"/>
    </row>
    <row r="408" spans="1:28" ht="14" x14ac:dyDescent="0.15">
      <c r="A408" s="23" t="s">
        <v>670</v>
      </c>
      <c r="B408" s="89"/>
      <c r="C408" s="22" t="s">
        <v>12</v>
      </c>
      <c r="D408" s="102" t="s">
        <v>50</v>
      </c>
      <c r="E408" s="78" t="s">
        <v>840</v>
      </c>
      <c r="F408" s="72" t="s">
        <v>695</v>
      </c>
      <c r="G408" s="66" t="s">
        <v>164</v>
      </c>
      <c r="H408" s="21"/>
      <c r="I408" s="21">
        <v>1</v>
      </c>
      <c r="J408" s="21" t="s">
        <v>14</v>
      </c>
      <c r="K408" s="21" t="str">
        <f>IFERROR(VLOOKUP(INVENTARIO4[[#This Row],[Code]],FOTOS[],2,FALSE),"-")</f>
        <v>-</v>
      </c>
      <c r="L408" s="21"/>
      <c r="M408" s="19">
        <f t="shared" si="50"/>
        <v>15</v>
      </c>
      <c r="N408" s="20"/>
      <c r="O408" s="110">
        <v>1</v>
      </c>
      <c r="P408" s="21">
        <f>SUMIFS(VENTAS[Cantidad],VENTAS[Código del producto Vendido],INVENTARIO4[[#This Row],[Code]])</f>
        <v>0</v>
      </c>
      <c r="Q408" s="21">
        <f>INVENTARIO4[[#This Row],[Entradas]]-INVENTARIO4[[#This Row],[Salidas]]</f>
        <v>1</v>
      </c>
      <c r="R408" s="20">
        <v>110</v>
      </c>
      <c r="S408" s="20">
        <v>18</v>
      </c>
      <c r="T408" s="20">
        <f t="shared" si="51"/>
        <v>6.1111111111111107</v>
      </c>
      <c r="U408" s="21">
        <v>300</v>
      </c>
      <c r="V408" s="20">
        <v>10</v>
      </c>
      <c r="W408" s="20">
        <f t="shared" si="52"/>
        <v>3</v>
      </c>
      <c r="X408" s="20">
        <f t="shared" si="53"/>
        <v>9.1111111111111107</v>
      </c>
      <c r="Y408" s="20">
        <f t="shared" si="54"/>
        <v>12.166666666666666</v>
      </c>
      <c r="Z408" s="20">
        <v>15</v>
      </c>
      <c r="AA408" s="20">
        <f t="shared" si="55"/>
        <v>5.8888888888888893</v>
      </c>
      <c r="AB408" s="20"/>
    </row>
    <row r="409" spans="1:28" ht="14" x14ac:dyDescent="0.15">
      <c r="A409" s="23" t="s">
        <v>671</v>
      </c>
      <c r="B409" s="89"/>
      <c r="C409" s="22" t="s">
        <v>12</v>
      </c>
      <c r="D409" s="102" t="s">
        <v>50</v>
      </c>
      <c r="E409" s="83" t="s">
        <v>840</v>
      </c>
      <c r="F409" s="72" t="s">
        <v>697</v>
      </c>
      <c r="G409" s="66" t="s">
        <v>164</v>
      </c>
      <c r="H409" s="21"/>
      <c r="I409" s="21">
        <v>1</v>
      </c>
      <c r="J409" s="21" t="s">
        <v>14</v>
      </c>
      <c r="K409" s="21" t="str">
        <f>IFERROR(VLOOKUP(INVENTARIO4[[#This Row],[Code]],FOTOS[],2,FALSE),"-")</f>
        <v>-</v>
      </c>
      <c r="L409" s="21"/>
      <c r="M409" s="19">
        <f t="shared" si="50"/>
        <v>15</v>
      </c>
      <c r="N409" s="20"/>
      <c r="O409" s="112">
        <v>1</v>
      </c>
      <c r="P409" s="21">
        <f>SUMIFS(VENTAS[Cantidad],VENTAS[Código del producto Vendido],INVENTARIO4[[#This Row],[Code]])</f>
        <v>0</v>
      </c>
      <c r="Q409" s="21">
        <f>INVENTARIO4[[#This Row],[Entradas]]-INVENTARIO4[[#This Row],[Salidas]]</f>
        <v>1</v>
      </c>
      <c r="R409" s="20">
        <v>110</v>
      </c>
      <c r="S409" s="20">
        <v>18</v>
      </c>
      <c r="T409" s="20">
        <f t="shared" si="51"/>
        <v>6.1111111111111107</v>
      </c>
      <c r="U409" s="21">
        <v>300</v>
      </c>
      <c r="V409" s="20">
        <v>10</v>
      </c>
      <c r="W409" s="20">
        <f t="shared" si="52"/>
        <v>3</v>
      </c>
      <c r="X409" s="20">
        <f t="shared" si="53"/>
        <v>9.1111111111111107</v>
      </c>
      <c r="Y409" s="20">
        <f t="shared" si="54"/>
        <v>12.166666666666666</v>
      </c>
      <c r="Z409" s="20">
        <v>15</v>
      </c>
      <c r="AA409" s="20">
        <f t="shared" si="55"/>
        <v>5.8888888888888893</v>
      </c>
      <c r="AB409" s="20"/>
    </row>
    <row r="410" spans="1:28" ht="14" x14ac:dyDescent="0.15">
      <c r="A410" s="23" t="s">
        <v>672</v>
      </c>
      <c r="B410" s="89"/>
      <c r="C410" s="22" t="s">
        <v>12</v>
      </c>
      <c r="D410" s="102" t="s">
        <v>415</v>
      </c>
      <c r="E410" s="78" t="s">
        <v>839</v>
      </c>
      <c r="F410" s="72" t="s">
        <v>695</v>
      </c>
      <c r="G410" s="66" t="s">
        <v>164</v>
      </c>
      <c r="H410" s="21"/>
      <c r="I410" s="21">
        <v>1</v>
      </c>
      <c r="J410" s="21" t="s">
        <v>14</v>
      </c>
      <c r="K410" s="21" t="str">
        <f>IFERROR(VLOOKUP(INVENTARIO4[[#This Row],[Code]],FOTOS[],2,FALSE),"-")</f>
        <v>-</v>
      </c>
      <c r="L410" s="21"/>
      <c r="M410" s="19">
        <f t="shared" si="50"/>
        <v>20</v>
      </c>
      <c r="N410" s="20"/>
      <c r="O410" s="110">
        <v>2</v>
      </c>
      <c r="P410" s="21">
        <f>SUMIFS(VENTAS[Cantidad],VENTAS[Código del producto Vendido],INVENTARIO4[[#This Row],[Code]])</f>
        <v>0</v>
      </c>
      <c r="Q410" s="21">
        <f>INVENTARIO4[[#This Row],[Entradas]]-INVENTARIO4[[#This Row],[Salidas]]</f>
        <v>2</v>
      </c>
      <c r="R410" s="20">
        <v>206</v>
      </c>
      <c r="S410" s="20">
        <v>18</v>
      </c>
      <c r="T410" s="20">
        <f t="shared" si="51"/>
        <v>11.444444444444445</v>
      </c>
      <c r="U410" s="21">
        <v>200</v>
      </c>
      <c r="V410" s="20">
        <v>10</v>
      </c>
      <c r="W410" s="20">
        <f t="shared" si="52"/>
        <v>2</v>
      </c>
      <c r="X410" s="20">
        <f t="shared" si="53"/>
        <v>13.444444444444445</v>
      </c>
      <c r="Y410" s="20">
        <f t="shared" si="54"/>
        <v>19.166666666666668</v>
      </c>
      <c r="Z410" s="20">
        <f>ROUNDUP(Y410,0)</f>
        <v>20</v>
      </c>
      <c r="AA410" s="20">
        <f t="shared" si="55"/>
        <v>6.5555555555555554</v>
      </c>
      <c r="AB410" s="20"/>
    </row>
    <row r="411" spans="1:28" ht="14" x14ac:dyDescent="0.15">
      <c r="A411" s="23" t="s">
        <v>673</v>
      </c>
      <c r="B411" s="89"/>
      <c r="C411" s="22" t="s">
        <v>12</v>
      </c>
      <c r="D411" s="102" t="s">
        <v>415</v>
      </c>
      <c r="E411" s="83" t="s">
        <v>839</v>
      </c>
      <c r="F411" s="72" t="s">
        <v>697</v>
      </c>
      <c r="G411" s="66" t="s">
        <v>164</v>
      </c>
      <c r="H411" s="21"/>
      <c r="I411" s="21">
        <v>1</v>
      </c>
      <c r="J411" s="21" t="s">
        <v>14</v>
      </c>
      <c r="K411" s="21" t="str">
        <f>IFERROR(VLOOKUP(INVENTARIO4[[#This Row],[Code]],FOTOS[],2,FALSE),"-")</f>
        <v>-</v>
      </c>
      <c r="L411" s="21"/>
      <c r="M411" s="19">
        <f t="shared" si="50"/>
        <v>20</v>
      </c>
      <c r="N411" s="20"/>
      <c r="O411" s="112">
        <v>1</v>
      </c>
      <c r="P411" s="21">
        <f>SUMIFS(VENTAS[Cantidad],VENTAS[Código del producto Vendido],INVENTARIO4[[#This Row],[Code]])</f>
        <v>0</v>
      </c>
      <c r="Q411" s="21">
        <f>INVENTARIO4[[#This Row],[Entradas]]-INVENTARIO4[[#This Row],[Salidas]]</f>
        <v>1</v>
      </c>
      <c r="R411" s="20">
        <v>206</v>
      </c>
      <c r="S411" s="20">
        <v>18</v>
      </c>
      <c r="T411" s="20">
        <f t="shared" si="51"/>
        <v>11.444444444444445</v>
      </c>
      <c r="U411" s="21">
        <v>200</v>
      </c>
      <c r="V411" s="20">
        <v>10</v>
      </c>
      <c r="W411" s="20">
        <f t="shared" si="52"/>
        <v>2</v>
      </c>
      <c r="X411" s="20">
        <f t="shared" si="53"/>
        <v>13.444444444444445</v>
      </c>
      <c r="Y411" s="20">
        <f t="shared" si="54"/>
        <v>19.166666666666668</v>
      </c>
      <c r="Z411" s="20">
        <f>ROUNDUP(Y411,0)</f>
        <v>20</v>
      </c>
      <c r="AA411" s="20">
        <f t="shared" si="55"/>
        <v>6.5555555555555554</v>
      </c>
      <c r="AB411" s="20"/>
    </row>
    <row r="412" spans="1:28" ht="14" x14ac:dyDescent="0.15">
      <c r="A412" s="23" t="s">
        <v>674</v>
      </c>
      <c r="B412" s="89"/>
      <c r="C412" s="22" t="s">
        <v>12</v>
      </c>
      <c r="D412" s="102" t="s">
        <v>50</v>
      </c>
      <c r="E412" s="78" t="s">
        <v>830</v>
      </c>
      <c r="F412" s="72" t="s">
        <v>697</v>
      </c>
      <c r="G412" s="66" t="s">
        <v>164</v>
      </c>
      <c r="H412" s="21"/>
      <c r="I412" s="21">
        <v>1</v>
      </c>
      <c r="J412" s="21" t="s">
        <v>14</v>
      </c>
      <c r="K412" s="21" t="str">
        <f>IFERROR(VLOOKUP(INVENTARIO4[[#This Row],[Code]],FOTOS[],2,FALSE),"-")</f>
        <v>-</v>
      </c>
      <c r="L412" s="21"/>
      <c r="M412" s="19">
        <f t="shared" si="50"/>
        <v>18</v>
      </c>
      <c r="N412" s="20"/>
      <c r="O412" s="110">
        <v>1</v>
      </c>
      <c r="P412" s="21">
        <f>SUMIFS(VENTAS[Cantidad],VENTAS[Código del producto Vendido],INVENTARIO4[[#This Row],[Code]])</f>
        <v>0</v>
      </c>
      <c r="Q412" s="21">
        <f>INVENTARIO4[[#This Row],[Entradas]]-INVENTARIO4[[#This Row],[Salidas]]</f>
        <v>1</v>
      </c>
      <c r="R412" s="20">
        <v>128</v>
      </c>
      <c r="S412" s="20">
        <v>18</v>
      </c>
      <c r="T412" s="20">
        <f t="shared" si="51"/>
        <v>7.1111111111111107</v>
      </c>
      <c r="U412" s="21">
        <v>200</v>
      </c>
      <c r="V412" s="20">
        <v>10</v>
      </c>
      <c r="W412" s="20">
        <f t="shared" si="52"/>
        <v>2</v>
      </c>
      <c r="X412" s="20">
        <f t="shared" si="53"/>
        <v>9.1111111111111107</v>
      </c>
      <c r="Y412" s="20">
        <f t="shared" si="54"/>
        <v>12.666666666666666</v>
      </c>
      <c r="Z412" s="20">
        <v>18</v>
      </c>
      <c r="AA412" s="20">
        <f t="shared" si="55"/>
        <v>8.8888888888888893</v>
      </c>
      <c r="AB412" s="20"/>
    </row>
    <row r="413" spans="1:28" ht="14" x14ac:dyDescent="0.15">
      <c r="A413" s="23" t="s">
        <v>675</v>
      </c>
      <c r="B413" s="89"/>
      <c r="C413" s="22" t="s">
        <v>12</v>
      </c>
      <c r="D413" s="102" t="s">
        <v>415</v>
      </c>
      <c r="E413" s="83" t="s">
        <v>829</v>
      </c>
      <c r="F413" s="72" t="s">
        <v>698</v>
      </c>
      <c r="G413" s="66" t="s">
        <v>164</v>
      </c>
      <c r="H413" s="21"/>
      <c r="I413" s="21">
        <v>1</v>
      </c>
      <c r="J413" s="21" t="s">
        <v>14</v>
      </c>
      <c r="K413" s="21" t="str">
        <f>IFERROR(VLOOKUP(INVENTARIO4[[#This Row],[Code]],FOTOS[],2,FALSE),"-")</f>
        <v>-</v>
      </c>
      <c r="L413" s="21"/>
      <c r="M413" s="19">
        <f t="shared" si="50"/>
        <v>16</v>
      </c>
      <c r="N413" s="20"/>
      <c r="O413" s="112">
        <v>2</v>
      </c>
      <c r="P413" s="21">
        <f>SUMIFS(VENTAS[Cantidad],VENTAS[Código del producto Vendido],INVENTARIO4[[#This Row],[Code]])</f>
        <v>0</v>
      </c>
      <c r="Q413" s="21">
        <f>INVENTARIO4[[#This Row],[Entradas]]-INVENTARIO4[[#This Row],[Salidas]]</f>
        <v>2</v>
      </c>
      <c r="R413" s="20">
        <v>150</v>
      </c>
      <c r="S413" s="20">
        <v>18</v>
      </c>
      <c r="T413" s="20">
        <f t="shared" si="51"/>
        <v>8.3333333333333339</v>
      </c>
      <c r="U413" s="21">
        <v>200</v>
      </c>
      <c r="V413" s="20">
        <v>10</v>
      </c>
      <c r="W413" s="20">
        <f t="shared" si="52"/>
        <v>2</v>
      </c>
      <c r="X413" s="20">
        <f t="shared" si="53"/>
        <v>10.333333333333334</v>
      </c>
      <c r="Y413" s="20">
        <f t="shared" si="54"/>
        <v>14.5</v>
      </c>
      <c r="Z413" s="20">
        <v>16</v>
      </c>
      <c r="AA413" s="20">
        <f t="shared" si="55"/>
        <v>5.6666666666666661</v>
      </c>
      <c r="AB413" s="20"/>
    </row>
    <row r="414" spans="1:28" ht="14" x14ac:dyDescent="0.15">
      <c r="A414" s="23" t="s">
        <v>676</v>
      </c>
      <c r="B414" s="89"/>
      <c r="C414" s="22" t="s">
        <v>12</v>
      </c>
      <c r="D414" s="102" t="s">
        <v>215</v>
      </c>
      <c r="E414" s="78" t="s">
        <v>831</v>
      </c>
      <c r="F414" s="72" t="s">
        <v>714</v>
      </c>
      <c r="G414" s="66" t="s">
        <v>164</v>
      </c>
      <c r="H414" s="21"/>
      <c r="I414" s="21">
        <v>1</v>
      </c>
      <c r="J414" s="21" t="s">
        <v>14</v>
      </c>
      <c r="K414" s="21" t="str">
        <f>IFERROR(VLOOKUP(INVENTARIO4[[#This Row],[Code]],FOTOS[],2,FALSE),"-")</f>
        <v>-</v>
      </c>
      <c r="L414" s="21"/>
      <c r="M414" s="19">
        <f t="shared" si="50"/>
        <v>40</v>
      </c>
      <c r="N414" s="20"/>
      <c r="O414" s="110">
        <v>1</v>
      </c>
      <c r="P414" s="21">
        <f>SUMIFS(VENTAS[Cantidad],VENTAS[Código del producto Vendido],INVENTARIO4[[#This Row],[Code]])</f>
        <v>0</v>
      </c>
      <c r="Q414" s="21">
        <f>INVENTARIO4[[#This Row],[Entradas]]-INVENTARIO4[[#This Row],[Salidas]]</f>
        <v>1</v>
      </c>
      <c r="R414" s="20">
        <v>485</v>
      </c>
      <c r="S414" s="20">
        <v>18</v>
      </c>
      <c r="T414" s="20">
        <f t="shared" si="51"/>
        <v>26.944444444444443</v>
      </c>
      <c r="U414" s="21">
        <v>600</v>
      </c>
      <c r="V414" s="20">
        <v>10</v>
      </c>
      <c r="W414" s="20">
        <f t="shared" si="52"/>
        <v>6</v>
      </c>
      <c r="X414" s="20">
        <f t="shared" si="53"/>
        <v>32.944444444444443</v>
      </c>
      <c r="Y414" s="20">
        <f t="shared" si="54"/>
        <v>46.416666666666664</v>
      </c>
      <c r="Z414" s="20">
        <v>40</v>
      </c>
      <c r="AA414" s="20">
        <f t="shared" si="55"/>
        <v>7.0555555555555571</v>
      </c>
      <c r="AB414" s="20"/>
    </row>
    <row r="415" spans="1:28" ht="14" x14ac:dyDescent="0.15">
      <c r="A415" s="23" t="s">
        <v>677</v>
      </c>
      <c r="B415" s="89"/>
      <c r="C415" s="22" t="s">
        <v>12</v>
      </c>
      <c r="D415" s="102" t="s">
        <v>54</v>
      </c>
      <c r="E415" s="83" t="s">
        <v>838</v>
      </c>
      <c r="F415" s="72" t="s">
        <v>695</v>
      </c>
      <c r="G415" s="66" t="s">
        <v>164</v>
      </c>
      <c r="H415" s="21"/>
      <c r="I415" s="21">
        <v>1</v>
      </c>
      <c r="J415" s="21" t="s">
        <v>14</v>
      </c>
      <c r="K415" s="21" t="str">
        <f>IFERROR(VLOOKUP(INVENTARIO4[[#This Row],[Code]],FOTOS[],2,FALSE),"-")</f>
        <v>-</v>
      </c>
      <c r="L415" s="21"/>
      <c r="M415" s="19">
        <f t="shared" si="50"/>
        <v>30</v>
      </c>
      <c r="N415" s="20"/>
      <c r="O415" s="112">
        <v>1</v>
      </c>
      <c r="P415" s="21">
        <f>SUMIFS(VENTAS[Cantidad],VENTAS[Código del producto Vendido],INVENTARIO4[[#This Row],[Code]])</f>
        <v>0</v>
      </c>
      <c r="Q415" s="21">
        <f>INVENTARIO4[[#This Row],[Entradas]]-INVENTARIO4[[#This Row],[Salidas]]</f>
        <v>1</v>
      </c>
      <c r="R415" s="20">
        <v>328</v>
      </c>
      <c r="S415" s="20">
        <v>18</v>
      </c>
      <c r="T415" s="20">
        <f t="shared" si="51"/>
        <v>18.222222222222221</v>
      </c>
      <c r="U415" s="21">
        <v>200</v>
      </c>
      <c r="V415" s="20">
        <v>10</v>
      </c>
      <c r="W415" s="20">
        <f t="shared" si="52"/>
        <v>2</v>
      </c>
      <c r="X415" s="20">
        <f t="shared" si="53"/>
        <v>20.222222222222221</v>
      </c>
      <c r="Y415" s="20">
        <f t="shared" si="54"/>
        <v>29.333333333333332</v>
      </c>
      <c r="Z415" s="20">
        <f>ROUNDUP(Y415,0)</f>
        <v>30</v>
      </c>
      <c r="AA415" s="20">
        <f t="shared" si="55"/>
        <v>9.7777777777777786</v>
      </c>
      <c r="AB415" s="20"/>
    </row>
    <row r="416" spans="1:28" ht="14" x14ac:dyDescent="0.15">
      <c r="A416" s="23" t="s">
        <v>678</v>
      </c>
      <c r="B416" s="89"/>
      <c r="C416" s="22" t="s">
        <v>12</v>
      </c>
      <c r="D416" s="102" t="s">
        <v>416</v>
      </c>
      <c r="E416" s="78" t="s">
        <v>837</v>
      </c>
      <c r="F416" s="72" t="s">
        <v>713</v>
      </c>
      <c r="G416" s="66" t="s">
        <v>164</v>
      </c>
      <c r="H416" s="21"/>
      <c r="I416" s="21">
        <v>1</v>
      </c>
      <c r="J416" s="21" t="s">
        <v>14</v>
      </c>
      <c r="K416" s="21" t="str">
        <f>IFERROR(VLOOKUP(INVENTARIO4[[#This Row],[Code]],FOTOS[],2,FALSE),"-")</f>
        <v>-</v>
      </c>
      <c r="L416" s="21"/>
      <c r="M416" s="19">
        <f t="shared" si="50"/>
        <v>45</v>
      </c>
      <c r="N416" s="20"/>
      <c r="O416" s="110">
        <v>1</v>
      </c>
      <c r="P416" s="21">
        <f>SUMIFS(VENTAS[Cantidad],VENTAS[Código del producto Vendido],INVENTARIO4[[#This Row],[Code]])</f>
        <v>0</v>
      </c>
      <c r="Q416" s="21">
        <f>INVENTARIO4[[#This Row],[Entradas]]-INVENTARIO4[[#This Row],[Salidas]]</f>
        <v>1</v>
      </c>
      <c r="R416" s="20">
        <v>485</v>
      </c>
      <c r="S416" s="20">
        <v>18</v>
      </c>
      <c r="T416" s="20">
        <f t="shared" si="51"/>
        <v>26.944444444444443</v>
      </c>
      <c r="U416" s="21">
        <v>700</v>
      </c>
      <c r="V416" s="20">
        <v>10</v>
      </c>
      <c r="W416" s="20">
        <f t="shared" si="52"/>
        <v>7</v>
      </c>
      <c r="X416" s="20">
        <f t="shared" si="53"/>
        <v>33.944444444444443</v>
      </c>
      <c r="Y416" s="20">
        <f t="shared" si="54"/>
        <v>47.416666666666664</v>
      </c>
      <c r="Z416" s="20">
        <v>45</v>
      </c>
      <c r="AA416" s="20">
        <f t="shared" si="55"/>
        <v>11.055555555555557</v>
      </c>
      <c r="AB416" s="20"/>
    </row>
    <row r="417" spans="1:28" ht="14" x14ac:dyDescent="0.15">
      <c r="A417" s="23" t="s">
        <v>679</v>
      </c>
      <c r="B417" s="89"/>
      <c r="C417" s="22" t="s">
        <v>12</v>
      </c>
      <c r="D417" s="102" t="s">
        <v>215</v>
      </c>
      <c r="E417" s="83" t="s">
        <v>836</v>
      </c>
      <c r="F417" s="72" t="s">
        <v>714</v>
      </c>
      <c r="G417" s="66" t="s">
        <v>164</v>
      </c>
      <c r="H417" s="21"/>
      <c r="I417" s="21">
        <v>1</v>
      </c>
      <c r="J417" s="21" t="s">
        <v>14</v>
      </c>
      <c r="K417" s="21" t="str">
        <f>IFERROR(VLOOKUP(INVENTARIO4[[#This Row],[Code]],FOTOS[],2,FALSE),"-")</f>
        <v>-</v>
      </c>
      <c r="L417" s="21"/>
      <c r="M417" s="19">
        <f t="shared" si="50"/>
        <v>35</v>
      </c>
      <c r="N417" s="20"/>
      <c r="O417" s="112">
        <v>1</v>
      </c>
      <c r="P417" s="21">
        <f>SUMIFS(VENTAS[Cantidad],VENTAS[Código del producto Vendido],INVENTARIO4[[#This Row],[Code]])</f>
        <v>0</v>
      </c>
      <c r="Q417" s="21">
        <f>INVENTARIO4[[#This Row],[Entradas]]-INVENTARIO4[[#This Row],[Salidas]]</f>
        <v>1</v>
      </c>
      <c r="R417" s="20">
        <v>452</v>
      </c>
      <c r="S417" s="20">
        <v>18</v>
      </c>
      <c r="T417" s="20">
        <f t="shared" si="51"/>
        <v>25.111111111111111</v>
      </c>
      <c r="U417" s="21">
        <v>700</v>
      </c>
      <c r="V417" s="20">
        <v>10</v>
      </c>
      <c r="W417" s="20">
        <f t="shared" si="52"/>
        <v>7</v>
      </c>
      <c r="X417" s="20">
        <f t="shared" si="53"/>
        <v>32.111111111111114</v>
      </c>
      <c r="Y417" s="20">
        <f t="shared" si="54"/>
        <v>44.666666666666664</v>
      </c>
      <c r="Z417" s="20">
        <v>35</v>
      </c>
      <c r="AA417" s="20">
        <f t="shared" si="55"/>
        <v>2.8888888888888893</v>
      </c>
      <c r="AB417" s="20"/>
    </row>
    <row r="418" spans="1:28" ht="14" x14ac:dyDescent="0.15">
      <c r="A418" s="23" t="s">
        <v>680</v>
      </c>
      <c r="B418" s="89"/>
      <c r="C418" s="22" t="s">
        <v>12</v>
      </c>
      <c r="D418" s="102" t="s">
        <v>253</v>
      </c>
      <c r="E418" s="78" t="s">
        <v>681</v>
      </c>
      <c r="F418" s="72" t="s">
        <v>698</v>
      </c>
      <c r="G418" s="66" t="s">
        <v>164</v>
      </c>
      <c r="H418" s="21"/>
      <c r="I418" s="21">
        <v>1</v>
      </c>
      <c r="J418" s="21" t="s">
        <v>14</v>
      </c>
      <c r="K418" s="21" t="str">
        <f>IFERROR(VLOOKUP(INVENTARIO4[[#This Row],[Code]],FOTOS[],2,FALSE),"-")</f>
        <v>-</v>
      </c>
      <c r="L418" s="21"/>
      <c r="M418" s="19">
        <f t="shared" si="50"/>
        <v>8</v>
      </c>
      <c r="N418" s="20"/>
      <c r="O418" s="110">
        <v>4</v>
      </c>
      <c r="P418" s="21">
        <f>SUMIFS(VENTAS[Cantidad],VENTAS[Código del producto Vendido],INVENTARIO4[[#This Row],[Code]])</f>
        <v>0</v>
      </c>
      <c r="Q418" s="21">
        <f>INVENTARIO4[[#This Row],[Entradas]]-INVENTARIO4[[#This Row],[Salidas]]</f>
        <v>4</v>
      </c>
      <c r="R418" s="20">
        <v>65</v>
      </c>
      <c r="S418" s="20">
        <v>18</v>
      </c>
      <c r="T418" s="20">
        <f t="shared" si="51"/>
        <v>3.6111111111111112</v>
      </c>
      <c r="U418" s="21">
        <v>10</v>
      </c>
      <c r="V418" s="20">
        <v>10</v>
      </c>
      <c r="W418" s="20">
        <f t="shared" si="52"/>
        <v>0.1</v>
      </c>
      <c r="X418" s="20">
        <f t="shared" si="53"/>
        <v>3.7111111111111112</v>
      </c>
      <c r="Y418" s="20">
        <f t="shared" si="54"/>
        <v>5.5166666666666666</v>
      </c>
      <c r="Z418" s="20">
        <v>8</v>
      </c>
      <c r="AA418" s="20">
        <f t="shared" si="55"/>
        <v>4.2888888888888896</v>
      </c>
      <c r="AB418" s="20"/>
    </row>
    <row r="419" spans="1:28" ht="14" x14ac:dyDescent="0.15">
      <c r="A419" s="23" t="s">
        <v>682</v>
      </c>
      <c r="B419" s="89"/>
      <c r="C419" s="22" t="s">
        <v>12</v>
      </c>
      <c r="D419" s="102" t="s">
        <v>253</v>
      </c>
      <c r="E419" s="83" t="s">
        <v>683</v>
      </c>
      <c r="F419" s="72" t="s">
        <v>711</v>
      </c>
      <c r="G419" s="66" t="s">
        <v>164</v>
      </c>
      <c r="H419" s="21"/>
      <c r="I419" s="21">
        <v>1</v>
      </c>
      <c r="J419" s="21" t="s">
        <v>14</v>
      </c>
      <c r="K419" s="21" t="str">
        <f>IFERROR(VLOOKUP(INVENTARIO4[[#This Row],[Code]],FOTOS[],2,FALSE),"-")</f>
        <v>-</v>
      </c>
      <c r="L419" s="21"/>
      <c r="M419" s="19">
        <f t="shared" si="50"/>
        <v>8</v>
      </c>
      <c r="N419" s="20"/>
      <c r="O419" s="112">
        <v>4</v>
      </c>
      <c r="P419" s="21">
        <f>SUMIFS(VENTAS[Cantidad],VENTAS[Código del producto Vendido],INVENTARIO4[[#This Row],[Code]])</f>
        <v>0</v>
      </c>
      <c r="Q419" s="21">
        <f>INVENTARIO4[[#This Row],[Entradas]]-INVENTARIO4[[#This Row],[Salidas]]</f>
        <v>4</v>
      </c>
      <c r="R419" s="20">
        <v>65</v>
      </c>
      <c r="S419" s="20">
        <v>18</v>
      </c>
      <c r="T419" s="20">
        <f t="shared" si="51"/>
        <v>3.6111111111111112</v>
      </c>
      <c r="U419" s="21">
        <v>10</v>
      </c>
      <c r="V419" s="20">
        <v>10</v>
      </c>
      <c r="W419" s="20">
        <f t="shared" si="52"/>
        <v>0.1</v>
      </c>
      <c r="X419" s="20">
        <f t="shared" si="53"/>
        <v>3.7111111111111112</v>
      </c>
      <c r="Y419" s="20">
        <f t="shared" si="54"/>
        <v>5.5166666666666666</v>
      </c>
      <c r="Z419" s="20">
        <v>8</v>
      </c>
      <c r="AA419" s="20">
        <f t="shared" si="55"/>
        <v>4.2888888888888896</v>
      </c>
      <c r="AB419" s="20"/>
    </row>
    <row r="420" spans="1:28" ht="14" x14ac:dyDescent="0.15">
      <c r="A420" s="23" t="s">
        <v>684</v>
      </c>
      <c r="B420" s="89"/>
      <c r="C420" s="22" t="s">
        <v>12</v>
      </c>
      <c r="D420" s="102" t="s">
        <v>253</v>
      </c>
      <c r="E420" s="78" t="s">
        <v>833</v>
      </c>
      <c r="F420" s="72" t="s">
        <v>695</v>
      </c>
      <c r="G420" s="66" t="s">
        <v>164</v>
      </c>
      <c r="H420" s="21"/>
      <c r="I420" s="21">
        <v>1</v>
      </c>
      <c r="J420" s="21" t="s">
        <v>14</v>
      </c>
      <c r="K420" s="21" t="str">
        <f>IFERROR(VLOOKUP(INVENTARIO4[[#This Row],[Code]],FOTOS[],2,FALSE),"-")</f>
        <v>-</v>
      </c>
      <c r="L420" s="21"/>
      <c r="M420" s="19">
        <f t="shared" si="50"/>
        <v>3</v>
      </c>
      <c r="N420" s="20"/>
      <c r="O420" s="110">
        <v>5</v>
      </c>
      <c r="P420" s="21">
        <f>SUMIFS(VENTAS[Cantidad],VENTAS[Código del producto Vendido],INVENTARIO4[[#This Row],[Code]])</f>
        <v>0</v>
      </c>
      <c r="Q420" s="21">
        <f>INVENTARIO4[[#This Row],[Entradas]]-INVENTARIO4[[#This Row],[Salidas]]</f>
        <v>5</v>
      </c>
      <c r="R420" s="20">
        <v>35</v>
      </c>
      <c r="S420" s="20">
        <v>18</v>
      </c>
      <c r="T420" s="20">
        <f t="shared" si="51"/>
        <v>1.9444444444444444</v>
      </c>
      <c r="U420" s="21">
        <v>5</v>
      </c>
      <c r="V420" s="20">
        <v>10</v>
      </c>
      <c r="W420" s="20">
        <f t="shared" si="52"/>
        <v>0.05</v>
      </c>
      <c r="X420" s="20">
        <f t="shared" si="53"/>
        <v>1.9944444444444445</v>
      </c>
      <c r="Y420" s="20">
        <f t="shared" si="54"/>
        <v>2.9666666666666663</v>
      </c>
      <c r="Z420" s="20">
        <f>ROUNDUP(Y420,0)</f>
        <v>3</v>
      </c>
      <c r="AA420" s="20">
        <f t="shared" si="55"/>
        <v>1.0055555555555555</v>
      </c>
      <c r="AB420" s="20"/>
    </row>
    <row r="421" spans="1:28" ht="14" x14ac:dyDescent="0.15">
      <c r="A421" s="23" t="s">
        <v>685</v>
      </c>
      <c r="B421" s="89"/>
      <c r="C421" s="22" t="s">
        <v>12</v>
      </c>
      <c r="D421" s="102" t="s">
        <v>208</v>
      </c>
      <c r="E421" s="83" t="s">
        <v>835</v>
      </c>
      <c r="F421" s="72" t="s">
        <v>832</v>
      </c>
      <c r="G421" s="66" t="s">
        <v>164</v>
      </c>
      <c r="H421" s="21"/>
      <c r="I421" s="21">
        <v>1</v>
      </c>
      <c r="J421" s="21" t="s">
        <v>14</v>
      </c>
      <c r="K421" s="21" t="str">
        <f>IFERROR(VLOOKUP(INVENTARIO4[[#This Row],[Code]],FOTOS[],2,FALSE),"-")</f>
        <v>-</v>
      </c>
      <c r="L421" s="21"/>
      <c r="M421" s="19">
        <f t="shared" si="50"/>
        <v>15</v>
      </c>
      <c r="N421" s="20"/>
      <c r="O421" s="112">
        <v>1</v>
      </c>
      <c r="P421" s="21">
        <f>SUMIFS(VENTAS[Cantidad],VENTAS[Código del producto Vendido],INVENTARIO4[[#This Row],[Code]])</f>
        <v>0</v>
      </c>
      <c r="Q421" s="21">
        <f>INVENTARIO4[[#This Row],[Entradas]]-INVENTARIO4[[#This Row],[Salidas]]</f>
        <v>1</v>
      </c>
      <c r="R421" s="20">
        <v>200</v>
      </c>
      <c r="S421" s="20">
        <v>18</v>
      </c>
      <c r="T421" s="20">
        <f t="shared" si="51"/>
        <v>11.111111111111111</v>
      </c>
      <c r="U421" s="21">
        <v>100</v>
      </c>
      <c r="V421" s="20">
        <v>10</v>
      </c>
      <c r="W421" s="20">
        <f t="shared" si="52"/>
        <v>1</v>
      </c>
      <c r="X421" s="20">
        <f t="shared" si="53"/>
        <v>12.111111111111111</v>
      </c>
      <c r="Y421" s="20">
        <f t="shared" si="54"/>
        <v>17.666666666666664</v>
      </c>
      <c r="Z421" s="20">
        <v>15</v>
      </c>
      <c r="AA421" s="20">
        <f t="shared" si="55"/>
        <v>2.8888888888888893</v>
      </c>
      <c r="AB421" s="20"/>
    </row>
    <row r="422" spans="1:28" ht="14" x14ac:dyDescent="0.15">
      <c r="A422" s="42" t="s">
        <v>686</v>
      </c>
      <c r="B422" s="89"/>
      <c r="C422" s="22" t="s">
        <v>12</v>
      </c>
      <c r="D422" s="102" t="s">
        <v>892</v>
      </c>
      <c r="E422" s="78" t="s">
        <v>834</v>
      </c>
      <c r="F422" s="72" t="s">
        <v>692</v>
      </c>
      <c r="G422" s="66" t="s">
        <v>164</v>
      </c>
      <c r="H422" s="21"/>
      <c r="I422" s="21">
        <v>1</v>
      </c>
      <c r="J422" s="21" t="s">
        <v>14</v>
      </c>
      <c r="K422" s="21" t="str">
        <f>IFERROR(VLOOKUP(INVENTARIO4[[#This Row],[Code]],FOTOS[],2,FALSE),"-")</f>
        <v>-</v>
      </c>
      <c r="L422" s="21"/>
      <c r="M422" s="19">
        <f t="shared" si="50"/>
        <v>10</v>
      </c>
      <c r="N422" s="20"/>
      <c r="O422" s="110">
        <v>1</v>
      </c>
      <c r="P422" s="21">
        <f>SUMIFS(VENTAS[Cantidad],VENTAS[Código del producto Vendido],INVENTARIO4[[#This Row],[Code]])</f>
        <v>0</v>
      </c>
      <c r="Q422" s="21">
        <f>INVENTARIO4[[#This Row],[Entradas]]-INVENTARIO4[[#This Row],[Salidas]]</f>
        <v>1</v>
      </c>
      <c r="R422" s="20">
        <v>58</v>
      </c>
      <c r="S422" s="20">
        <v>18</v>
      </c>
      <c r="T422" s="20">
        <f t="shared" si="51"/>
        <v>3.2222222222222223</v>
      </c>
      <c r="U422" s="21">
        <v>60</v>
      </c>
      <c r="V422" s="20">
        <v>10</v>
      </c>
      <c r="W422" s="20">
        <f t="shared" si="52"/>
        <v>0.6</v>
      </c>
      <c r="X422" s="20">
        <f t="shared" si="53"/>
        <v>3.8222222222222224</v>
      </c>
      <c r="Y422" s="20">
        <f t="shared" si="54"/>
        <v>5.4333333333333336</v>
      </c>
      <c r="Z422" s="20">
        <v>10</v>
      </c>
      <c r="AA422" s="20">
        <f t="shared" si="55"/>
        <v>6.177777777777778</v>
      </c>
      <c r="AB422" s="20"/>
    </row>
    <row r="423" spans="1:28" ht="14" x14ac:dyDescent="0.15">
      <c r="A423" s="23" t="s">
        <v>688</v>
      </c>
      <c r="B423" s="89"/>
      <c r="C423" s="22" t="s">
        <v>12</v>
      </c>
      <c r="D423" s="102" t="s">
        <v>253</v>
      </c>
      <c r="E423" s="83" t="s">
        <v>833</v>
      </c>
      <c r="F423" s="72" t="s">
        <v>697</v>
      </c>
      <c r="G423" s="66" t="s">
        <v>164</v>
      </c>
      <c r="H423" s="21"/>
      <c r="I423" s="21">
        <v>1</v>
      </c>
      <c r="J423" s="21" t="s">
        <v>14</v>
      </c>
      <c r="K423" s="21" t="str">
        <f>IFERROR(VLOOKUP(INVENTARIO4[[#This Row],[Code]],FOTOS[],2,FALSE),"-")</f>
        <v>-</v>
      </c>
      <c r="L423" s="21"/>
      <c r="M423" s="19">
        <f t="shared" si="50"/>
        <v>3</v>
      </c>
      <c r="N423" s="20"/>
      <c r="O423" s="112">
        <v>5</v>
      </c>
      <c r="P423" s="21">
        <f>SUMIFS(VENTAS[Cantidad],VENTAS[Código del producto Vendido],INVENTARIO4[[#This Row],[Code]])</f>
        <v>0</v>
      </c>
      <c r="Q423" s="21">
        <f>INVENTARIO4[[#This Row],[Entradas]]-INVENTARIO4[[#This Row],[Salidas]]</f>
        <v>5</v>
      </c>
      <c r="R423" s="20">
        <v>35</v>
      </c>
      <c r="S423" s="20">
        <v>18</v>
      </c>
      <c r="T423" s="20">
        <f t="shared" si="51"/>
        <v>1.9444444444444444</v>
      </c>
      <c r="U423" s="21">
        <v>5</v>
      </c>
      <c r="V423" s="20">
        <v>10</v>
      </c>
      <c r="W423" s="20">
        <f t="shared" si="52"/>
        <v>0.05</v>
      </c>
      <c r="X423" s="20">
        <f t="shared" si="53"/>
        <v>1.9944444444444445</v>
      </c>
      <c r="Y423" s="20">
        <f t="shared" si="54"/>
        <v>2.9666666666666663</v>
      </c>
      <c r="Z423" s="20">
        <f>ROUNDUP(Y423,0)</f>
        <v>3</v>
      </c>
      <c r="AA423" s="20">
        <f t="shared" si="55"/>
        <v>1.0055555555555555</v>
      </c>
      <c r="AB423" s="20"/>
    </row>
    <row r="424" spans="1:28" ht="14" x14ac:dyDescent="0.15">
      <c r="A424" s="23" t="s">
        <v>1111</v>
      </c>
      <c r="B424" s="89"/>
      <c r="C424" s="22" t="s">
        <v>12</v>
      </c>
      <c r="D424" s="102" t="s">
        <v>52</v>
      </c>
      <c r="E424" s="82" t="s">
        <v>1099</v>
      </c>
      <c r="F424" s="74" t="s">
        <v>695</v>
      </c>
      <c r="G424" s="66" t="s">
        <v>164</v>
      </c>
      <c r="H424" s="21"/>
      <c r="I424" s="21">
        <v>1</v>
      </c>
      <c r="J424" s="21" t="s">
        <v>14</v>
      </c>
      <c r="K424" s="21" t="str">
        <f>IFERROR(VLOOKUP(INVENTARIO4[[#This Row],[Code]],FOTOS[],2,FALSE),"-")</f>
        <v>-</v>
      </c>
      <c r="L424" s="21"/>
      <c r="M424" s="19">
        <f t="shared" si="50"/>
        <v>12</v>
      </c>
      <c r="N424" s="20"/>
      <c r="O424" s="110">
        <v>2</v>
      </c>
      <c r="P424" s="21">
        <f>SUMIFS(VENTAS[Cantidad],VENTAS[Código del producto Vendido],INVENTARIO4[[#This Row],[Code]])</f>
        <v>0</v>
      </c>
      <c r="Q424" s="21">
        <f>INVENTARIO4[[#This Row],[Entradas]]-INVENTARIO4[[#This Row],[Salidas]]</f>
        <v>2</v>
      </c>
      <c r="R424" s="61">
        <v>76</v>
      </c>
      <c r="S424" s="20">
        <v>17.600000000000001</v>
      </c>
      <c r="T424" s="20">
        <f t="shared" si="51"/>
        <v>4.3181818181818175</v>
      </c>
      <c r="U424" s="21">
        <v>120</v>
      </c>
      <c r="V424" s="20">
        <v>17</v>
      </c>
      <c r="W424" s="20">
        <f t="shared" si="52"/>
        <v>2.04</v>
      </c>
      <c r="X424" s="20">
        <f t="shared" si="53"/>
        <v>6.3581818181818175</v>
      </c>
      <c r="Y424" s="20">
        <f t="shared" si="54"/>
        <v>8.5172727272727258</v>
      </c>
      <c r="Z424" s="20">
        <v>12</v>
      </c>
      <c r="AA424" s="20">
        <f t="shared" si="55"/>
        <v>5.6418181818181825</v>
      </c>
      <c r="AB424" s="20" t="s">
        <v>1108</v>
      </c>
    </row>
    <row r="425" spans="1:28" ht="14" x14ac:dyDescent="0.15">
      <c r="A425" s="23" t="s">
        <v>1112</v>
      </c>
      <c r="B425" s="89"/>
      <c r="C425" s="22" t="s">
        <v>12</v>
      </c>
      <c r="D425" s="102" t="s">
        <v>52</v>
      </c>
      <c r="E425" s="79" t="s">
        <v>1098</v>
      </c>
      <c r="F425" s="74" t="s">
        <v>692</v>
      </c>
      <c r="G425" s="66" t="s">
        <v>164</v>
      </c>
      <c r="H425" s="21"/>
      <c r="I425" s="21">
        <v>1</v>
      </c>
      <c r="J425" s="21" t="s">
        <v>14</v>
      </c>
      <c r="K425" s="21" t="str">
        <f>IFERROR(VLOOKUP(INVENTARIO4[[#This Row],[Code]],FOTOS[],2,FALSE),"-")</f>
        <v>-</v>
      </c>
      <c r="L425" s="21"/>
      <c r="M425" s="19">
        <f t="shared" si="50"/>
        <v>12</v>
      </c>
      <c r="N425" s="20"/>
      <c r="O425" s="112">
        <v>2</v>
      </c>
      <c r="P425" s="21">
        <f>SUMIFS(VENTAS[Cantidad],VENTAS[Código del producto Vendido],INVENTARIO4[[#This Row],[Code]])</f>
        <v>0</v>
      </c>
      <c r="Q425" s="21">
        <f>INVENTARIO4[[#This Row],[Entradas]]-INVENTARIO4[[#This Row],[Salidas]]</f>
        <v>2</v>
      </c>
      <c r="R425" s="61">
        <v>76</v>
      </c>
      <c r="S425" s="20">
        <v>17.600000000000001</v>
      </c>
      <c r="T425" s="20">
        <f t="shared" si="51"/>
        <v>4.3181818181818175</v>
      </c>
      <c r="U425" s="21">
        <v>215</v>
      </c>
      <c r="V425" s="20">
        <v>17</v>
      </c>
      <c r="W425" s="20">
        <f>U425*V425/1000</f>
        <v>3.6549999999999998</v>
      </c>
      <c r="X425" s="20">
        <f t="shared" si="53"/>
        <v>7.9731818181818177</v>
      </c>
      <c r="Y425" s="20">
        <f t="shared" si="54"/>
        <v>10.132272727272726</v>
      </c>
      <c r="Z425" s="20">
        <v>12</v>
      </c>
      <c r="AA425" s="20">
        <f t="shared" si="55"/>
        <v>4.0268181818181823</v>
      </c>
      <c r="AB425" s="20" t="s">
        <v>1096</v>
      </c>
    </row>
    <row r="426" spans="1:28" ht="14" x14ac:dyDescent="0.15">
      <c r="A426" s="23" t="s">
        <v>1113</v>
      </c>
      <c r="B426" s="89"/>
      <c r="C426" s="22" t="s">
        <v>12</v>
      </c>
      <c r="D426" s="102" t="s">
        <v>52</v>
      </c>
      <c r="E426" s="79" t="s">
        <v>1098</v>
      </c>
      <c r="F426" s="74" t="s">
        <v>698</v>
      </c>
      <c r="G426" s="66" t="s">
        <v>164</v>
      </c>
      <c r="H426" s="21"/>
      <c r="I426" s="21">
        <v>1</v>
      </c>
      <c r="J426" s="21" t="s">
        <v>14</v>
      </c>
      <c r="K426" s="21" t="str">
        <f>IFERROR(VLOOKUP(INVENTARIO4[[#This Row],[Code]],FOTOS[],2,FALSE),"-")</f>
        <v>-</v>
      </c>
      <c r="L426" s="21"/>
      <c r="M426" s="19">
        <f t="shared" si="50"/>
        <v>12</v>
      </c>
      <c r="N426" s="20"/>
      <c r="O426" s="110">
        <v>2</v>
      </c>
      <c r="P426" s="21">
        <f>SUMIFS(VENTAS[Cantidad],VENTAS[Código del producto Vendido],INVENTARIO4[[#This Row],[Code]])</f>
        <v>0</v>
      </c>
      <c r="Q426" s="21">
        <f>INVENTARIO4[[#This Row],[Entradas]]-INVENTARIO4[[#This Row],[Salidas]]</f>
        <v>2</v>
      </c>
      <c r="R426" s="61">
        <v>76</v>
      </c>
      <c r="S426" s="20">
        <v>17.600000000000001</v>
      </c>
      <c r="T426" s="20">
        <f t="shared" si="51"/>
        <v>4.3181818181818175</v>
      </c>
      <c r="U426" s="21">
        <v>215</v>
      </c>
      <c r="V426" s="20">
        <v>17</v>
      </c>
      <c r="W426" s="20">
        <f t="shared" si="52"/>
        <v>3.6549999999999998</v>
      </c>
      <c r="X426" s="20">
        <f t="shared" si="53"/>
        <v>7.9731818181818177</v>
      </c>
      <c r="Y426" s="20">
        <f t="shared" si="54"/>
        <v>10.132272727272726</v>
      </c>
      <c r="Z426" s="20">
        <v>12</v>
      </c>
      <c r="AA426" s="20">
        <f t="shared" si="55"/>
        <v>4.0268181818181823</v>
      </c>
      <c r="AB426" s="20" t="s">
        <v>1096</v>
      </c>
    </row>
    <row r="427" spans="1:28" ht="14" x14ac:dyDescent="0.15">
      <c r="A427" s="23" t="s">
        <v>1114</v>
      </c>
      <c r="B427" s="89"/>
      <c r="C427" s="22" t="s">
        <v>12</v>
      </c>
      <c r="D427" s="102" t="s">
        <v>415</v>
      </c>
      <c r="E427" s="79" t="s">
        <v>1074</v>
      </c>
      <c r="F427" s="74" t="s">
        <v>693</v>
      </c>
      <c r="G427" s="66" t="s">
        <v>164</v>
      </c>
      <c r="H427" s="21"/>
      <c r="I427" s="21">
        <v>1</v>
      </c>
      <c r="J427" s="21" t="s">
        <v>14</v>
      </c>
      <c r="K427" s="21" t="str">
        <f>IFERROR(VLOOKUP(INVENTARIO4[[#This Row],[Code]],FOTOS[],2,FALSE),"-")</f>
        <v>https://github.com/uberboutique/whataform-repo/raw/main/pictures/T0047.jpg</v>
      </c>
      <c r="L427" s="21"/>
      <c r="M427" s="19">
        <f t="shared" si="50"/>
        <v>25</v>
      </c>
      <c r="N427" s="20"/>
      <c r="O427" s="110">
        <v>1</v>
      </c>
      <c r="P427" s="21">
        <f>SUMIFS(VENTAS[Cantidad],VENTAS[Código del producto Vendido],INVENTARIO4[[#This Row],[Code]])</f>
        <v>1</v>
      </c>
      <c r="Q427" s="21">
        <f>INVENTARIO4[[#This Row],[Entradas]]-INVENTARIO4[[#This Row],[Salidas]]</f>
        <v>0</v>
      </c>
      <c r="R427" s="61">
        <v>195</v>
      </c>
      <c r="S427" s="20">
        <v>17.600000000000001</v>
      </c>
      <c r="T427" s="20">
        <f t="shared" si="51"/>
        <v>11.079545454545453</v>
      </c>
      <c r="U427" s="21">
        <v>300</v>
      </c>
      <c r="V427" s="20">
        <v>17</v>
      </c>
      <c r="W427" s="20">
        <f t="shared" si="52"/>
        <v>5.0999999999999996</v>
      </c>
      <c r="X427" s="20">
        <f t="shared" si="53"/>
        <v>16.179545454545455</v>
      </c>
      <c r="Y427" s="20">
        <f t="shared" si="54"/>
        <v>21.719318181818181</v>
      </c>
      <c r="Z427" s="20">
        <v>25</v>
      </c>
      <c r="AA427" s="20">
        <f t="shared" si="55"/>
        <v>8.8204545454545471</v>
      </c>
      <c r="AB427" s="20" t="s">
        <v>1096</v>
      </c>
    </row>
    <row r="428" spans="1:28" ht="14" x14ac:dyDescent="0.15">
      <c r="A428" s="23" t="s">
        <v>1115</v>
      </c>
      <c r="B428" s="89"/>
      <c r="C428" s="22" t="s">
        <v>12</v>
      </c>
      <c r="D428" s="102" t="s">
        <v>415</v>
      </c>
      <c r="E428" s="79" t="s">
        <v>1074</v>
      </c>
      <c r="F428" s="74" t="s">
        <v>698</v>
      </c>
      <c r="G428" s="66" t="s">
        <v>164</v>
      </c>
      <c r="H428" s="21"/>
      <c r="I428" s="21">
        <v>1</v>
      </c>
      <c r="J428" s="21" t="s">
        <v>14</v>
      </c>
      <c r="K428" s="21" t="str">
        <f>IFERROR(VLOOKUP(INVENTARIO4[[#This Row],[Code]],FOTOS[],2,FALSE),"-")</f>
        <v>-</v>
      </c>
      <c r="L428" s="21"/>
      <c r="M428" s="19">
        <f t="shared" si="50"/>
        <v>25</v>
      </c>
      <c r="N428" s="20"/>
      <c r="O428" s="110">
        <v>2</v>
      </c>
      <c r="P428" s="21">
        <f>SUMIFS(VENTAS[Cantidad],VENTAS[Código del producto Vendido],INVENTARIO4[[#This Row],[Code]])</f>
        <v>0</v>
      </c>
      <c r="Q428" s="21">
        <f>INVENTARIO4[[#This Row],[Entradas]]-INVENTARIO4[[#This Row],[Salidas]]</f>
        <v>2</v>
      </c>
      <c r="R428" s="61">
        <v>195</v>
      </c>
      <c r="S428" s="20">
        <v>17.600000000000001</v>
      </c>
      <c r="T428" s="20">
        <f t="shared" si="51"/>
        <v>11.079545454545453</v>
      </c>
      <c r="U428" s="21">
        <v>250</v>
      </c>
      <c r="V428" s="20">
        <v>17</v>
      </c>
      <c r="W428" s="20">
        <f t="shared" si="52"/>
        <v>4.25</v>
      </c>
      <c r="X428" s="20">
        <f t="shared" si="53"/>
        <v>15.329545454545453</v>
      </c>
      <c r="Y428" s="20">
        <f t="shared" si="54"/>
        <v>20.86931818181818</v>
      </c>
      <c r="Z428" s="20">
        <v>25</v>
      </c>
      <c r="AA428" s="20">
        <f t="shared" si="55"/>
        <v>9.6704545454545467</v>
      </c>
      <c r="AB428" s="20" t="s">
        <v>1096</v>
      </c>
    </row>
    <row r="429" spans="1:28" ht="14" x14ac:dyDescent="0.15">
      <c r="A429" s="23" t="s">
        <v>1116</v>
      </c>
      <c r="B429" s="89"/>
      <c r="C429" s="22" t="s">
        <v>12</v>
      </c>
      <c r="D429" s="102" t="s">
        <v>415</v>
      </c>
      <c r="E429" s="79" t="s">
        <v>1074</v>
      </c>
      <c r="F429" s="74" t="s">
        <v>697</v>
      </c>
      <c r="G429" s="66" t="s">
        <v>164</v>
      </c>
      <c r="H429" s="21"/>
      <c r="I429" s="21">
        <v>1</v>
      </c>
      <c r="J429" s="21" t="s">
        <v>14</v>
      </c>
      <c r="K429" s="21" t="str">
        <f>IFERROR(VLOOKUP(INVENTARIO4[[#This Row],[Code]],FOTOS[],2,FALSE),"-")</f>
        <v>-</v>
      </c>
      <c r="L429" s="21"/>
      <c r="M429" s="19">
        <f t="shared" si="50"/>
        <v>25</v>
      </c>
      <c r="N429" s="20"/>
      <c r="O429" s="112">
        <v>2</v>
      </c>
      <c r="P429" s="21">
        <f>SUMIFS(VENTAS[Cantidad],VENTAS[Código del producto Vendido],INVENTARIO4[[#This Row],[Code]])</f>
        <v>0</v>
      </c>
      <c r="Q429" s="21">
        <f>INVENTARIO4[[#This Row],[Entradas]]-INVENTARIO4[[#This Row],[Salidas]]</f>
        <v>2</v>
      </c>
      <c r="R429" s="61">
        <v>195</v>
      </c>
      <c r="S429" s="20">
        <v>17.600000000000001</v>
      </c>
      <c r="T429" s="20">
        <f t="shared" si="51"/>
        <v>11.079545454545453</v>
      </c>
      <c r="U429" s="21">
        <v>250</v>
      </c>
      <c r="V429" s="20">
        <v>17</v>
      </c>
      <c r="W429" s="20">
        <f t="shared" si="52"/>
        <v>4.25</v>
      </c>
      <c r="X429" s="20">
        <f t="shared" si="53"/>
        <v>15.329545454545453</v>
      </c>
      <c r="Y429" s="20">
        <f t="shared" si="54"/>
        <v>20.86931818181818</v>
      </c>
      <c r="Z429" s="20">
        <v>25</v>
      </c>
      <c r="AA429" s="20">
        <f t="shared" si="55"/>
        <v>9.6704545454545467</v>
      </c>
      <c r="AB429" s="20" t="s">
        <v>1096</v>
      </c>
    </row>
    <row r="430" spans="1:28" ht="14" x14ac:dyDescent="0.15">
      <c r="A430" s="23" t="s">
        <v>1117</v>
      </c>
      <c r="B430" s="89"/>
      <c r="C430" s="22" t="s">
        <v>12</v>
      </c>
      <c r="D430" s="102" t="s">
        <v>50</v>
      </c>
      <c r="E430" s="79" t="s">
        <v>1075</v>
      </c>
      <c r="F430" s="75" t="s">
        <v>693</v>
      </c>
      <c r="G430" s="66" t="s">
        <v>164</v>
      </c>
      <c r="H430" s="21"/>
      <c r="I430" s="21">
        <v>1</v>
      </c>
      <c r="J430" s="21" t="s">
        <v>14</v>
      </c>
      <c r="K430" s="21" t="str">
        <f>IFERROR(VLOOKUP(INVENTARIO4[[#This Row],[Code]],FOTOS[],2,FALSE),"-")</f>
        <v>-</v>
      </c>
      <c r="L430" s="21"/>
      <c r="M430" s="19">
        <f t="shared" si="50"/>
        <v>35</v>
      </c>
      <c r="N430" s="20"/>
      <c r="O430" s="110">
        <v>1</v>
      </c>
      <c r="P430" s="21">
        <f>SUMIFS(VENTAS[Cantidad],VENTAS[Código del producto Vendido],INVENTARIO4[[#This Row],[Code]])</f>
        <v>0</v>
      </c>
      <c r="Q430" s="21">
        <f>INVENTARIO4[[#This Row],[Entradas]]-INVENTARIO4[[#This Row],[Salidas]]</f>
        <v>1</v>
      </c>
      <c r="R430" s="61">
        <v>240</v>
      </c>
      <c r="S430" s="20">
        <v>17.600000000000001</v>
      </c>
      <c r="T430" s="20">
        <f t="shared" si="51"/>
        <v>13.636363636363635</v>
      </c>
      <c r="U430" s="21">
        <v>460</v>
      </c>
      <c r="V430" s="20">
        <v>17</v>
      </c>
      <c r="W430" s="20">
        <f t="shared" si="52"/>
        <v>7.82</v>
      </c>
      <c r="X430" s="20">
        <f t="shared" si="53"/>
        <v>21.456363636363633</v>
      </c>
      <c r="Y430" s="20">
        <f t="shared" si="54"/>
        <v>28.274545454545454</v>
      </c>
      <c r="Z430" s="20">
        <v>35</v>
      </c>
      <c r="AA430" s="20">
        <f t="shared" si="55"/>
        <v>13.543636363636367</v>
      </c>
      <c r="AB430" s="34" t="s">
        <v>1096</v>
      </c>
    </row>
    <row r="431" spans="1:28" ht="14" x14ac:dyDescent="0.15">
      <c r="A431" s="23" t="s">
        <v>1118</v>
      </c>
      <c r="B431" s="89"/>
      <c r="C431" s="22" t="s">
        <v>12</v>
      </c>
      <c r="D431" s="102" t="s">
        <v>50</v>
      </c>
      <c r="E431" s="79" t="s">
        <v>1075</v>
      </c>
      <c r="F431" s="75" t="s">
        <v>698</v>
      </c>
      <c r="G431" s="66" t="s">
        <v>164</v>
      </c>
      <c r="H431" s="21"/>
      <c r="I431" s="21">
        <v>1</v>
      </c>
      <c r="J431" s="21" t="s">
        <v>14</v>
      </c>
      <c r="K431" s="21" t="str">
        <f>IFERROR(VLOOKUP(INVENTARIO4[[#This Row],[Code]],FOTOS[],2,FALSE),"-")</f>
        <v>-</v>
      </c>
      <c r="L431" s="21"/>
      <c r="M431" s="19">
        <f t="shared" si="50"/>
        <v>35</v>
      </c>
      <c r="N431" s="20"/>
      <c r="O431" s="112">
        <v>1</v>
      </c>
      <c r="P431" s="21">
        <f>SUMIFS(VENTAS[Cantidad],VENTAS[Código del producto Vendido],INVENTARIO4[[#This Row],[Code]])</f>
        <v>0</v>
      </c>
      <c r="Q431" s="21">
        <f>INVENTARIO4[[#This Row],[Entradas]]-INVENTARIO4[[#This Row],[Salidas]]</f>
        <v>1</v>
      </c>
      <c r="R431" s="61">
        <v>240</v>
      </c>
      <c r="S431" s="20">
        <v>17.600000000000001</v>
      </c>
      <c r="T431" s="20">
        <f t="shared" si="51"/>
        <v>13.636363636363635</v>
      </c>
      <c r="U431" s="21">
        <v>460</v>
      </c>
      <c r="V431" s="20">
        <v>17</v>
      </c>
      <c r="W431" s="20">
        <f t="shared" si="52"/>
        <v>7.82</v>
      </c>
      <c r="X431" s="20">
        <f t="shared" si="53"/>
        <v>21.456363636363633</v>
      </c>
      <c r="Y431" s="20">
        <f t="shared" si="54"/>
        <v>28.274545454545454</v>
      </c>
      <c r="Z431" s="20">
        <v>35</v>
      </c>
      <c r="AA431" s="20">
        <f t="shared" si="55"/>
        <v>13.543636363636367</v>
      </c>
      <c r="AB431" s="34" t="s">
        <v>1096</v>
      </c>
    </row>
    <row r="432" spans="1:28" ht="14" x14ac:dyDescent="0.15">
      <c r="A432" s="23" t="s">
        <v>1119</v>
      </c>
      <c r="B432" s="89"/>
      <c r="C432" s="22" t="s">
        <v>12</v>
      </c>
      <c r="D432" s="102" t="s">
        <v>50</v>
      </c>
      <c r="E432" s="79" t="s">
        <v>1075</v>
      </c>
      <c r="F432" s="75" t="s">
        <v>697</v>
      </c>
      <c r="G432" s="66" t="s">
        <v>164</v>
      </c>
      <c r="H432" s="21"/>
      <c r="I432" s="21">
        <v>1</v>
      </c>
      <c r="J432" s="21" t="s">
        <v>14</v>
      </c>
      <c r="K432" s="21"/>
      <c r="L432" s="21"/>
      <c r="M432" s="19">
        <f t="shared" si="50"/>
        <v>35</v>
      </c>
      <c r="N432" s="20"/>
      <c r="O432" s="110">
        <v>1</v>
      </c>
      <c r="P432" s="21">
        <f>SUMIFS(VENTAS[Cantidad],VENTAS[Código del producto Vendido],INVENTARIO4[[#This Row],[Code]])</f>
        <v>0</v>
      </c>
      <c r="Q432" s="21">
        <f>INVENTARIO4[[#This Row],[Entradas]]-INVENTARIO4[[#This Row],[Salidas]]</f>
        <v>1</v>
      </c>
      <c r="R432" s="61">
        <v>240</v>
      </c>
      <c r="S432" s="20">
        <v>17.600000000000001</v>
      </c>
      <c r="T432" s="20">
        <f t="shared" si="51"/>
        <v>13.636363636363635</v>
      </c>
      <c r="U432" s="21">
        <v>460</v>
      </c>
      <c r="V432" s="20">
        <v>17</v>
      </c>
      <c r="W432" s="20">
        <f t="shared" si="52"/>
        <v>7.82</v>
      </c>
      <c r="X432" s="20">
        <f t="shared" si="53"/>
        <v>21.456363636363633</v>
      </c>
      <c r="Y432" s="20">
        <f t="shared" si="54"/>
        <v>28.274545454545454</v>
      </c>
      <c r="Z432" s="20">
        <v>35</v>
      </c>
      <c r="AA432" s="20">
        <f t="shared" si="55"/>
        <v>13.543636363636367</v>
      </c>
      <c r="AB432" s="20"/>
    </row>
    <row r="433" spans="1:28" ht="14" x14ac:dyDescent="0.15">
      <c r="A433" s="85" t="s">
        <v>1120</v>
      </c>
      <c r="B433" s="89"/>
      <c r="C433" s="22" t="s">
        <v>12</v>
      </c>
      <c r="D433" s="102" t="s">
        <v>415</v>
      </c>
      <c r="E433" s="79" t="s">
        <v>1073</v>
      </c>
      <c r="F433" s="75" t="s">
        <v>697</v>
      </c>
      <c r="G433" s="66" t="s">
        <v>164</v>
      </c>
      <c r="H433" s="21"/>
      <c r="I433" s="21">
        <v>1</v>
      </c>
      <c r="J433" s="21" t="s">
        <v>14</v>
      </c>
      <c r="K433" s="21"/>
      <c r="L433" s="21"/>
      <c r="M433" s="19">
        <f t="shared" si="50"/>
        <v>25</v>
      </c>
      <c r="N433" s="20"/>
      <c r="O433" s="112">
        <v>1</v>
      </c>
      <c r="P433" s="21">
        <f>SUMIFS(VENTAS[Cantidad],VENTAS[Código del producto Vendido],INVENTARIO4[[#This Row],[Code]])</f>
        <v>0</v>
      </c>
      <c r="Q433" s="21">
        <f>INVENTARIO4[[#This Row],[Entradas]]-INVENTARIO4[[#This Row],[Salidas]]</f>
        <v>1</v>
      </c>
      <c r="R433" s="61">
        <v>205</v>
      </c>
      <c r="S433" s="20">
        <v>17.600000000000001</v>
      </c>
      <c r="T433" s="20">
        <f t="shared" si="51"/>
        <v>11.647727272727272</v>
      </c>
      <c r="U433" s="21">
        <v>345</v>
      </c>
      <c r="V433" s="20">
        <v>17</v>
      </c>
      <c r="W433" s="20">
        <f t="shared" si="52"/>
        <v>5.8650000000000002</v>
      </c>
      <c r="X433" s="20">
        <f t="shared" si="53"/>
        <v>17.512727272727272</v>
      </c>
      <c r="Y433" s="20">
        <f t="shared" si="54"/>
        <v>23.336590909090908</v>
      </c>
      <c r="Z433" s="20">
        <v>25</v>
      </c>
      <c r="AA433" s="20">
        <f t="shared" si="55"/>
        <v>7.4872727272727282</v>
      </c>
      <c r="AB433" s="20" t="s">
        <v>1096</v>
      </c>
    </row>
    <row r="434" spans="1:28" ht="14" x14ac:dyDescent="0.15">
      <c r="A434" s="23" t="s">
        <v>1121</v>
      </c>
      <c r="B434" s="89"/>
      <c r="C434" s="22" t="s">
        <v>12</v>
      </c>
      <c r="D434" s="102" t="s">
        <v>415</v>
      </c>
      <c r="E434" s="79" t="s">
        <v>1073</v>
      </c>
      <c r="F434" s="75" t="s">
        <v>693</v>
      </c>
      <c r="G434" s="66" t="s">
        <v>164</v>
      </c>
      <c r="H434" s="21"/>
      <c r="I434" s="21">
        <v>1</v>
      </c>
      <c r="J434" s="21" t="s">
        <v>14</v>
      </c>
      <c r="K434" s="21"/>
      <c r="L434" s="21"/>
      <c r="M434" s="19">
        <f t="shared" si="50"/>
        <v>25</v>
      </c>
      <c r="N434" s="20"/>
      <c r="O434" s="110">
        <v>2</v>
      </c>
      <c r="P434" s="21">
        <f>SUMIFS(VENTAS[Cantidad],VENTAS[Código del producto Vendido],INVENTARIO4[[#This Row],[Code]])</f>
        <v>0</v>
      </c>
      <c r="Q434" s="21">
        <f>INVENTARIO4[[#This Row],[Entradas]]-INVENTARIO4[[#This Row],[Salidas]]</f>
        <v>2</v>
      </c>
      <c r="R434" s="61">
        <v>205</v>
      </c>
      <c r="S434" s="20">
        <v>17.600000000000001</v>
      </c>
      <c r="T434" s="20">
        <f t="shared" si="51"/>
        <v>11.647727272727272</v>
      </c>
      <c r="U434" s="21">
        <v>345</v>
      </c>
      <c r="V434" s="20">
        <v>17</v>
      </c>
      <c r="W434" s="20">
        <f t="shared" si="52"/>
        <v>5.8650000000000002</v>
      </c>
      <c r="X434" s="20">
        <f t="shared" si="53"/>
        <v>17.512727272727272</v>
      </c>
      <c r="Y434" s="20">
        <f t="shared" si="54"/>
        <v>23.336590909090908</v>
      </c>
      <c r="Z434" s="20">
        <v>25</v>
      </c>
      <c r="AA434" s="20">
        <f t="shared" si="55"/>
        <v>7.4872727272727282</v>
      </c>
      <c r="AB434" s="20" t="s">
        <v>1096</v>
      </c>
    </row>
    <row r="435" spans="1:28" ht="14" x14ac:dyDescent="0.15">
      <c r="A435" s="23" t="s">
        <v>1122</v>
      </c>
      <c r="B435" s="89"/>
      <c r="C435" s="22" t="s">
        <v>12</v>
      </c>
      <c r="D435" s="102" t="s">
        <v>52</v>
      </c>
      <c r="E435" s="79" t="s">
        <v>1110</v>
      </c>
      <c r="F435" s="75" t="s">
        <v>695</v>
      </c>
      <c r="G435" s="66" t="s">
        <v>164</v>
      </c>
      <c r="H435" s="21"/>
      <c r="I435" s="21">
        <v>1</v>
      </c>
      <c r="J435" s="21" t="s">
        <v>14</v>
      </c>
      <c r="K435" s="21"/>
      <c r="L435" s="21"/>
      <c r="M435" s="19">
        <f t="shared" si="50"/>
        <v>12</v>
      </c>
      <c r="N435" s="20"/>
      <c r="O435" s="112">
        <v>2</v>
      </c>
      <c r="P435" s="21">
        <f>SUMIFS(VENTAS[Cantidad],VENTAS[Código del producto Vendido],INVENTARIO4[[#This Row],[Code]])</f>
        <v>0</v>
      </c>
      <c r="Q435" s="21">
        <f>INVENTARIO4[[#This Row],[Entradas]]-INVENTARIO4[[#This Row],[Salidas]]</f>
        <v>2</v>
      </c>
      <c r="R435" s="61">
        <v>102</v>
      </c>
      <c r="S435" s="20">
        <v>17.600000000000001</v>
      </c>
      <c r="T435" s="20">
        <f t="shared" si="51"/>
        <v>5.795454545454545</v>
      </c>
      <c r="U435" s="21">
        <v>130</v>
      </c>
      <c r="V435" s="20">
        <v>17</v>
      </c>
      <c r="W435" s="20">
        <f t="shared" si="52"/>
        <v>2.21</v>
      </c>
      <c r="X435" s="20">
        <f t="shared" si="53"/>
        <v>8.005454545454544</v>
      </c>
      <c r="Y435" s="20">
        <f t="shared" si="54"/>
        <v>10.903181818181817</v>
      </c>
      <c r="Z435" s="20">
        <v>12</v>
      </c>
      <c r="AA435" s="20">
        <f t="shared" si="55"/>
        <v>3.9945454545454551</v>
      </c>
      <c r="AB435" s="20" t="s">
        <v>1108</v>
      </c>
    </row>
    <row r="436" spans="1:28" ht="14" x14ac:dyDescent="0.15">
      <c r="A436" s="23" t="s">
        <v>1123</v>
      </c>
      <c r="B436" s="89"/>
      <c r="C436" s="22" t="s">
        <v>12</v>
      </c>
      <c r="D436" s="102" t="s">
        <v>415</v>
      </c>
      <c r="E436" s="79" t="s">
        <v>1076</v>
      </c>
      <c r="F436" s="75" t="s">
        <v>697</v>
      </c>
      <c r="G436" s="66" t="s">
        <v>164</v>
      </c>
      <c r="H436" s="21"/>
      <c r="I436" s="21">
        <v>1</v>
      </c>
      <c r="J436" s="21" t="s">
        <v>14</v>
      </c>
      <c r="K436" s="21" t="s">
        <v>1077</v>
      </c>
      <c r="L436" s="21"/>
      <c r="M436" s="19">
        <f t="shared" si="50"/>
        <v>25</v>
      </c>
      <c r="N436" s="20"/>
      <c r="O436" s="110">
        <v>1</v>
      </c>
      <c r="P436" s="21">
        <f>SUMIFS(VENTAS[Cantidad],VENTAS[Código del producto Vendido],INVENTARIO4[[#This Row],[Code]])</f>
        <v>1</v>
      </c>
      <c r="Q436" s="21">
        <f>INVENTARIO4[[#This Row],[Entradas]]-INVENTARIO4[[#This Row],[Salidas]]</f>
        <v>0</v>
      </c>
      <c r="R436" s="61">
        <v>190</v>
      </c>
      <c r="S436" s="20">
        <v>17.600000000000001</v>
      </c>
      <c r="T436" s="20">
        <f t="shared" si="51"/>
        <v>10.795454545454545</v>
      </c>
      <c r="U436" s="21">
        <v>250</v>
      </c>
      <c r="V436" s="20">
        <v>17</v>
      </c>
      <c r="W436" s="20">
        <f t="shared" si="52"/>
        <v>4.25</v>
      </c>
      <c r="X436" s="20">
        <f t="shared" si="53"/>
        <v>15.045454545454545</v>
      </c>
      <c r="Y436" s="20">
        <f t="shared" si="54"/>
        <v>20.443181818181817</v>
      </c>
      <c r="Z436" s="20">
        <v>25</v>
      </c>
      <c r="AA436" s="20">
        <f t="shared" si="55"/>
        <v>9.954545454545455</v>
      </c>
      <c r="AB436" s="20" t="s">
        <v>1097</v>
      </c>
    </row>
    <row r="437" spans="1:28" ht="14" x14ac:dyDescent="0.15">
      <c r="A437" s="23" t="s">
        <v>1124</v>
      </c>
      <c r="B437" s="89"/>
      <c r="C437" s="22" t="s">
        <v>12</v>
      </c>
      <c r="D437" s="102" t="s">
        <v>415</v>
      </c>
      <c r="E437" s="105" t="s">
        <v>1078</v>
      </c>
      <c r="F437" s="75" t="s">
        <v>693</v>
      </c>
      <c r="G437" s="66" t="s">
        <v>164</v>
      </c>
      <c r="H437" s="21"/>
      <c r="I437" s="21">
        <v>1</v>
      </c>
      <c r="J437" s="21" t="s">
        <v>14</v>
      </c>
      <c r="K437" s="21"/>
      <c r="L437" s="21"/>
      <c r="M437" s="19">
        <f>Z437</f>
        <v>25</v>
      </c>
      <c r="N437" s="20"/>
      <c r="O437" s="112">
        <v>2</v>
      </c>
      <c r="P437" s="21">
        <f>SUMIFS(VENTAS[Cantidad],VENTAS[Código del producto Vendido],INVENTARIO4[[#This Row],[Code]])</f>
        <v>0</v>
      </c>
      <c r="Q437" s="21">
        <f>INVENTARIO4[[#This Row],[Entradas]]-INVENTARIO4[[#This Row],[Salidas]]</f>
        <v>2</v>
      </c>
      <c r="R437" s="61">
        <v>175</v>
      </c>
      <c r="S437" s="20">
        <v>17.600000000000001</v>
      </c>
      <c r="T437" s="20">
        <f t="shared" si="51"/>
        <v>9.9431818181818166</v>
      </c>
      <c r="U437" s="21">
        <v>350</v>
      </c>
      <c r="V437" s="20">
        <v>17</v>
      </c>
      <c r="W437" s="20">
        <f t="shared" si="52"/>
        <v>5.95</v>
      </c>
      <c r="X437" s="20">
        <f t="shared" si="53"/>
        <v>15.893181818181816</v>
      </c>
      <c r="Y437" s="20">
        <f t="shared" si="54"/>
        <v>20.864772727272726</v>
      </c>
      <c r="Z437" s="20">
        <v>25</v>
      </c>
      <c r="AA437" s="20">
        <f t="shared" si="55"/>
        <v>9.1068181818181841</v>
      </c>
      <c r="AB437" s="20" t="s">
        <v>1096</v>
      </c>
    </row>
    <row r="438" spans="1:28" ht="14" x14ac:dyDescent="0.15">
      <c r="A438" s="23" t="s">
        <v>1125</v>
      </c>
      <c r="B438" s="89"/>
      <c r="C438" s="22" t="s">
        <v>12</v>
      </c>
      <c r="D438" s="102" t="s">
        <v>52</v>
      </c>
      <c r="E438" s="79" t="s">
        <v>1079</v>
      </c>
      <c r="F438" s="75" t="s">
        <v>697</v>
      </c>
      <c r="G438" s="66" t="s">
        <v>164</v>
      </c>
      <c r="H438" s="21"/>
      <c r="I438" s="21">
        <v>1</v>
      </c>
      <c r="J438" s="21" t="s">
        <v>14</v>
      </c>
      <c r="K438" s="21"/>
      <c r="L438" s="21"/>
      <c r="M438" s="19">
        <f t="shared" si="50"/>
        <v>15</v>
      </c>
      <c r="N438" s="20"/>
      <c r="O438" s="110">
        <v>2</v>
      </c>
      <c r="P438" s="21">
        <f>SUMIFS(VENTAS[Cantidad],VENTAS[Código del producto Vendido],INVENTARIO4[[#This Row],[Code]])</f>
        <v>2</v>
      </c>
      <c r="Q438" s="21">
        <f>INVENTARIO4[[#This Row],[Entradas]]-INVENTARIO4[[#This Row],[Salidas]]</f>
        <v>0</v>
      </c>
      <c r="R438" s="61">
        <v>125</v>
      </c>
      <c r="S438" s="20">
        <v>17.600000000000001</v>
      </c>
      <c r="T438" s="20">
        <f t="shared" si="51"/>
        <v>7.1022727272727266</v>
      </c>
      <c r="U438" s="21">
        <v>175</v>
      </c>
      <c r="V438" s="20">
        <v>17</v>
      </c>
      <c r="W438" s="20">
        <f t="shared" si="52"/>
        <v>2.9750000000000001</v>
      </c>
      <c r="X438" s="20">
        <f t="shared" si="53"/>
        <v>10.077272727272726</v>
      </c>
      <c r="Y438" s="20">
        <f t="shared" si="54"/>
        <v>13.62840909090909</v>
      </c>
      <c r="Z438" s="20">
        <v>15</v>
      </c>
      <c r="AA438" s="20">
        <f t="shared" si="55"/>
        <v>4.9227272727272737</v>
      </c>
      <c r="AB438" s="20" t="s">
        <v>1096</v>
      </c>
    </row>
    <row r="439" spans="1:28" ht="14" x14ac:dyDescent="0.15">
      <c r="A439" s="23" t="s">
        <v>1126</v>
      </c>
      <c r="B439" s="89"/>
      <c r="C439" s="22" t="s">
        <v>12</v>
      </c>
      <c r="D439" s="102" t="s">
        <v>52</v>
      </c>
      <c r="E439" s="79" t="s">
        <v>1291</v>
      </c>
      <c r="F439" s="75" t="s">
        <v>698</v>
      </c>
      <c r="G439" s="66" t="s">
        <v>164</v>
      </c>
      <c r="H439" s="21"/>
      <c r="I439" s="21">
        <v>1</v>
      </c>
      <c r="J439" s="21" t="s">
        <v>14</v>
      </c>
      <c r="K439" s="21"/>
      <c r="L439" s="21"/>
      <c r="M439" s="19">
        <f t="shared" si="50"/>
        <v>15</v>
      </c>
      <c r="N439" s="20"/>
      <c r="O439" s="112">
        <v>1</v>
      </c>
      <c r="P439" s="21">
        <f>SUMIFS(VENTAS[Cantidad],VENTAS[Código del producto Vendido],INVENTARIO4[[#This Row],[Code]])</f>
        <v>0</v>
      </c>
      <c r="Q439" s="21">
        <f>INVENTARIO4[[#This Row],[Entradas]]-INVENTARIO4[[#This Row],[Salidas]]</f>
        <v>1</v>
      </c>
      <c r="R439" s="61">
        <v>125</v>
      </c>
      <c r="S439" s="20">
        <v>17.600000000000001</v>
      </c>
      <c r="T439" s="20">
        <f t="shared" si="51"/>
        <v>7.1022727272727266</v>
      </c>
      <c r="U439" s="21">
        <v>180</v>
      </c>
      <c r="V439" s="20">
        <v>17</v>
      </c>
      <c r="W439" s="20">
        <f t="shared" si="52"/>
        <v>3.06</v>
      </c>
      <c r="X439" s="20">
        <f t="shared" si="53"/>
        <v>10.162272727272727</v>
      </c>
      <c r="Y439" s="20">
        <f t="shared" si="54"/>
        <v>13.71340909090909</v>
      </c>
      <c r="Z439" s="20">
        <v>15</v>
      </c>
      <c r="AA439" s="20">
        <f t="shared" si="55"/>
        <v>4.8377272727272729</v>
      </c>
      <c r="AB439" s="20" t="s">
        <v>1096</v>
      </c>
    </row>
    <row r="440" spans="1:28" ht="14" x14ac:dyDescent="0.15">
      <c r="A440" s="23" t="s">
        <v>1127</v>
      </c>
      <c r="B440" s="89"/>
      <c r="C440" s="22" t="s">
        <v>12</v>
      </c>
      <c r="D440" s="102" t="s">
        <v>50</v>
      </c>
      <c r="E440" s="79" t="s">
        <v>1080</v>
      </c>
      <c r="F440" s="75" t="s">
        <v>697</v>
      </c>
      <c r="G440" s="66" t="s">
        <v>164</v>
      </c>
      <c r="H440" s="21"/>
      <c r="I440" s="21">
        <v>1</v>
      </c>
      <c r="J440" s="21" t="s">
        <v>14</v>
      </c>
      <c r="K440" s="21"/>
      <c r="L440" s="21"/>
      <c r="M440" s="19">
        <f t="shared" si="50"/>
        <v>22</v>
      </c>
      <c r="N440" s="20"/>
      <c r="O440" s="110">
        <v>2</v>
      </c>
      <c r="P440" s="21">
        <f>SUMIFS(VENTAS[Cantidad],VENTAS[Código del producto Vendido],INVENTARIO4[[#This Row],[Code]])</f>
        <v>0</v>
      </c>
      <c r="Q440" s="21">
        <f>INVENTARIO4[[#This Row],[Entradas]]-INVENTARIO4[[#This Row],[Salidas]]</f>
        <v>2</v>
      </c>
      <c r="R440" s="61">
        <v>185</v>
      </c>
      <c r="S440" s="20">
        <v>17.600000000000001</v>
      </c>
      <c r="T440" s="20">
        <f t="shared" si="51"/>
        <v>10.511363636363635</v>
      </c>
      <c r="U440" s="21">
        <v>200</v>
      </c>
      <c r="V440" s="20">
        <v>17</v>
      </c>
      <c r="W440" s="20">
        <f t="shared" si="52"/>
        <v>3.4</v>
      </c>
      <c r="X440" s="20">
        <f t="shared" si="53"/>
        <v>13.911363636363635</v>
      </c>
      <c r="Y440" s="20">
        <f t="shared" si="54"/>
        <v>19.167045454545452</v>
      </c>
      <c r="Z440" s="20">
        <v>22</v>
      </c>
      <c r="AA440" s="20">
        <f t="shared" si="55"/>
        <v>8.0886363636363647</v>
      </c>
      <c r="AB440" s="20"/>
    </row>
    <row r="441" spans="1:28" ht="14" x14ac:dyDescent="0.15">
      <c r="A441" s="23" t="s">
        <v>1128</v>
      </c>
      <c r="B441" s="89"/>
      <c r="C441" s="22" t="s">
        <v>12</v>
      </c>
      <c r="D441" s="102" t="s">
        <v>50</v>
      </c>
      <c r="E441" s="79" t="s">
        <v>1080</v>
      </c>
      <c r="F441" s="75" t="s">
        <v>698</v>
      </c>
      <c r="G441" s="66" t="s">
        <v>164</v>
      </c>
      <c r="H441" s="21"/>
      <c r="I441" s="21">
        <v>1</v>
      </c>
      <c r="J441" s="21" t="s">
        <v>14</v>
      </c>
      <c r="K441" s="21"/>
      <c r="L441" s="21"/>
      <c r="M441" s="19">
        <f t="shared" si="50"/>
        <v>24</v>
      </c>
      <c r="N441" s="20"/>
      <c r="O441" s="112">
        <v>2</v>
      </c>
      <c r="P441" s="21">
        <f>SUMIFS(VENTAS[Cantidad],VENTAS[Código del producto Vendido],INVENTARIO4[[#This Row],[Code]])</f>
        <v>0</v>
      </c>
      <c r="Q441" s="21">
        <f>INVENTARIO4[[#This Row],[Entradas]]-INVENTARIO4[[#This Row],[Salidas]]</f>
        <v>2</v>
      </c>
      <c r="R441" s="61">
        <v>185</v>
      </c>
      <c r="S441" s="20">
        <v>17.600000000000001</v>
      </c>
      <c r="T441" s="20">
        <f t="shared" si="51"/>
        <v>10.511363636363635</v>
      </c>
      <c r="U441" s="21">
        <v>200</v>
      </c>
      <c r="V441" s="20">
        <v>17</v>
      </c>
      <c r="W441" s="20">
        <f t="shared" si="52"/>
        <v>3.4</v>
      </c>
      <c r="X441" s="20">
        <f t="shared" si="53"/>
        <v>13.911363636363635</v>
      </c>
      <c r="Y441" s="20">
        <f t="shared" si="54"/>
        <v>19.167045454545452</v>
      </c>
      <c r="Z441" s="20">
        <v>24</v>
      </c>
      <c r="AA441" s="20">
        <f t="shared" si="55"/>
        <v>10.088636363636365</v>
      </c>
      <c r="AB441" s="20"/>
    </row>
    <row r="442" spans="1:28" ht="14" x14ac:dyDescent="0.15">
      <c r="A442" s="23" t="s">
        <v>1129</v>
      </c>
      <c r="B442" s="89"/>
      <c r="C442" s="22" t="s">
        <v>12</v>
      </c>
      <c r="D442" s="102" t="s">
        <v>891</v>
      </c>
      <c r="E442" s="79" t="s">
        <v>1081</v>
      </c>
      <c r="F442" s="75" t="s">
        <v>695</v>
      </c>
      <c r="G442" s="66" t="s">
        <v>164</v>
      </c>
      <c r="H442" s="21"/>
      <c r="I442" s="21">
        <v>1</v>
      </c>
      <c r="J442" s="21" t="s">
        <v>14</v>
      </c>
      <c r="K442" s="21"/>
      <c r="L442" s="21"/>
      <c r="M442" s="19">
        <f t="shared" si="50"/>
        <v>20</v>
      </c>
      <c r="N442" s="20"/>
      <c r="O442" s="110">
        <v>1</v>
      </c>
      <c r="P442" s="21">
        <f>SUMIFS(VENTAS[Cantidad],VENTAS[Código del producto Vendido],INVENTARIO4[[#This Row],[Code]])</f>
        <v>1</v>
      </c>
      <c r="Q442" s="21">
        <f>INVENTARIO4[[#This Row],[Entradas]]-INVENTARIO4[[#This Row],[Salidas]]</f>
        <v>0</v>
      </c>
      <c r="R442" s="61">
        <v>140</v>
      </c>
      <c r="S442" s="20">
        <v>17.600000000000001</v>
      </c>
      <c r="T442" s="20">
        <f t="shared" si="51"/>
        <v>7.9545454545454541</v>
      </c>
      <c r="U442" s="21">
        <v>215</v>
      </c>
      <c r="V442" s="20">
        <v>17</v>
      </c>
      <c r="W442" s="20">
        <f t="shared" si="52"/>
        <v>3.6549999999999998</v>
      </c>
      <c r="X442" s="20">
        <f t="shared" si="53"/>
        <v>11.609545454545454</v>
      </c>
      <c r="Y442" s="20">
        <f t="shared" si="54"/>
        <v>15.586818181818181</v>
      </c>
      <c r="Z442" s="20">
        <v>20</v>
      </c>
      <c r="AA442" s="20">
        <f t="shared" si="55"/>
        <v>8.3904545454545474</v>
      </c>
      <c r="AB442" s="20" t="s">
        <v>1096</v>
      </c>
    </row>
    <row r="443" spans="1:28" ht="14" x14ac:dyDescent="0.15">
      <c r="A443" s="23" t="s">
        <v>1130</v>
      </c>
      <c r="B443" s="89"/>
      <c r="C443" s="22" t="s">
        <v>12</v>
      </c>
      <c r="D443" s="102" t="s">
        <v>891</v>
      </c>
      <c r="E443" s="79" t="s">
        <v>1081</v>
      </c>
      <c r="F443" s="75" t="s">
        <v>697</v>
      </c>
      <c r="G443" s="66" t="s">
        <v>164</v>
      </c>
      <c r="H443" s="21"/>
      <c r="I443" s="21">
        <v>1</v>
      </c>
      <c r="J443" s="21" t="s">
        <v>14</v>
      </c>
      <c r="K443" s="21"/>
      <c r="L443" s="21"/>
      <c r="M443" s="19">
        <f t="shared" si="50"/>
        <v>20</v>
      </c>
      <c r="N443" s="20"/>
      <c r="O443" s="110">
        <v>0</v>
      </c>
      <c r="P443" s="21">
        <f>SUMIFS(VENTAS[Cantidad],VENTAS[Código del producto Vendido],INVENTARIO4[[#This Row],[Code]])</f>
        <v>0</v>
      </c>
      <c r="Q443" s="21">
        <f>INVENTARIO4[[#This Row],[Entradas]]-INVENTARIO4[[#This Row],[Salidas]]</f>
        <v>0</v>
      </c>
      <c r="R443" s="61">
        <v>140</v>
      </c>
      <c r="S443" s="20">
        <v>17.600000000000001</v>
      </c>
      <c r="T443" s="20">
        <f t="shared" si="51"/>
        <v>7.9545454545454541</v>
      </c>
      <c r="U443" s="21">
        <v>215</v>
      </c>
      <c r="V443" s="20">
        <v>17</v>
      </c>
      <c r="W443" s="20">
        <f t="shared" si="52"/>
        <v>3.6549999999999998</v>
      </c>
      <c r="X443" s="20">
        <f t="shared" si="53"/>
        <v>11.609545454545454</v>
      </c>
      <c r="Y443" s="20">
        <f t="shared" si="54"/>
        <v>15.586818181818181</v>
      </c>
      <c r="Z443" s="20">
        <v>20</v>
      </c>
      <c r="AA443" s="20">
        <f t="shared" si="55"/>
        <v>8.3904545454545474</v>
      </c>
      <c r="AB443" s="20"/>
    </row>
    <row r="444" spans="1:28" ht="14" x14ac:dyDescent="0.15">
      <c r="A444" s="23" t="s">
        <v>1131</v>
      </c>
      <c r="B444" s="89"/>
      <c r="C444" s="22" t="s">
        <v>12</v>
      </c>
      <c r="D444" s="102" t="s">
        <v>891</v>
      </c>
      <c r="E444" s="79" t="s">
        <v>1081</v>
      </c>
      <c r="F444" s="75" t="s">
        <v>698</v>
      </c>
      <c r="G444" s="66" t="s">
        <v>164</v>
      </c>
      <c r="H444" s="21"/>
      <c r="I444" s="21">
        <v>1</v>
      </c>
      <c r="J444" s="21" t="s">
        <v>14</v>
      </c>
      <c r="K444" s="21"/>
      <c r="L444" s="21"/>
      <c r="M444" s="19">
        <f t="shared" si="50"/>
        <v>23</v>
      </c>
      <c r="N444" s="20"/>
      <c r="O444" s="110">
        <v>1</v>
      </c>
      <c r="P444" s="21">
        <f>SUMIFS(VENTAS[Cantidad],VENTAS[Código del producto Vendido],INVENTARIO4[[#This Row],[Code]])</f>
        <v>1</v>
      </c>
      <c r="Q444" s="21">
        <f>INVENTARIO4[[#This Row],[Entradas]]-INVENTARIO4[[#This Row],[Salidas]]</f>
        <v>0</v>
      </c>
      <c r="R444" s="61">
        <v>140</v>
      </c>
      <c r="S444" s="20">
        <v>17.600000000000001</v>
      </c>
      <c r="T444" s="20">
        <f t="shared" si="51"/>
        <v>7.9545454545454541</v>
      </c>
      <c r="U444" s="21">
        <v>215</v>
      </c>
      <c r="V444" s="20">
        <v>17</v>
      </c>
      <c r="W444" s="20">
        <f t="shared" si="52"/>
        <v>3.6549999999999998</v>
      </c>
      <c r="X444" s="20">
        <f t="shared" si="53"/>
        <v>11.609545454545454</v>
      </c>
      <c r="Y444" s="20">
        <f t="shared" si="54"/>
        <v>15.586818181818181</v>
      </c>
      <c r="Z444" s="20">
        <v>23</v>
      </c>
      <c r="AA444" s="20">
        <f t="shared" si="55"/>
        <v>11.390454545454547</v>
      </c>
      <c r="AB444" s="20" t="s">
        <v>1096</v>
      </c>
    </row>
    <row r="445" spans="1:28" ht="14" x14ac:dyDescent="0.15">
      <c r="A445" s="43" t="s">
        <v>1132</v>
      </c>
      <c r="B445" s="89"/>
      <c r="C445" s="22" t="s">
        <v>12</v>
      </c>
      <c r="D445" s="102" t="s">
        <v>892</v>
      </c>
      <c r="E445" s="79" t="s">
        <v>1082</v>
      </c>
      <c r="F445" s="75" t="s">
        <v>692</v>
      </c>
      <c r="G445" s="66" t="s">
        <v>164</v>
      </c>
      <c r="H445" s="21"/>
      <c r="I445" s="21">
        <v>1</v>
      </c>
      <c r="J445" s="21" t="s">
        <v>14</v>
      </c>
      <c r="K445" s="21"/>
      <c r="L445" s="21"/>
      <c r="M445" s="19">
        <f t="shared" si="50"/>
        <v>14</v>
      </c>
      <c r="N445" s="20"/>
      <c r="O445" s="112">
        <v>1</v>
      </c>
      <c r="P445" s="21">
        <f>SUMIFS(VENTAS[Cantidad],VENTAS[Código del producto Vendido],INVENTARIO4[[#This Row],[Code]])</f>
        <v>0</v>
      </c>
      <c r="Q445" s="21">
        <f>INVENTARIO4[[#This Row],[Entradas]]-INVENTARIO4[[#This Row],[Salidas]]</f>
        <v>1</v>
      </c>
      <c r="R445" s="61">
        <v>90</v>
      </c>
      <c r="S445" s="20">
        <v>17.600000000000001</v>
      </c>
      <c r="T445" s="20">
        <f t="shared" si="51"/>
        <v>5.1136363636363633</v>
      </c>
      <c r="U445" s="21">
        <v>160</v>
      </c>
      <c r="V445" s="20">
        <v>17</v>
      </c>
      <c r="W445" s="20">
        <f t="shared" si="52"/>
        <v>2.72</v>
      </c>
      <c r="X445" s="20">
        <f t="shared" si="53"/>
        <v>7.833636363636364</v>
      </c>
      <c r="Y445" s="20">
        <f t="shared" si="54"/>
        <v>10.390454545454546</v>
      </c>
      <c r="Z445" s="20">
        <v>14</v>
      </c>
      <c r="AA445" s="20">
        <f t="shared" si="55"/>
        <v>6.166363636363636</v>
      </c>
      <c r="AB445" s="20"/>
    </row>
    <row r="446" spans="1:28" ht="14" x14ac:dyDescent="0.15">
      <c r="A446" s="23" t="s">
        <v>1133</v>
      </c>
      <c r="B446" s="89"/>
      <c r="C446" s="22" t="s">
        <v>12</v>
      </c>
      <c r="D446" s="102" t="s">
        <v>892</v>
      </c>
      <c r="E446" s="79" t="s">
        <v>1082</v>
      </c>
      <c r="F446" s="75" t="s">
        <v>695</v>
      </c>
      <c r="G446" s="66" t="s">
        <v>164</v>
      </c>
      <c r="H446" s="21"/>
      <c r="I446" s="21">
        <v>1</v>
      </c>
      <c r="J446" s="21" t="s">
        <v>14</v>
      </c>
      <c r="K446" s="21"/>
      <c r="L446" s="21"/>
      <c r="M446" s="19">
        <f t="shared" si="50"/>
        <v>14</v>
      </c>
      <c r="N446" s="20"/>
      <c r="O446" s="110">
        <v>2</v>
      </c>
      <c r="P446" s="21">
        <f>SUMIFS(VENTAS[Cantidad],VENTAS[Código del producto Vendido],INVENTARIO4[[#This Row],[Code]])</f>
        <v>0</v>
      </c>
      <c r="Q446" s="21">
        <f>INVENTARIO4[[#This Row],[Entradas]]-INVENTARIO4[[#This Row],[Salidas]]</f>
        <v>2</v>
      </c>
      <c r="R446" s="61">
        <v>90</v>
      </c>
      <c r="S446" s="20">
        <v>17.600000000000001</v>
      </c>
      <c r="T446" s="20">
        <f t="shared" si="51"/>
        <v>5.1136363636363633</v>
      </c>
      <c r="U446" s="21">
        <v>160</v>
      </c>
      <c r="V446" s="20">
        <v>17</v>
      </c>
      <c r="W446" s="20">
        <f t="shared" si="52"/>
        <v>2.72</v>
      </c>
      <c r="X446" s="20">
        <f t="shared" si="53"/>
        <v>7.833636363636364</v>
      </c>
      <c r="Y446" s="20">
        <f t="shared" si="54"/>
        <v>10.390454545454546</v>
      </c>
      <c r="Z446" s="20">
        <v>14</v>
      </c>
      <c r="AA446" s="20">
        <f t="shared" si="55"/>
        <v>6.166363636363636</v>
      </c>
      <c r="AB446" s="20"/>
    </row>
    <row r="447" spans="1:28" ht="14" x14ac:dyDescent="0.15">
      <c r="A447" s="23" t="s">
        <v>1134</v>
      </c>
      <c r="B447" s="89"/>
      <c r="C447" s="22" t="s">
        <v>12</v>
      </c>
      <c r="D447" s="102" t="s">
        <v>892</v>
      </c>
      <c r="E447" s="79" t="s">
        <v>1082</v>
      </c>
      <c r="F447" s="75" t="s">
        <v>697</v>
      </c>
      <c r="G447" s="66" t="s">
        <v>164</v>
      </c>
      <c r="H447" s="21"/>
      <c r="I447" s="21">
        <v>1</v>
      </c>
      <c r="J447" s="21" t="s">
        <v>14</v>
      </c>
      <c r="K447" s="21"/>
      <c r="L447" s="21"/>
      <c r="M447" s="19">
        <f t="shared" si="50"/>
        <v>14</v>
      </c>
      <c r="N447" s="20"/>
      <c r="O447" s="112">
        <v>1</v>
      </c>
      <c r="P447" s="21">
        <f>SUMIFS(VENTAS[Cantidad],VENTAS[Código del producto Vendido],INVENTARIO4[[#This Row],[Code]])</f>
        <v>0</v>
      </c>
      <c r="Q447" s="21">
        <f>INVENTARIO4[[#This Row],[Entradas]]-INVENTARIO4[[#This Row],[Salidas]]</f>
        <v>1</v>
      </c>
      <c r="R447" s="61">
        <v>90</v>
      </c>
      <c r="S447" s="20">
        <v>17.600000000000001</v>
      </c>
      <c r="T447" s="20">
        <f t="shared" si="51"/>
        <v>5.1136363636363633</v>
      </c>
      <c r="U447" s="21">
        <v>155</v>
      </c>
      <c r="V447" s="20">
        <v>17</v>
      </c>
      <c r="W447" s="20">
        <f t="shared" si="52"/>
        <v>2.6349999999999998</v>
      </c>
      <c r="X447" s="20">
        <f t="shared" si="53"/>
        <v>7.7486363636363631</v>
      </c>
      <c r="Y447" s="20">
        <f t="shared" si="54"/>
        <v>10.305454545454545</v>
      </c>
      <c r="Z447" s="20">
        <v>14</v>
      </c>
      <c r="AA447" s="20">
        <f t="shared" si="55"/>
        <v>6.2513636363636369</v>
      </c>
      <c r="AB447" s="20"/>
    </row>
    <row r="448" spans="1:28" ht="14" x14ac:dyDescent="0.15">
      <c r="A448" s="23" t="s">
        <v>1135</v>
      </c>
      <c r="B448" s="89"/>
      <c r="C448" s="22" t="s">
        <v>12</v>
      </c>
      <c r="D448" s="102" t="s">
        <v>892</v>
      </c>
      <c r="E448" s="79" t="s">
        <v>1082</v>
      </c>
      <c r="F448" s="74" t="s">
        <v>698</v>
      </c>
      <c r="G448" s="66" t="s">
        <v>164</v>
      </c>
      <c r="H448" s="21"/>
      <c r="I448" s="21">
        <v>1</v>
      </c>
      <c r="J448" s="21" t="s">
        <v>14</v>
      </c>
      <c r="K448" s="21"/>
      <c r="L448" s="21"/>
      <c r="M448" s="19">
        <f t="shared" si="50"/>
        <v>14</v>
      </c>
      <c r="N448" s="20"/>
      <c r="O448" s="110">
        <v>2</v>
      </c>
      <c r="P448" s="21">
        <f>SUMIFS(VENTAS[Cantidad],VENTAS[Código del producto Vendido],INVENTARIO4[[#This Row],[Code]])</f>
        <v>0</v>
      </c>
      <c r="Q448" s="21">
        <f>INVENTARIO4[[#This Row],[Entradas]]-INVENTARIO4[[#This Row],[Salidas]]</f>
        <v>2</v>
      </c>
      <c r="R448" s="61">
        <v>90</v>
      </c>
      <c r="S448" s="20">
        <v>17.600000000000001</v>
      </c>
      <c r="T448" s="20">
        <f t="shared" si="51"/>
        <v>5.1136363636363633</v>
      </c>
      <c r="U448" s="21">
        <v>155</v>
      </c>
      <c r="V448" s="20">
        <v>17</v>
      </c>
      <c r="W448" s="20">
        <f t="shared" si="52"/>
        <v>2.6349999999999998</v>
      </c>
      <c r="X448" s="20">
        <f t="shared" si="53"/>
        <v>7.7486363636363631</v>
      </c>
      <c r="Y448" s="20">
        <f t="shared" si="54"/>
        <v>10.305454545454545</v>
      </c>
      <c r="Z448" s="20">
        <v>14</v>
      </c>
      <c r="AA448" s="20">
        <f t="shared" si="55"/>
        <v>6.2513636363636369</v>
      </c>
      <c r="AB448" s="20"/>
    </row>
    <row r="449" spans="1:28" ht="14" x14ac:dyDescent="0.15">
      <c r="A449" s="23" t="s">
        <v>1136</v>
      </c>
      <c r="B449" s="89"/>
      <c r="C449" s="22" t="s">
        <v>12</v>
      </c>
      <c r="D449" s="102" t="s">
        <v>415</v>
      </c>
      <c r="E449" s="79" t="s">
        <v>1078</v>
      </c>
      <c r="F449" s="75" t="s">
        <v>695</v>
      </c>
      <c r="G449" s="66" t="s">
        <v>164</v>
      </c>
      <c r="H449" s="21"/>
      <c r="I449" s="21">
        <v>1</v>
      </c>
      <c r="J449" s="21" t="s">
        <v>14</v>
      </c>
      <c r="K449" s="21"/>
      <c r="L449" s="21"/>
      <c r="M449" s="19">
        <f t="shared" si="50"/>
        <v>25</v>
      </c>
      <c r="N449" s="20"/>
      <c r="O449" s="112">
        <v>1</v>
      </c>
      <c r="P449" s="21">
        <f>SUMIFS(VENTAS[Cantidad],VENTAS[Código del producto Vendido],INVENTARIO4[[#This Row],[Code]])</f>
        <v>0</v>
      </c>
      <c r="Q449" s="21">
        <f>INVENTARIO4[[#This Row],[Entradas]]-INVENTARIO4[[#This Row],[Salidas]]</f>
        <v>1</v>
      </c>
      <c r="R449" s="61">
        <v>175</v>
      </c>
      <c r="S449" s="20">
        <v>17.600000000000001</v>
      </c>
      <c r="T449" s="20">
        <f t="shared" si="51"/>
        <v>9.9431818181818166</v>
      </c>
      <c r="U449" s="21">
        <v>240</v>
      </c>
      <c r="V449" s="20">
        <v>17</v>
      </c>
      <c r="W449" s="20">
        <f t="shared" si="52"/>
        <v>4.08</v>
      </c>
      <c r="X449" s="20">
        <f t="shared" si="53"/>
        <v>14.023181818181817</v>
      </c>
      <c r="Y449" s="20">
        <f t="shared" si="54"/>
        <v>18.994772727272725</v>
      </c>
      <c r="Z449" s="20">
        <v>25</v>
      </c>
      <c r="AA449" s="20">
        <f t="shared" si="55"/>
        <v>10.976818181818183</v>
      </c>
      <c r="AB449" s="20" t="s">
        <v>1096</v>
      </c>
    </row>
    <row r="450" spans="1:28" ht="14" x14ac:dyDescent="0.15">
      <c r="A450" s="23" t="s">
        <v>1137</v>
      </c>
      <c r="B450" s="89"/>
      <c r="C450" s="22" t="s">
        <v>12</v>
      </c>
      <c r="D450" s="102" t="s">
        <v>415</v>
      </c>
      <c r="E450" s="79" t="s">
        <v>1078</v>
      </c>
      <c r="F450" s="75" t="s">
        <v>697</v>
      </c>
      <c r="G450" s="66" t="s">
        <v>164</v>
      </c>
      <c r="H450" s="21"/>
      <c r="I450" s="21">
        <v>1</v>
      </c>
      <c r="J450" s="21" t="s">
        <v>14</v>
      </c>
      <c r="K450" s="21"/>
      <c r="L450" s="21"/>
      <c r="M450" s="19">
        <f t="shared" si="50"/>
        <v>25</v>
      </c>
      <c r="N450" s="20"/>
      <c r="O450" s="110">
        <v>2</v>
      </c>
      <c r="P450" s="21">
        <f>SUMIFS(VENTAS[Cantidad],VENTAS[Código del producto Vendido],INVENTARIO4[[#This Row],[Code]])</f>
        <v>0</v>
      </c>
      <c r="Q450" s="21">
        <f>INVENTARIO4[[#This Row],[Entradas]]-INVENTARIO4[[#This Row],[Salidas]]</f>
        <v>2</v>
      </c>
      <c r="R450" s="61">
        <v>175</v>
      </c>
      <c r="S450" s="20">
        <v>17.600000000000001</v>
      </c>
      <c r="T450" s="20">
        <f t="shared" si="51"/>
        <v>9.9431818181818166</v>
      </c>
      <c r="U450" s="21">
        <v>240</v>
      </c>
      <c r="V450" s="20">
        <v>17</v>
      </c>
      <c r="W450" s="20">
        <f t="shared" si="52"/>
        <v>4.08</v>
      </c>
      <c r="X450" s="20">
        <f t="shared" si="53"/>
        <v>14.023181818181817</v>
      </c>
      <c r="Y450" s="20">
        <f t="shared" si="54"/>
        <v>18.994772727272725</v>
      </c>
      <c r="Z450" s="20">
        <v>25</v>
      </c>
      <c r="AA450" s="20">
        <f t="shared" si="55"/>
        <v>10.976818181818183</v>
      </c>
      <c r="AB450" s="20"/>
    </row>
    <row r="451" spans="1:28" x14ac:dyDescent="0.15">
      <c r="A451" s="23"/>
      <c r="B451" s="89"/>
      <c r="C451" s="22"/>
      <c r="D451" s="102"/>
      <c r="E451" s="79"/>
      <c r="F451" s="75"/>
      <c r="G451" s="66"/>
      <c r="H451" s="21"/>
      <c r="I451" s="21"/>
      <c r="J451" s="21"/>
      <c r="K451" s="21"/>
      <c r="L451" s="21"/>
      <c r="M451" s="19"/>
      <c r="N451" s="20"/>
      <c r="O451" s="112"/>
      <c r="P451" s="21"/>
      <c r="Q451" s="21"/>
      <c r="R451" s="61"/>
      <c r="S451" s="20"/>
      <c r="T451" s="20"/>
      <c r="U451" s="21"/>
      <c r="V451" s="20"/>
      <c r="W451" s="20"/>
      <c r="X451" s="20"/>
      <c r="Y451" s="20"/>
      <c r="Z451" s="20"/>
      <c r="AA451" s="20"/>
      <c r="AB451" s="20"/>
    </row>
    <row r="452" spans="1:28" ht="14" x14ac:dyDescent="0.15">
      <c r="A452" s="23" t="s">
        <v>1142</v>
      </c>
      <c r="B452" s="89"/>
      <c r="C452" s="22" t="s">
        <v>12</v>
      </c>
      <c r="D452" s="102" t="s">
        <v>50</v>
      </c>
      <c r="E452" s="79" t="s">
        <v>1084</v>
      </c>
      <c r="F452" s="75" t="s">
        <v>693</v>
      </c>
      <c r="G452" s="66" t="s">
        <v>164</v>
      </c>
      <c r="H452" s="21"/>
      <c r="I452" s="21">
        <v>1</v>
      </c>
      <c r="J452" s="21" t="s">
        <v>14</v>
      </c>
      <c r="K452" s="21"/>
      <c r="L452" s="21"/>
      <c r="M452" s="19">
        <f t="shared" si="50"/>
        <v>30</v>
      </c>
      <c r="N452" s="20"/>
      <c r="O452" s="110">
        <v>1</v>
      </c>
      <c r="P452" s="21">
        <f>SUMIFS(VENTAS[Cantidad],VENTAS[Código del producto Vendido],INVENTARIO4[[#This Row],[Code]])</f>
        <v>0</v>
      </c>
      <c r="Q452" s="21">
        <f>INVENTARIO4[[#This Row],[Entradas]]-INVENTARIO4[[#This Row],[Salidas]]</f>
        <v>1</v>
      </c>
      <c r="R452" s="61">
        <v>233</v>
      </c>
      <c r="S452" s="20">
        <v>17.600000000000001</v>
      </c>
      <c r="T452" s="20">
        <f t="shared" si="51"/>
        <v>13.238636363636363</v>
      </c>
      <c r="U452" s="21">
        <v>330</v>
      </c>
      <c r="V452" s="20">
        <v>17</v>
      </c>
      <c r="W452" s="20">
        <f t="shared" si="52"/>
        <v>5.61</v>
      </c>
      <c r="X452" s="20">
        <f t="shared" si="53"/>
        <v>18.848636363636363</v>
      </c>
      <c r="Y452" s="20">
        <f t="shared" si="54"/>
        <v>25.467954545454546</v>
      </c>
      <c r="Z452" s="20">
        <v>30</v>
      </c>
      <c r="AA452" s="20">
        <f t="shared" si="55"/>
        <v>11.151363636363637</v>
      </c>
      <c r="AB452" s="20"/>
    </row>
    <row r="453" spans="1:28" ht="14" x14ac:dyDescent="0.15">
      <c r="A453" s="23" t="s">
        <v>1143</v>
      </c>
      <c r="B453" s="89"/>
      <c r="C453" s="22" t="s">
        <v>12</v>
      </c>
      <c r="D453" s="102" t="s">
        <v>50</v>
      </c>
      <c r="E453" s="79" t="s">
        <v>1084</v>
      </c>
      <c r="F453" s="75" t="s">
        <v>698</v>
      </c>
      <c r="G453" s="66" t="s">
        <v>164</v>
      </c>
      <c r="H453" s="21"/>
      <c r="I453" s="21">
        <v>1</v>
      </c>
      <c r="J453" s="21" t="s">
        <v>14</v>
      </c>
      <c r="K453" s="21"/>
      <c r="L453" s="21"/>
      <c r="M453" s="19">
        <f t="shared" si="50"/>
        <v>30</v>
      </c>
      <c r="N453" s="20"/>
      <c r="O453" s="112">
        <v>2</v>
      </c>
      <c r="P453" s="21">
        <f>SUMIFS(VENTAS[Cantidad],VENTAS[Código del producto Vendido],INVENTARIO4[[#This Row],[Code]])</f>
        <v>0</v>
      </c>
      <c r="Q453" s="21">
        <f>INVENTARIO4[[#This Row],[Entradas]]-INVENTARIO4[[#This Row],[Salidas]]</f>
        <v>2</v>
      </c>
      <c r="R453" s="61">
        <v>233</v>
      </c>
      <c r="S453" s="20">
        <v>17.600000000000001</v>
      </c>
      <c r="T453" s="20">
        <f t="shared" si="51"/>
        <v>13.238636363636363</v>
      </c>
      <c r="U453" s="21">
        <v>330</v>
      </c>
      <c r="V453" s="20">
        <v>17</v>
      </c>
      <c r="W453" s="20">
        <f t="shared" si="52"/>
        <v>5.61</v>
      </c>
      <c r="X453" s="20">
        <f t="shared" si="53"/>
        <v>18.848636363636363</v>
      </c>
      <c r="Y453" s="20">
        <f t="shared" si="54"/>
        <v>25.467954545454546</v>
      </c>
      <c r="Z453" s="20">
        <v>30</v>
      </c>
      <c r="AA453" s="20">
        <f t="shared" si="55"/>
        <v>11.151363636363637</v>
      </c>
      <c r="AB453" s="20"/>
    </row>
    <row r="454" spans="1:28" ht="14" x14ac:dyDescent="0.15">
      <c r="A454" s="23" t="s">
        <v>1144</v>
      </c>
      <c r="B454" s="89"/>
      <c r="C454" s="22" t="s">
        <v>12</v>
      </c>
      <c r="D454" s="102" t="s">
        <v>50</v>
      </c>
      <c r="E454" s="79" t="s">
        <v>1084</v>
      </c>
      <c r="F454" s="75" t="s">
        <v>695</v>
      </c>
      <c r="G454" s="66" t="s">
        <v>164</v>
      </c>
      <c r="H454" s="21"/>
      <c r="I454" s="21">
        <v>1</v>
      </c>
      <c r="J454" s="21" t="s">
        <v>14</v>
      </c>
      <c r="K454" s="21"/>
      <c r="L454" s="21"/>
      <c r="M454" s="19">
        <f t="shared" ref="M454:M517" si="56">Z454</f>
        <v>30</v>
      </c>
      <c r="N454" s="20"/>
      <c r="O454" s="110">
        <v>1</v>
      </c>
      <c r="P454" s="21">
        <f>SUMIFS(VENTAS[Cantidad],VENTAS[Código del producto Vendido],INVENTARIO4[[#This Row],[Code]])</f>
        <v>1</v>
      </c>
      <c r="Q454" s="21">
        <f>INVENTARIO4[[#This Row],[Entradas]]-INVENTARIO4[[#This Row],[Salidas]]</f>
        <v>0</v>
      </c>
      <c r="R454" s="61">
        <v>233</v>
      </c>
      <c r="S454" s="20">
        <v>17.600000000000001</v>
      </c>
      <c r="T454" s="20">
        <f t="shared" ref="T454:T517" si="57">R454/S454</f>
        <v>13.238636363636363</v>
      </c>
      <c r="U454" s="21">
        <v>330</v>
      </c>
      <c r="V454" s="20">
        <v>17</v>
      </c>
      <c r="W454" s="20">
        <f t="shared" ref="W454:W517" si="58">U454*V454/1000</f>
        <v>5.61</v>
      </c>
      <c r="X454" s="20">
        <f t="shared" ref="X454:X517" si="59">T454+W454</f>
        <v>18.848636363636363</v>
      </c>
      <c r="Y454" s="20">
        <f t="shared" ref="Y454:Y517" si="60">T454*1.5+W454</f>
        <v>25.467954545454546</v>
      </c>
      <c r="Z454" s="20">
        <v>30</v>
      </c>
      <c r="AA454" s="20">
        <f t="shared" ref="AA454:AA517" si="61">Z454-T454-W454</f>
        <v>11.151363636363637</v>
      </c>
      <c r="AB454" s="20"/>
    </row>
    <row r="455" spans="1:28" ht="14" x14ac:dyDescent="0.15">
      <c r="A455" s="23" t="s">
        <v>1145</v>
      </c>
      <c r="B455" s="89"/>
      <c r="C455" s="22" t="s">
        <v>12</v>
      </c>
      <c r="D455" s="102" t="s">
        <v>50</v>
      </c>
      <c r="E455" s="79" t="s">
        <v>1084</v>
      </c>
      <c r="F455" s="75" t="s">
        <v>697</v>
      </c>
      <c r="G455" s="66" t="s">
        <v>164</v>
      </c>
      <c r="H455" s="21"/>
      <c r="I455" s="21">
        <v>1</v>
      </c>
      <c r="J455" s="21" t="s">
        <v>14</v>
      </c>
      <c r="K455" s="21"/>
      <c r="L455" s="21"/>
      <c r="M455" s="19">
        <f t="shared" si="56"/>
        <v>30</v>
      </c>
      <c r="N455" s="20"/>
      <c r="O455" s="112">
        <v>1</v>
      </c>
      <c r="P455" s="21">
        <f>SUMIFS(VENTAS[Cantidad],VENTAS[Código del producto Vendido],INVENTARIO4[[#This Row],[Code]])</f>
        <v>0</v>
      </c>
      <c r="Q455" s="21">
        <f>INVENTARIO4[[#This Row],[Entradas]]-INVENTARIO4[[#This Row],[Salidas]]</f>
        <v>1</v>
      </c>
      <c r="R455" s="61">
        <v>233</v>
      </c>
      <c r="S455" s="20">
        <v>17.600000000000001</v>
      </c>
      <c r="T455" s="20">
        <f t="shared" si="57"/>
        <v>13.238636363636363</v>
      </c>
      <c r="U455" s="21">
        <v>330</v>
      </c>
      <c r="V455" s="20">
        <v>17</v>
      </c>
      <c r="W455" s="20">
        <f t="shared" si="58"/>
        <v>5.61</v>
      </c>
      <c r="X455" s="20">
        <f t="shared" si="59"/>
        <v>18.848636363636363</v>
      </c>
      <c r="Y455" s="20">
        <f t="shared" si="60"/>
        <v>25.467954545454546</v>
      </c>
      <c r="Z455" s="20">
        <v>30</v>
      </c>
      <c r="AA455" s="20">
        <f t="shared" si="61"/>
        <v>11.151363636363637</v>
      </c>
      <c r="AB455" s="20"/>
    </row>
    <row r="456" spans="1:28" ht="14" x14ac:dyDescent="0.15">
      <c r="A456" s="23" t="s">
        <v>1146</v>
      </c>
      <c r="B456" s="89"/>
      <c r="C456" s="22" t="s">
        <v>12</v>
      </c>
      <c r="D456" s="102" t="s">
        <v>50</v>
      </c>
      <c r="E456" s="79" t="s">
        <v>1085</v>
      </c>
      <c r="F456" s="75" t="s">
        <v>697</v>
      </c>
      <c r="G456" s="66" t="s">
        <v>164</v>
      </c>
      <c r="H456" s="21"/>
      <c r="I456" s="21">
        <v>1</v>
      </c>
      <c r="J456" s="21" t="s">
        <v>14</v>
      </c>
      <c r="K456" s="21"/>
      <c r="L456" s="21"/>
      <c r="M456" s="19" t="e">
        <f t="shared" si="56"/>
        <v>#VALUE!</v>
      </c>
      <c r="N456" s="20"/>
      <c r="O456" s="110">
        <v>0</v>
      </c>
      <c r="P456" s="21">
        <f>SUMIFS(VENTAS[Cantidad],VENTAS[Código del producto Vendido],INVENTARIO4[[#This Row],[Code]])</f>
        <v>0</v>
      </c>
      <c r="Q456" s="21">
        <f>INVENTARIO4[[#This Row],[Entradas]]-INVENTARIO4[[#This Row],[Salidas]]</f>
        <v>0</v>
      </c>
      <c r="R456" s="61" t="s">
        <v>969</v>
      </c>
      <c r="S456" s="20">
        <v>17.600000000000001</v>
      </c>
      <c r="T456" s="20" t="e">
        <f t="shared" si="57"/>
        <v>#VALUE!</v>
      </c>
      <c r="U456" s="21"/>
      <c r="V456" s="20">
        <v>17</v>
      </c>
      <c r="W456" s="20">
        <f t="shared" si="58"/>
        <v>0</v>
      </c>
      <c r="X456" s="20" t="e">
        <f t="shared" si="59"/>
        <v>#VALUE!</v>
      </c>
      <c r="Y456" s="20" t="e">
        <f t="shared" si="60"/>
        <v>#VALUE!</v>
      </c>
      <c r="Z456" s="20" t="e">
        <f>ROUNDUP(Y456,0)</f>
        <v>#VALUE!</v>
      </c>
      <c r="AA456" s="20" t="e">
        <f t="shared" si="61"/>
        <v>#VALUE!</v>
      </c>
      <c r="AB456" s="20"/>
    </row>
    <row r="457" spans="1:28" ht="14" x14ac:dyDescent="0.15">
      <c r="A457" s="23" t="s">
        <v>1147</v>
      </c>
      <c r="B457" s="89"/>
      <c r="C457" s="22" t="s">
        <v>12</v>
      </c>
      <c r="D457" s="102" t="s">
        <v>52</v>
      </c>
      <c r="E457" s="79" t="s">
        <v>1093</v>
      </c>
      <c r="F457" s="75" t="s">
        <v>697</v>
      </c>
      <c r="G457" s="66" t="s">
        <v>164</v>
      </c>
      <c r="H457" s="21"/>
      <c r="I457" s="21">
        <v>1</v>
      </c>
      <c r="J457" s="21" t="s">
        <v>14</v>
      </c>
      <c r="K457" s="21"/>
      <c r="L457" s="21"/>
      <c r="M457" s="19">
        <f t="shared" si="56"/>
        <v>12</v>
      </c>
      <c r="N457" s="20"/>
      <c r="O457" s="110">
        <v>0</v>
      </c>
      <c r="P457" s="21">
        <f>SUMIFS(VENTAS[Cantidad],VENTAS[Código del producto Vendido],INVENTARIO4[[#This Row],[Code]])</f>
        <v>0</v>
      </c>
      <c r="Q457" s="21">
        <f>INVENTARIO4[[#This Row],[Entradas]]-INVENTARIO4[[#This Row],[Salidas]]</f>
        <v>0</v>
      </c>
      <c r="R457" s="61">
        <v>82</v>
      </c>
      <c r="S457" s="20">
        <v>17.600000000000001</v>
      </c>
      <c r="T457" s="20">
        <f t="shared" si="57"/>
        <v>4.6590909090909083</v>
      </c>
      <c r="U457" s="21">
        <v>150</v>
      </c>
      <c r="V457" s="20">
        <v>17</v>
      </c>
      <c r="W457" s="20">
        <f t="shared" si="58"/>
        <v>2.5499999999999998</v>
      </c>
      <c r="X457" s="20">
        <f t="shared" si="59"/>
        <v>7.2090909090909081</v>
      </c>
      <c r="Y457" s="20">
        <f t="shared" si="60"/>
        <v>9.5386363636363622</v>
      </c>
      <c r="Z457" s="20">
        <v>12</v>
      </c>
      <c r="AA457" s="20">
        <f t="shared" si="61"/>
        <v>4.7909090909090919</v>
      </c>
      <c r="AB457" s="20"/>
    </row>
    <row r="458" spans="1:28" ht="14" x14ac:dyDescent="0.15">
      <c r="A458" s="23" t="s">
        <v>1148</v>
      </c>
      <c r="B458" s="89"/>
      <c r="C458" s="22" t="s">
        <v>12</v>
      </c>
      <c r="D458" s="102" t="s">
        <v>52</v>
      </c>
      <c r="E458" s="79" t="s">
        <v>1093</v>
      </c>
      <c r="F458" s="75" t="s">
        <v>695</v>
      </c>
      <c r="G458" s="66" t="s">
        <v>164</v>
      </c>
      <c r="H458" s="21"/>
      <c r="I458" s="21">
        <v>1</v>
      </c>
      <c r="J458" s="21" t="s">
        <v>14</v>
      </c>
      <c r="K458" s="21"/>
      <c r="L458" s="21"/>
      <c r="M458" s="19">
        <f t="shared" si="56"/>
        <v>12</v>
      </c>
      <c r="N458" s="20"/>
      <c r="O458" s="110">
        <v>0</v>
      </c>
      <c r="P458" s="21">
        <f>SUMIFS(VENTAS[Cantidad],VENTAS[Código del producto Vendido],INVENTARIO4[[#This Row],[Code]])</f>
        <v>0</v>
      </c>
      <c r="Q458" s="21">
        <f>INVENTARIO4[[#This Row],[Entradas]]-INVENTARIO4[[#This Row],[Salidas]]</f>
        <v>0</v>
      </c>
      <c r="R458" s="61">
        <v>82</v>
      </c>
      <c r="S458" s="20">
        <v>17.600000000000001</v>
      </c>
      <c r="T458" s="20">
        <f t="shared" si="57"/>
        <v>4.6590909090909083</v>
      </c>
      <c r="U458" s="21">
        <v>150</v>
      </c>
      <c r="V458" s="20">
        <v>17</v>
      </c>
      <c r="W458" s="20">
        <f t="shared" si="58"/>
        <v>2.5499999999999998</v>
      </c>
      <c r="X458" s="20">
        <f t="shared" si="59"/>
        <v>7.2090909090909081</v>
      </c>
      <c r="Y458" s="20">
        <f t="shared" si="60"/>
        <v>9.5386363636363622</v>
      </c>
      <c r="Z458" s="20">
        <v>12</v>
      </c>
      <c r="AA458" s="20">
        <f t="shared" si="61"/>
        <v>4.7909090909090919</v>
      </c>
      <c r="AB458" s="20"/>
    </row>
    <row r="459" spans="1:28" ht="14" x14ac:dyDescent="0.15">
      <c r="A459" s="23" t="s">
        <v>1149</v>
      </c>
      <c r="B459" s="89"/>
      <c r="C459" s="22" t="s">
        <v>12</v>
      </c>
      <c r="D459" s="102" t="s">
        <v>891</v>
      </c>
      <c r="E459" s="79" t="s">
        <v>1086</v>
      </c>
      <c r="F459" s="75" t="s">
        <v>692</v>
      </c>
      <c r="G459" s="66" t="s">
        <v>164</v>
      </c>
      <c r="H459" s="21"/>
      <c r="I459" s="21">
        <v>1</v>
      </c>
      <c r="J459" s="21" t="s">
        <v>14</v>
      </c>
      <c r="K459" s="21"/>
      <c r="L459" s="21"/>
      <c r="M459" s="19">
        <f t="shared" si="56"/>
        <v>25</v>
      </c>
      <c r="N459" s="20"/>
      <c r="O459" s="110">
        <v>0</v>
      </c>
      <c r="P459" s="21">
        <f>SUMIFS(VENTAS[Cantidad],VENTAS[Código del producto Vendido],INVENTARIO4[[#This Row],[Code]])</f>
        <v>0</v>
      </c>
      <c r="Q459" s="21">
        <f>INVENTARIO4[[#This Row],[Entradas]]-INVENTARIO4[[#This Row],[Salidas]]</f>
        <v>0</v>
      </c>
      <c r="R459" s="61">
        <v>163</v>
      </c>
      <c r="S459" s="20">
        <v>17.600000000000001</v>
      </c>
      <c r="T459" s="20">
        <f t="shared" si="57"/>
        <v>9.2613636363636349</v>
      </c>
      <c r="U459" s="21">
        <v>330</v>
      </c>
      <c r="V459" s="20">
        <v>17</v>
      </c>
      <c r="W459" s="20">
        <f t="shared" si="58"/>
        <v>5.61</v>
      </c>
      <c r="X459" s="20">
        <f t="shared" si="59"/>
        <v>14.871363636363636</v>
      </c>
      <c r="Y459" s="20">
        <f t="shared" si="60"/>
        <v>19.502045454545453</v>
      </c>
      <c r="Z459" s="20">
        <v>25</v>
      </c>
      <c r="AA459" s="20">
        <f t="shared" si="61"/>
        <v>10.128636363636364</v>
      </c>
      <c r="AB459" s="20"/>
    </row>
    <row r="460" spans="1:28" ht="14" x14ac:dyDescent="0.15">
      <c r="A460" s="23" t="s">
        <v>1150</v>
      </c>
      <c r="B460" s="89"/>
      <c r="C460" s="22" t="s">
        <v>12</v>
      </c>
      <c r="D460" s="102" t="s">
        <v>891</v>
      </c>
      <c r="E460" s="79" t="s">
        <v>1086</v>
      </c>
      <c r="F460" s="75" t="s">
        <v>695</v>
      </c>
      <c r="G460" s="66" t="s">
        <v>164</v>
      </c>
      <c r="H460" s="21"/>
      <c r="I460" s="21">
        <v>1</v>
      </c>
      <c r="J460" s="21" t="s">
        <v>14</v>
      </c>
      <c r="K460" s="21"/>
      <c r="L460" s="21"/>
      <c r="M460" s="19">
        <f t="shared" si="56"/>
        <v>25</v>
      </c>
      <c r="N460" s="20"/>
      <c r="O460" s="110">
        <v>0</v>
      </c>
      <c r="P460" s="21">
        <f>SUMIFS(VENTAS[Cantidad],VENTAS[Código del producto Vendido],INVENTARIO4[[#This Row],[Code]])</f>
        <v>0</v>
      </c>
      <c r="Q460" s="21">
        <f>INVENTARIO4[[#This Row],[Entradas]]-INVENTARIO4[[#This Row],[Salidas]]</f>
        <v>0</v>
      </c>
      <c r="R460" s="61">
        <v>163</v>
      </c>
      <c r="S460" s="20">
        <v>17.600000000000001</v>
      </c>
      <c r="T460" s="20">
        <f t="shared" si="57"/>
        <v>9.2613636363636349</v>
      </c>
      <c r="U460" s="21">
        <v>330</v>
      </c>
      <c r="V460" s="20">
        <v>17</v>
      </c>
      <c r="W460" s="20">
        <f t="shared" si="58"/>
        <v>5.61</v>
      </c>
      <c r="X460" s="20">
        <f t="shared" si="59"/>
        <v>14.871363636363636</v>
      </c>
      <c r="Y460" s="20">
        <f t="shared" si="60"/>
        <v>19.502045454545453</v>
      </c>
      <c r="Z460" s="20">
        <v>25</v>
      </c>
      <c r="AA460" s="20">
        <f t="shared" si="61"/>
        <v>10.128636363636364</v>
      </c>
      <c r="AB460" s="20"/>
    </row>
    <row r="461" spans="1:28" ht="14" x14ac:dyDescent="0.15">
      <c r="A461" s="23" t="s">
        <v>1151</v>
      </c>
      <c r="B461" s="89"/>
      <c r="C461" s="22" t="s">
        <v>12</v>
      </c>
      <c r="D461" s="102" t="s">
        <v>891</v>
      </c>
      <c r="E461" s="79" t="s">
        <v>1086</v>
      </c>
      <c r="F461" s="75" t="s">
        <v>697</v>
      </c>
      <c r="G461" s="66" t="s">
        <v>164</v>
      </c>
      <c r="H461" s="21"/>
      <c r="I461" s="21">
        <v>1</v>
      </c>
      <c r="J461" s="21" t="s">
        <v>14</v>
      </c>
      <c r="K461" s="21"/>
      <c r="L461" s="21"/>
      <c r="M461" s="19">
        <f t="shared" si="56"/>
        <v>25</v>
      </c>
      <c r="N461" s="20"/>
      <c r="O461" s="110">
        <v>1</v>
      </c>
      <c r="P461" s="21">
        <f>SUMIFS(VENTAS[Cantidad],VENTAS[Código del producto Vendido],INVENTARIO4[[#This Row],[Code]])</f>
        <v>2</v>
      </c>
      <c r="Q461" s="21">
        <f>INVENTARIO4[[#This Row],[Entradas]]-INVENTARIO4[[#This Row],[Salidas]]</f>
        <v>-1</v>
      </c>
      <c r="R461" s="61">
        <v>163</v>
      </c>
      <c r="S461" s="20">
        <v>17.600000000000001</v>
      </c>
      <c r="T461" s="20">
        <f t="shared" si="57"/>
        <v>9.2613636363636349</v>
      </c>
      <c r="U461" s="21">
        <v>330</v>
      </c>
      <c r="V461" s="20">
        <v>17</v>
      </c>
      <c r="W461" s="20">
        <f t="shared" si="58"/>
        <v>5.61</v>
      </c>
      <c r="X461" s="20">
        <f t="shared" si="59"/>
        <v>14.871363636363636</v>
      </c>
      <c r="Y461" s="20">
        <f t="shared" si="60"/>
        <v>19.502045454545453</v>
      </c>
      <c r="Z461" s="20">
        <v>25</v>
      </c>
      <c r="AA461" s="20">
        <f t="shared" si="61"/>
        <v>10.128636363636364</v>
      </c>
      <c r="AB461" s="26" t="s">
        <v>1096</v>
      </c>
    </row>
    <row r="462" spans="1:28" ht="28" x14ac:dyDescent="0.15">
      <c r="A462" s="23" t="s">
        <v>1301</v>
      </c>
      <c r="B462" s="89"/>
      <c r="C462" s="22" t="s">
        <v>12</v>
      </c>
      <c r="D462" s="102" t="s">
        <v>1107</v>
      </c>
      <c r="E462" s="79" t="s">
        <v>974</v>
      </c>
      <c r="F462" s="74" t="s">
        <v>975</v>
      </c>
      <c r="G462" s="66" t="s">
        <v>164</v>
      </c>
      <c r="H462" s="21"/>
      <c r="I462" s="21">
        <v>1</v>
      </c>
      <c r="J462" s="21" t="s">
        <v>14</v>
      </c>
      <c r="K462" s="21"/>
      <c r="L462" s="21"/>
      <c r="M462" s="19">
        <f t="shared" si="56"/>
        <v>20</v>
      </c>
      <c r="N462" s="20"/>
      <c r="O462" s="110">
        <v>1</v>
      </c>
      <c r="P462" s="21">
        <f>SUMIFS(VENTAS[Cantidad],VENTAS[Código del producto Vendido],INVENTARIO4[[#This Row],[Code]])</f>
        <v>0</v>
      </c>
      <c r="Q462" s="21">
        <f>INVENTARIO4[[#This Row],[Entradas]]-INVENTARIO4[[#This Row],[Salidas]]</f>
        <v>1</v>
      </c>
      <c r="R462" s="61">
        <v>158</v>
      </c>
      <c r="S462" s="20">
        <v>17.600000000000001</v>
      </c>
      <c r="T462" s="20">
        <f t="shared" si="57"/>
        <v>8.9772727272727266</v>
      </c>
      <c r="U462" s="21">
        <v>200</v>
      </c>
      <c r="V462" s="20">
        <v>17</v>
      </c>
      <c r="W462" s="20">
        <f t="shared" si="58"/>
        <v>3.4</v>
      </c>
      <c r="X462" s="20">
        <f t="shared" si="59"/>
        <v>12.377272727272727</v>
      </c>
      <c r="Y462" s="20">
        <f t="shared" si="60"/>
        <v>16.865909090909089</v>
      </c>
      <c r="Z462" s="20">
        <v>20</v>
      </c>
      <c r="AA462" s="20">
        <f t="shared" si="61"/>
        <v>7.622727272727273</v>
      </c>
      <c r="AB462" s="20"/>
    </row>
    <row r="463" spans="1:28" ht="14" x14ac:dyDescent="0.15">
      <c r="A463" s="23" t="s">
        <v>1138</v>
      </c>
      <c r="B463" s="89"/>
      <c r="C463" s="22" t="s">
        <v>12</v>
      </c>
      <c r="D463" s="102" t="s">
        <v>415</v>
      </c>
      <c r="E463" s="79" t="s">
        <v>978</v>
      </c>
      <c r="F463" s="75" t="s">
        <v>698</v>
      </c>
      <c r="G463" s="66" t="s">
        <v>164</v>
      </c>
      <c r="H463" s="21"/>
      <c r="I463" s="21">
        <v>1</v>
      </c>
      <c r="J463" s="21" t="s">
        <v>14</v>
      </c>
      <c r="K463" s="21"/>
      <c r="L463" s="21"/>
      <c r="M463" s="19">
        <f t="shared" si="56"/>
        <v>22</v>
      </c>
      <c r="N463" s="20"/>
      <c r="O463" s="110">
        <v>1</v>
      </c>
      <c r="P463" s="21">
        <f>SUMIFS(VENTAS[Cantidad],VENTAS[Código del producto Vendido],INVENTARIO4[[#This Row],[Code]])</f>
        <v>1</v>
      </c>
      <c r="Q463" s="21">
        <f>INVENTARIO4[[#This Row],[Entradas]]-INVENTARIO4[[#This Row],[Salidas]]</f>
        <v>0</v>
      </c>
      <c r="R463" s="61">
        <v>150</v>
      </c>
      <c r="S463" s="20">
        <v>17.600000000000001</v>
      </c>
      <c r="T463" s="20">
        <f t="shared" si="57"/>
        <v>8.5227272727272716</v>
      </c>
      <c r="U463" s="21">
        <v>200</v>
      </c>
      <c r="V463" s="20">
        <v>17</v>
      </c>
      <c r="W463" s="20">
        <f t="shared" si="58"/>
        <v>3.4</v>
      </c>
      <c r="X463" s="20">
        <f t="shared" si="59"/>
        <v>11.922727272727272</v>
      </c>
      <c r="Y463" s="20">
        <f t="shared" si="60"/>
        <v>16.184090909090905</v>
      </c>
      <c r="Z463" s="20">
        <v>22</v>
      </c>
      <c r="AA463" s="20">
        <f t="shared" si="61"/>
        <v>10.077272727272728</v>
      </c>
      <c r="AB463" s="20" t="s">
        <v>1097</v>
      </c>
    </row>
    <row r="464" spans="1:28" ht="14" x14ac:dyDescent="0.15">
      <c r="A464" s="23" t="s">
        <v>1152</v>
      </c>
      <c r="B464" s="89"/>
      <c r="C464" s="22" t="s">
        <v>12</v>
      </c>
      <c r="D464" s="102" t="s">
        <v>891</v>
      </c>
      <c r="E464" s="79" t="s">
        <v>1087</v>
      </c>
      <c r="F464" s="74" t="s">
        <v>692</v>
      </c>
      <c r="G464" s="66" t="s">
        <v>164</v>
      </c>
      <c r="H464" s="21"/>
      <c r="I464" s="21">
        <v>1</v>
      </c>
      <c r="J464" s="21" t="s">
        <v>14</v>
      </c>
      <c r="K464" s="21"/>
      <c r="L464" s="21"/>
      <c r="M464" s="19">
        <f t="shared" si="56"/>
        <v>30</v>
      </c>
      <c r="N464" s="20"/>
      <c r="O464" s="110">
        <v>0</v>
      </c>
      <c r="P464" s="21">
        <f>SUMIFS(VENTAS[Cantidad],VENTAS[Código del producto Vendido],INVENTARIO4[[#This Row],[Code]])</f>
        <v>0</v>
      </c>
      <c r="Q464" s="21">
        <f>INVENTARIO4[[#This Row],[Entradas]]-INVENTARIO4[[#This Row],[Salidas]]</f>
        <v>0</v>
      </c>
      <c r="R464" s="61">
        <v>246</v>
      </c>
      <c r="S464" s="20">
        <v>17.600000000000001</v>
      </c>
      <c r="T464" s="20">
        <f t="shared" si="57"/>
        <v>13.977272727272727</v>
      </c>
      <c r="U464" s="21">
        <v>435</v>
      </c>
      <c r="V464" s="20">
        <v>17</v>
      </c>
      <c r="W464" s="20">
        <f t="shared" si="58"/>
        <v>7.3949999999999996</v>
      </c>
      <c r="X464" s="20">
        <f t="shared" si="59"/>
        <v>21.372272727272726</v>
      </c>
      <c r="Y464" s="20">
        <f t="shared" si="60"/>
        <v>28.36090909090909</v>
      </c>
      <c r="Z464" s="20">
        <v>30</v>
      </c>
      <c r="AA464" s="20">
        <f t="shared" si="61"/>
        <v>8.6277272727272738</v>
      </c>
      <c r="AB464" s="20"/>
    </row>
    <row r="465" spans="1:28" ht="14" x14ac:dyDescent="0.15">
      <c r="A465" s="23" t="s">
        <v>1153</v>
      </c>
      <c r="B465" s="89"/>
      <c r="C465" s="22" t="s">
        <v>12</v>
      </c>
      <c r="D465" s="102" t="s">
        <v>891</v>
      </c>
      <c r="E465" s="79" t="s">
        <v>1087</v>
      </c>
      <c r="F465" s="75" t="s">
        <v>695</v>
      </c>
      <c r="G465" s="66" t="s">
        <v>164</v>
      </c>
      <c r="H465" s="21"/>
      <c r="I465" s="21">
        <v>1</v>
      </c>
      <c r="J465" s="21" t="s">
        <v>14</v>
      </c>
      <c r="K465" s="21"/>
      <c r="L465" s="21"/>
      <c r="M465" s="19">
        <f t="shared" si="56"/>
        <v>30</v>
      </c>
      <c r="N465" s="20"/>
      <c r="O465" s="110">
        <v>0</v>
      </c>
      <c r="P465" s="21">
        <f>SUMIFS(VENTAS[Cantidad],VENTAS[Código del producto Vendido],INVENTARIO4[[#This Row],[Code]])</f>
        <v>0</v>
      </c>
      <c r="Q465" s="21">
        <f>INVENTARIO4[[#This Row],[Entradas]]-INVENTARIO4[[#This Row],[Salidas]]</f>
        <v>0</v>
      </c>
      <c r="R465" s="61">
        <v>246</v>
      </c>
      <c r="S465" s="20">
        <v>17.600000000000001</v>
      </c>
      <c r="T465" s="20">
        <f t="shared" si="57"/>
        <v>13.977272727272727</v>
      </c>
      <c r="U465" s="21">
        <v>435</v>
      </c>
      <c r="V465" s="20">
        <v>17</v>
      </c>
      <c r="W465" s="20">
        <f t="shared" si="58"/>
        <v>7.3949999999999996</v>
      </c>
      <c r="X465" s="20">
        <f t="shared" si="59"/>
        <v>21.372272727272726</v>
      </c>
      <c r="Y465" s="20">
        <f t="shared" si="60"/>
        <v>28.36090909090909</v>
      </c>
      <c r="Z465" s="20">
        <v>30</v>
      </c>
      <c r="AA465" s="20">
        <f t="shared" si="61"/>
        <v>8.6277272727272738</v>
      </c>
      <c r="AB465" s="20"/>
    </row>
    <row r="466" spans="1:28" ht="14" x14ac:dyDescent="0.15">
      <c r="A466" s="23" t="s">
        <v>1154</v>
      </c>
      <c r="B466" s="89"/>
      <c r="C466" s="22" t="s">
        <v>12</v>
      </c>
      <c r="D466" s="102" t="s">
        <v>891</v>
      </c>
      <c r="E466" s="79" t="s">
        <v>1087</v>
      </c>
      <c r="F466" s="75" t="s">
        <v>697</v>
      </c>
      <c r="G466" s="66" t="s">
        <v>164</v>
      </c>
      <c r="H466" s="21"/>
      <c r="I466" s="21">
        <v>1</v>
      </c>
      <c r="J466" s="21" t="s">
        <v>14</v>
      </c>
      <c r="K466" s="21"/>
      <c r="L466" s="21"/>
      <c r="M466" s="19">
        <f t="shared" si="56"/>
        <v>30</v>
      </c>
      <c r="N466" s="20"/>
      <c r="O466" s="110">
        <v>2</v>
      </c>
      <c r="P466" s="21">
        <f>SUMIFS(VENTAS[Cantidad],VENTAS[Código del producto Vendido],INVENTARIO4[[#This Row],[Code]])</f>
        <v>0</v>
      </c>
      <c r="Q466" s="21">
        <f>INVENTARIO4[[#This Row],[Entradas]]-INVENTARIO4[[#This Row],[Salidas]]</f>
        <v>2</v>
      </c>
      <c r="R466" s="61">
        <v>246</v>
      </c>
      <c r="S466" s="20">
        <v>17.600000000000001</v>
      </c>
      <c r="T466" s="20">
        <f t="shared" si="57"/>
        <v>13.977272727272727</v>
      </c>
      <c r="U466" s="21">
        <v>435</v>
      </c>
      <c r="V466" s="20">
        <v>17</v>
      </c>
      <c r="W466" s="20">
        <f t="shared" si="58"/>
        <v>7.3949999999999996</v>
      </c>
      <c r="X466" s="20">
        <f t="shared" si="59"/>
        <v>21.372272727272726</v>
      </c>
      <c r="Y466" s="20">
        <f t="shared" si="60"/>
        <v>28.36090909090909</v>
      </c>
      <c r="Z466" s="20">
        <v>30</v>
      </c>
      <c r="AA466" s="20">
        <f t="shared" si="61"/>
        <v>8.6277272727272738</v>
      </c>
      <c r="AB466" s="20"/>
    </row>
    <row r="467" spans="1:28" ht="14" x14ac:dyDescent="0.15">
      <c r="A467" s="23" t="s">
        <v>1155</v>
      </c>
      <c r="B467" s="89"/>
      <c r="C467" s="22" t="s">
        <v>12</v>
      </c>
      <c r="D467" s="102" t="s">
        <v>891</v>
      </c>
      <c r="E467" s="79" t="s">
        <v>1087</v>
      </c>
      <c r="F467" s="75" t="s">
        <v>698</v>
      </c>
      <c r="G467" s="66" t="s">
        <v>164</v>
      </c>
      <c r="H467" s="21"/>
      <c r="I467" s="21">
        <v>1</v>
      </c>
      <c r="J467" s="21" t="s">
        <v>14</v>
      </c>
      <c r="K467" s="21"/>
      <c r="L467" s="21"/>
      <c r="M467" s="19">
        <f t="shared" si="56"/>
        <v>30</v>
      </c>
      <c r="N467" s="20"/>
      <c r="O467" s="112">
        <v>2</v>
      </c>
      <c r="P467" s="21">
        <f>SUMIFS(VENTAS[Cantidad],VENTAS[Código del producto Vendido],INVENTARIO4[[#This Row],[Code]])</f>
        <v>0</v>
      </c>
      <c r="Q467" s="21">
        <f>INVENTARIO4[[#This Row],[Entradas]]-INVENTARIO4[[#This Row],[Salidas]]</f>
        <v>2</v>
      </c>
      <c r="R467" s="61">
        <v>246</v>
      </c>
      <c r="S467" s="20">
        <v>17.600000000000001</v>
      </c>
      <c r="T467" s="20">
        <f t="shared" si="57"/>
        <v>13.977272727272727</v>
      </c>
      <c r="U467" s="21">
        <v>435</v>
      </c>
      <c r="V467" s="20">
        <v>17</v>
      </c>
      <c r="W467" s="20">
        <f t="shared" si="58"/>
        <v>7.3949999999999996</v>
      </c>
      <c r="X467" s="20">
        <f t="shared" si="59"/>
        <v>21.372272727272726</v>
      </c>
      <c r="Y467" s="20">
        <f t="shared" si="60"/>
        <v>28.36090909090909</v>
      </c>
      <c r="Z467" s="20">
        <v>30</v>
      </c>
      <c r="AA467" s="20">
        <f t="shared" si="61"/>
        <v>8.6277272727272738</v>
      </c>
      <c r="AB467" s="20"/>
    </row>
    <row r="468" spans="1:28" ht="14" x14ac:dyDescent="0.15">
      <c r="A468" s="23" t="s">
        <v>1156</v>
      </c>
      <c r="B468" s="89"/>
      <c r="C468" s="22" t="s">
        <v>12</v>
      </c>
      <c r="D468" s="102" t="s">
        <v>52</v>
      </c>
      <c r="E468" s="79" t="s">
        <v>1094</v>
      </c>
      <c r="F468" s="75" t="s">
        <v>698</v>
      </c>
      <c r="G468" s="66" t="s">
        <v>164</v>
      </c>
      <c r="H468" s="21"/>
      <c r="I468" s="21">
        <v>1</v>
      </c>
      <c r="J468" s="21" t="s">
        <v>14</v>
      </c>
      <c r="K468" s="21"/>
      <c r="L468" s="21"/>
      <c r="M468" s="19">
        <f t="shared" si="56"/>
        <v>12</v>
      </c>
      <c r="N468" s="20"/>
      <c r="O468" s="110">
        <v>0</v>
      </c>
      <c r="P468" s="21">
        <f>SUMIFS(VENTAS[Cantidad],VENTAS[Código del producto Vendido],INVENTARIO4[[#This Row],[Code]])</f>
        <v>0</v>
      </c>
      <c r="Q468" s="21">
        <f>INVENTARIO4[[#This Row],[Entradas]]-INVENTARIO4[[#This Row],[Salidas]]</f>
        <v>0</v>
      </c>
      <c r="R468" s="61">
        <v>82</v>
      </c>
      <c r="S468" s="20">
        <v>17.600000000000001</v>
      </c>
      <c r="T468" s="20">
        <f t="shared" si="57"/>
        <v>4.6590909090909083</v>
      </c>
      <c r="U468" s="21">
        <v>125</v>
      </c>
      <c r="V468" s="20">
        <v>17</v>
      </c>
      <c r="W468" s="20">
        <f t="shared" si="58"/>
        <v>2.125</v>
      </c>
      <c r="X468" s="20">
        <f t="shared" si="59"/>
        <v>6.7840909090909083</v>
      </c>
      <c r="Y468" s="20">
        <f t="shared" si="60"/>
        <v>9.1136363636363633</v>
      </c>
      <c r="Z468" s="20">
        <v>12</v>
      </c>
      <c r="AA468" s="20">
        <f t="shared" si="61"/>
        <v>5.2159090909090917</v>
      </c>
      <c r="AB468" s="20"/>
    </row>
    <row r="469" spans="1:28" ht="14" x14ac:dyDescent="0.15">
      <c r="A469" s="23" t="s">
        <v>1157</v>
      </c>
      <c r="B469" s="89"/>
      <c r="C469" s="22" t="s">
        <v>12</v>
      </c>
      <c r="D469" s="102" t="s">
        <v>52</v>
      </c>
      <c r="E469" s="79" t="s">
        <v>1094</v>
      </c>
      <c r="F469" s="75" t="s">
        <v>697</v>
      </c>
      <c r="G469" s="66" t="s">
        <v>164</v>
      </c>
      <c r="H469" s="21"/>
      <c r="I469" s="21">
        <v>1</v>
      </c>
      <c r="J469" s="21" t="s">
        <v>14</v>
      </c>
      <c r="K469" s="21"/>
      <c r="L469" s="21"/>
      <c r="M469" s="19">
        <f t="shared" si="56"/>
        <v>12</v>
      </c>
      <c r="N469" s="20"/>
      <c r="O469" s="112">
        <v>1</v>
      </c>
      <c r="P469" s="21">
        <f>SUMIFS(VENTAS[Cantidad],VENTAS[Código del producto Vendido],INVENTARIO4[[#This Row],[Code]])</f>
        <v>0</v>
      </c>
      <c r="Q469" s="21">
        <f>INVENTARIO4[[#This Row],[Entradas]]-INVENTARIO4[[#This Row],[Salidas]]</f>
        <v>1</v>
      </c>
      <c r="R469" s="61">
        <v>82</v>
      </c>
      <c r="S469" s="20">
        <v>17.600000000000001</v>
      </c>
      <c r="T469" s="20">
        <f t="shared" si="57"/>
        <v>4.6590909090909083</v>
      </c>
      <c r="U469" s="21">
        <v>125</v>
      </c>
      <c r="V469" s="20">
        <v>17</v>
      </c>
      <c r="W469" s="20">
        <f t="shared" si="58"/>
        <v>2.125</v>
      </c>
      <c r="X469" s="20">
        <f t="shared" si="59"/>
        <v>6.7840909090909083</v>
      </c>
      <c r="Y469" s="20">
        <f t="shared" si="60"/>
        <v>9.1136363636363633</v>
      </c>
      <c r="Z469" s="20">
        <v>12</v>
      </c>
      <c r="AA469" s="20">
        <f t="shared" si="61"/>
        <v>5.2159090909090917</v>
      </c>
      <c r="AB469" s="20"/>
    </row>
    <row r="470" spans="1:28" ht="14" x14ac:dyDescent="0.15">
      <c r="A470" s="23" t="s">
        <v>1158</v>
      </c>
      <c r="B470" s="89"/>
      <c r="C470" s="22" t="s">
        <v>12</v>
      </c>
      <c r="D470" s="102" t="s">
        <v>52</v>
      </c>
      <c r="E470" s="79" t="s">
        <v>1094</v>
      </c>
      <c r="F470" s="74" t="s">
        <v>695</v>
      </c>
      <c r="G470" s="66" t="s">
        <v>164</v>
      </c>
      <c r="H470" s="21"/>
      <c r="I470" s="21">
        <v>1</v>
      </c>
      <c r="J470" s="21" t="s">
        <v>14</v>
      </c>
      <c r="K470" s="21"/>
      <c r="L470" s="21"/>
      <c r="M470" s="19">
        <f t="shared" si="56"/>
        <v>12</v>
      </c>
      <c r="N470" s="20"/>
      <c r="O470" s="110">
        <v>1</v>
      </c>
      <c r="P470" s="21">
        <f>SUMIFS(VENTAS[Cantidad],VENTAS[Código del producto Vendido],INVENTARIO4[[#This Row],[Code]])</f>
        <v>0</v>
      </c>
      <c r="Q470" s="21">
        <f>INVENTARIO4[[#This Row],[Entradas]]-INVENTARIO4[[#This Row],[Salidas]]</f>
        <v>1</v>
      </c>
      <c r="R470" s="61">
        <v>82</v>
      </c>
      <c r="S470" s="20">
        <v>17.600000000000001</v>
      </c>
      <c r="T470" s="20">
        <f t="shared" si="57"/>
        <v>4.6590909090909083</v>
      </c>
      <c r="U470" s="21">
        <v>125</v>
      </c>
      <c r="V470" s="20">
        <v>17</v>
      </c>
      <c r="W470" s="20">
        <f t="shared" si="58"/>
        <v>2.125</v>
      </c>
      <c r="X470" s="20">
        <f t="shared" si="59"/>
        <v>6.7840909090909083</v>
      </c>
      <c r="Y470" s="20">
        <f t="shared" si="60"/>
        <v>9.1136363636363633</v>
      </c>
      <c r="Z470" s="20">
        <v>12</v>
      </c>
      <c r="AA470" s="20">
        <f t="shared" si="61"/>
        <v>5.2159090909090917</v>
      </c>
      <c r="AB470" s="20"/>
    </row>
    <row r="471" spans="1:28" ht="14" x14ac:dyDescent="0.15">
      <c r="A471" s="23" t="s">
        <v>1139</v>
      </c>
      <c r="B471" s="89"/>
      <c r="C471" s="22" t="s">
        <v>12</v>
      </c>
      <c r="D471" s="102" t="s">
        <v>415</v>
      </c>
      <c r="E471" s="79" t="s">
        <v>1088</v>
      </c>
      <c r="F471" s="75" t="s">
        <v>695</v>
      </c>
      <c r="G471" s="66" t="s">
        <v>164</v>
      </c>
      <c r="H471" s="21"/>
      <c r="I471" s="21">
        <v>1</v>
      </c>
      <c r="J471" s="21" t="s">
        <v>14</v>
      </c>
      <c r="K471" s="21"/>
      <c r="L471" s="21"/>
      <c r="M471" s="19">
        <f t="shared" si="56"/>
        <v>25</v>
      </c>
      <c r="N471" s="20"/>
      <c r="O471" s="110">
        <v>0</v>
      </c>
      <c r="P471" s="21">
        <f>SUMIFS(VENTAS[Cantidad],VENTAS[Código del producto Vendido],INVENTARIO4[[#This Row],[Code]])</f>
        <v>0</v>
      </c>
      <c r="Q471" s="21">
        <f>INVENTARIO4[[#This Row],[Entradas]]-INVENTARIO4[[#This Row],[Salidas]]</f>
        <v>0</v>
      </c>
      <c r="R471" s="61">
        <v>165</v>
      </c>
      <c r="S471" s="20">
        <v>17.600000000000001</v>
      </c>
      <c r="T471" s="20">
        <f t="shared" si="57"/>
        <v>9.375</v>
      </c>
      <c r="U471" s="21">
        <v>350</v>
      </c>
      <c r="V471" s="20">
        <v>17</v>
      </c>
      <c r="W471" s="20">
        <f t="shared" si="58"/>
        <v>5.95</v>
      </c>
      <c r="X471" s="20">
        <f t="shared" si="59"/>
        <v>15.324999999999999</v>
      </c>
      <c r="Y471" s="20">
        <f t="shared" si="60"/>
        <v>20.012499999999999</v>
      </c>
      <c r="Z471" s="20">
        <v>25</v>
      </c>
      <c r="AA471" s="20">
        <f t="shared" si="61"/>
        <v>9.6750000000000007</v>
      </c>
      <c r="AB471" s="20"/>
    </row>
    <row r="472" spans="1:28" ht="14" x14ac:dyDescent="0.15">
      <c r="A472" s="23" t="s">
        <v>1140</v>
      </c>
      <c r="B472" s="89"/>
      <c r="C472" s="22" t="s">
        <v>12</v>
      </c>
      <c r="D472" s="102" t="s">
        <v>415</v>
      </c>
      <c r="E472" s="79" t="s">
        <v>1088</v>
      </c>
      <c r="F472" s="55" t="s">
        <v>698</v>
      </c>
      <c r="G472" s="66" t="s">
        <v>164</v>
      </c>
      <c r="H472" s="21"/>
      <c r="I472" s="21">
        <v>1</v>
      </c>
      <c r="J472" s="21" t="s">
        <v>14</v>
      </c>
      <c r="K472" s="21"/>
      <c r="L472" s="21"/>
      <c r="M472" s="19">
        <f t="shared" si="56"/>
        <v>25</v>
      </c>
      <c r="N472" s="20"/>
      <c r="O472" s="110">
        <v>2</v>
      </c>
      <c r="P472" s="21">
        <f>SUMIFS(VENTAS[Cantidad],VENTAS[Código del producto Vendido],INVENTARIO4[[#This Row],[Code]])</f>
        <v>0</v>
      </c>
      <c r="Q472" s="21">
        <f>INVENTARIO4[[#This Row],[Entradas]]-INVENTARIO4[[#This Row],[Salidas]]</f>
        <v>2</v>
      </c>
      <c r="R472" s="20">
        <v>165</v>
      </c>
      <c r="S472" s="20">
        <v>17.600000000000001</v>
      </c>
      <c r="T472" s="20">
        <f t="shared" si="57"/>
        <v>9.375</v>
      </c>
      <c r="U472" s="21">
        <v>350</v>
      </c>
      <c r="V472" s="20">
        <v>17</v>
      </c>
      <c r="W472" s="20">
        <f t="shared" si="58"/>
        <v>5.95</v>
      </c>
      <c r="X472" s="20">
        <f t="shared" si="59"/>
        <v>15.324999999999999</v>
      </c>
      <c r="Y472" s="20">
        <f t="shared" si="60"/>
        <v>20.012499999999999</v>
      </c>
      <c r="Z472" s="20">
        <v>25</v>
      </c>
      <c r="AA472" s="20">
        <f t="shared" si="61"/>
        <v>9.6750000000000007</v>
      </c>
      <c r="AB472" s="20"/>
    </row>
    <row r="473" spans="1:28" ht="28" x14ac:dyDescent="0.15">
      <c r="A473" s="23" t="s">
        <v>1302</v>
      </c>
      <c r="B473" s="89"/>
      <c r="C473" s="22" t="s">
        <v>12</v>
      </c>
      <c r="D473" s="102" t="s">
        <v>1107</v>
      </c>
      <c r="E473" s="6" t="s">
        <v>1089</v>
      </c>
      <c r="F473" s="51" t="s">
        <v>975</v>
      </c>
      <c r="G473" s="66" t="s">
        <v>164</v>
      </c>
      <c r="H473" s="21"/>
      <c r="I473" s="21">
        <v>1</v>
      </c>
      <c r="J473" s="21" t="s">
        <v>14</v>
      </c>
      <c r="K473" s="21"/>
      <c r="L473" s="21"/>
      <c r="M473" s="19">
        <f t="shared" si="56"/>
        <v>25</v>
      </c>
      <c r="N473" s="20"/>
      <c r="O473" s="112">
        <v>1</v>
      </c>
      <c r="P473" s="21">
        <f>SUMIFS(VENTAS[Cantidad],VENTAS[Código del producto Vendido],INVENTARIO4[[#This Row],[Code]])</f>
        <v>0</v>
      </c>
      <c r="Q473" s="21">
        <f>INVENTARIO4[[#This Row],[Entradas]]-INVENTARIO4[[#This Row],[Salidas]]</f>
        <v>1</v>
      </c>
      <c r="R473" s="20">
        <v>180</v>
      </c>
      <c r="S473" s="20">
        <v>17.600000000000001</v>
      </c>
      <c r="T473" s="20">
        <f t="shared" si="57"/>
        <v>10.227272727272727</v>
      </c>
      <c r="U473" s="21">
        <v>250</v>
      </c>
      <c r="V473" s="20">
        <v>17</v>
      </c>
      <c r="W473" s="20">
        <f t="shared" si="58"/>
        <v>4.25</v>
      </c>
      <c r="X473" s="20">
        <f t="shared" si="59"/>
        <v>14.477272727272727</v>
      </c>
      <c r="Y473" s="20">
        <f t="shared" si="60"/>
        <v>19.59090909090909</v>
      </c>
      <c r="Z473" s="20">
        <v>25</v>
      </c>
      <c r="AA473" s="20">
        <f t="shared" si="61"/>
        <v>10.522727272727273</v>
      </c>
      <c r="AB473" s="20" t="s">
        <v>1083</v>
      </c>
    </row>
    <row r="474" spans="1:28" ht="14" x14ac:dyDescent="0.15">
      <c r="A474" s="23" t="s">
        <v>1159</v>
      </c>
      <c r="B474" s="89"/>
      <c r="C474" s="22" t="s">
        <v>12</v>
      </c>
      <c r="D474" s="102" t="s">
        <v>52</v>
      </c>
      <c r="E474" s="6" t="s">
        <v>1090</v>
      </c>
      <c r="F474" s="55" t="s">
        <v>698</v>
      </c>
      <c r="G474" s="66" t="s">
        <v>164</v>
      </c>
      <c r="H474" s="21"/>
      <c r="I474" s="21">
        <v>1</v>
      </c>
      <c r="J474" s="21" t="s">
        <v>14</v>
      </c>
      <c r="K474" s="21"/>
      <c r="L474" s="21"/>
      <c r="M474" s="19">
        <f t="shared" si="56"/>
        <v>11</v>
      </c>
      <c r="N474" s="20"/>
      <c r="O474" s="110">
        <v>1</v>
      </c>
      <c r="P474" s="21">
        <f>SUMIFS(VENTAS[Cantidad],VENTAS[Código del producto Vendido],INVENTARIO4[[#This Row],[Code]])</f>
        <v>1</v>
      </c>
      <c r="Q474" s="21">
        <f>INVENTARIO4[[#This Row],[Entradas]]-INVENTARIO4[[#This Row],[Salidas]]</f>
        <v>0</v>
      </c>
      <c r="R474" s="20">
        <v>75</v>
      </c>
      <c r="S474" s="20">
        <v>17.600000000000001</v>
      </c>
      <c r="T474" s="20">
        <f t="shared" si="57"/>
        <v>4.2613636363636358</v>
      </c>
      <c r="U474" s="21">
        <v>150</v>
      </c>
      <c r="V474" s="20">
        <v>17</v>
      </c>
      <c r="W474" s="20">
        <f t="shared" si="58"/>
        <v>2.5499999999999998</v>
      </c>
      <c r="X474" s="20">
        <f t="shared" si="59"/>
        <v>6.8113636363636356</v>
      </c>
      <c r="Y474" s="20">
        <f t="shared" si="60"/>
        <v>8.942045454545454</v>
      </c>
      <c r="Z474" s="20">
        <v>11</v>
      </c>
      <c r="AA474" s="20">
        <f t="shared" si="61"/>
        <v>4.1886363636363644</v>
      </c>
      <c r="AB474" s="20"/>
    </row>
    <row r="475" spans="1:28" ht="14" x14ac:dyDescent="0.15">
      <c r="A475" s="23" t="s">
        <v>1160</v>
      </c>
      <c r="B475" s="89"/>
      <c r="C475" s="22" t="s">
        <v>12</v>
      </c>
      <c r="D475" s="102" t="s">
        <v>52</v>
      </c>
      <c r="E475" s="6" t="s">
        <v>1090</v>
      </c>
      <c r="F475" s="55" t="s">
        <v>697</v>
      </c>
      <c r="G475" s="66" t="s">
        <v>164</v>
      </c>
      <c r="H475" s="21"/>
      <c r="I475" s="21">
        <v>1</v>
      </c>
      <c r="J475" s="21" t="s">
        <v>14</v>
      </c>
      <c r="K475" s="21"/>
      <c r="L475" s="21"/>
      <c r="M475" s="19">
        <f t="shared" si="56"/>
        <v>12</v>
      </c>
      <c r="N475" s="20"/>
      <c r="O475" s="110">
        <v>0</v>
      </c>
      <c r="P475" s="21">
        <f>SUMIFS(VENTAS[Cantidad],VENTAS[Código del producto Vendido],INVENTARIO4[[#This Row],[Code]])</f>
        <v>0</v>
      </c>
      <c r="Q475" s="21">
        <f>INVENTARIO4[[#This Row],[Entradas]]-INVENTARIO4[[#This Row],[Salidas]]</f>
        <v>0</v>
      </c>
      <c r="R475" s="20">
        <v>75</v>
      </c>
      <c r="S475" s="20">
        <v>17.600000000000001</v>
      </c>
      <c r="T475" s="20">
        <f t="shared" si="57"/>
        <v>4.2613636363636358</v>
      </c>
      <c r="U475" s="21">
        <v>150</v>
      </c>
      <c r="V475" s="20">
        <v>17</v>
      </c>
      <c r="W475" s="20">
        <f t="shared" si="58"/>
        <v>2.5499999999999998</v>
      </c>
      <c r="X475" s="20">
        <f t="shared" si="59"/>
        <v>6.8113636363636356</v>
      </c>
      <c r="Y475" s="20">
        <f t="shared" si="60"/>
        <v>8.942045454545454</v>
      </c>
      <c r="Z475" s="20">
        <v>12</v>
      </c>
      <c r="AA475" s="20">
        <f t="shared" si="61"/>
        <v>5.1886363636363644</v>
      </c>
      <c r="AB475" s="20"/>
    </row>
    <row r="476" spans="1:28" ht="14" x14ac:dyDescent="0.15">
      <c r="A476" s="23" t="s">
        <v>1161</v>
      </c>
      <c r="B476" s="89"/>
      <c r="C476" s="22" t="s">
        <v>12</v>
      </c>
      <c r="D476" s="102" t="s">
        <v>52</v>
      </c>
      <c r="E476" s="6" t="s">
        <v>1090</v>
      </c>
      <c r="F476" s="55" t="s">
        <v>695</v>
      </c>
      <c r="G476" s="66" t="s">
        <v>164</v>
      </c>
      <c r="H476" s="21"/>
      <c r="I476" s="21">
        <v>1</v>
      </c>
      <c r="J476" s="21" t="s">
        <v>14</v>
      </c>
      <c r="K476" s="21"/>
      <c r="L476" s="21"/>
      <c r="M476" s="19">
        <f t="shared" si="56"/>
        <v>12</v>
      </c>
      <c r="N476" s="20"/>
      <c r="O476" s="110">
        <v>1</v>
      </c>
      <c r="P476" s="21">
        <f>SUMIFS(VENTAS[Cantidad],VENTAS[Código del producto Vendido],INVENTARIO4[[#This Row],[Code]])</f>
        <v>1</v>
      </c>
      <c r="Q476" s="21">
        <f>INVENTARIO4[[#This Row],[Entradas]]-INVENTARIO4[[#This Row],[Salidas]]</f>
        <v>0</v>
      </c>
      <c r="R476" s="20">
        <v>75</v>
      </c>
      <c r="S476" s="20">
        <v>17.600000000000001</v>
      </c>
      <c r="T476" s="20">
        <f t="shared" si="57"/>
        <v>4.2613636363636358</v>
      </c>
      <c r="U476" s="21">
        <v>150</v>
      </c>
      <c r="V476" s="20">
        <v>17</v>
      </c>
      <c r="W476" s="20">
        <f t="shared" si="58"/>
        <v>2.5499999999999998</v>
      </c>
      <c r="X476" s="20">
        <f t="shared" si="59"/>
        <v>6.8113636363636356</v>
      </c>
      <c r="Y476" s="20">
        <f t="shared" si="60"/>
        <v>8.942045454545454</v>
      </c>
      <c r="Z476" s="20">
        <v>12</v>
      </c>
      <c r="AA476" s="20">
        <f t="shared" si="61"/>
        <v>5.1886363636363644</v>
      </c>
      <c r="AB476" s="20"/>
    </row>
    <row r="477" spans="1:28" ht="14" x14ac:dyDescent="0.15">
      <c r="A477" s="23" t="s">
        <v>1162</v>
      </c>
      <c r="B477" s="89"/>
      <c r="C477" s="22" t="s">
        <v>12</v>
      </c>
      <c r="D477" s="102" t="s">
        <v>50</v>
      </c>
      <c r="E477" s="6" t="s">
        <v>1091</v>
      </c>
      <c r="F477" s="55" t="s">
        <v>695</v>
      </c>
      <c r="G477" s="66" t="s">
        <v>164</v>
      </c>
      <c r="H477" s="21"/>
      <c r="I477" s="21">
        <v>1</v>
      </c>
      <c r="J477" s="21" t="s">
        <v>14</v>
      </c>
      <c r="K477" s="21"/>
      <c r="L477" s="21"/>
      <c r="M477" s="19">
        <f t="shared" si="56"/>
        <v>22</v>
      </c>
      <c r="N477" s="20"/>
      <c r="O477" s="112">
        <v>1</v>
      </c>
      <c r="P477" s="21">
        <f>SUMIFS(VENTAS[Cantidad],VENTAS[Código del producto Vendido],INVENTARIO4[[#This Row],[Code]])</f>
        <v>0</v>
      </c>
      <c r="Q477" s="21">
        <f>INVENTARIO4[[#This Row],[Entradas]]-INVENTARIO4[[#This Row],[Salidas]]</f>
        <v>1</v>
      </c>
      <c r="R477" s="20">
        <v>194</v>
      </c>
      <c r="S477" s="20">
        <v>17.600000000000001</v>
      </c>
      <c r="T477" s="20">
        <f t="shared" si="57"/>
        <v>11.022727272727272</v>
      </c>
      <c r="U477" s="21">
        <v>265</v>
      </c>
      <c r="V477" s="20">
        <v>17</v>
      </c>
      <c r="W477" s="20">
        <f t="shared" si="58"/>
        <v>4.5049999999999999</v>
      </c>
      <c r="X477" s="20">
        <f t="shared" si="59"/>
        <v>15.527727272727272</v>
      </c>
      <c r="Y477" s="20">
        <f t="shared" si="60"/>
        <v>21.039090909090906</v>
      </c>
      <c r="Z477" s="20">
        <f>ROUNDUP(Y477,0)</f>
        <v>22</v>
      </c>
      <c r="AA477" s="20">
        <f t="shared" si="61"/>
        <v>6.4722727272727285</v>
      </c>
      <c r="AB477" s="20" t="s">
        <v>1096</v>
      </c>
    </row>
    <row r="478" spans="1:28" ht="14" x14ac:dyDescent="0.15">
      <c r="A478" s="23" t="s">
        <v>1163</v>
      </c>
      <c r="B478" s="89"/>
      <c r="C478" s="22" t="s">
        <v>12</v>
      </c>
      <c r="D478" s="102" t="s">
        <v>50</v>
      </c>
      <c r="E478" s="6" t="s">
        <v>1091</v>
      </c>
      <c r="F478" s="55" t="s">
        <v>697</v>
      </c>
      <c r="G478" s="66" t="s">
        <v>164</v>
      </c>
      <c r="H478" s="21"/>
      <c r="I478" s="21">
        <v>1</v>
      </c>
      <c r="J478" s="21" t="s">
        <v>14</v>
      </c>
      <c r="K478" s="21"/>
      <c r="L478" s="21"/>
      <c r="M478" s="19">
        <f t="shared" si="56"/>
        <v>22</v>
      </c>
      <c r="N478" s="20"/>
      <c r="O478" s="110">
        <v>1</v>
      </c>
      <c r="P478" s="21">
        <f>SUMIFS(VENTAS[Cantidad],VENTAS[Código del producto Vendido],INVENTARIO4[[#This Row],[Code]])</f>
        <v>1</v>
      </c>
      <c r="Q478" s="21">
        <f>INVENTARIO4[[#This Row],[Entradas]]-INVENTARIO4[[#This Row],[Salidas]]</f>
        <v>0</v>
      </c>
      <c r="R478" s="20">
        <v>194</v>
      </c>
      <c r="S478" s="20">
        <v>17.600000000000001</v>
      </c>
      <c r="T478" s="20">
        <f t="shared" si="57"/>
        <v>11.022727272727272</v>
      </c>
      <c r="U478" s="21">
        <v>265</v>
      </c>
      <c r="V478" s="20">
        <v>17</v>
      </c>
      <c r="W478" s="20">
        <f t="shared" si="58"/>
        <v>4.5049999999999999</v>
      </c>
      <c r="X478" s="20">
        <f t="shared" si="59"/>
        <v>15.527727272727272</v>
      </c>
      <c r="Y478" s="20">
        <f t="shared" si="60"/>
        <v>21.039090909090906</v>
      </c>
      <c r="Z478" s="20">
        <f>ROUNDUP(Y478,0)</f>
        <v>22</v>
      </c>
      <c r="AA478" s="20">
        <f t="shared" si="61"/>
        <v>6.4722727272727285</v>
      </c>
      <c r="AB478" s="20" t="s">
        <v>1096</v>
      </c>
    </row>
    <row r="479" spans="1:28" ht="14" x14ac:dyDescent="0.15">
      <c r="A479" s="23" t="s">
        <v>1164</v>
      </c>
      <c r="B479" s="89"/>
      <c r="C479" s="22" t="s">
        <v>12</v>
      </c>
      <c r="D479" s="102" t="s">
        <v>50</v>
      </c>
      <c r="E479" s="6" t="s">
        <v>1091</v>
      </c>
      <c r="F479" s="55" t="s">
        <v>698</v>
      </c>
      <c r="G479" s="66" t="s">
        <v>164</v>
      </c>
      <c r="H479" s="21"/>
      <c r="I479" s="21">
        <v>1</v>
      </c>
      <c r="J479" s="21" t="s">
        <v>14</v>
      </c>
      <c r="K479" s="21"/>
      <c r="L479" s="21"/>
      <c r="M479" s="19">
        <f t="shared" si="56"/>
        <v>22</v>
      </c>
      <c r="N479" s="20"/>
      <c r="O479" s="112">
        <v>1</v>
      </c>
      <c r="P479" s="21">
        <f>SUMIFS(VENTAS[Cantidad],VENTAS[Código del producto Vendido],INVENTARIO4[[#This Row],[Code]])</f>
        <v>0</v>
      </c>
      <c r="Q479" s="21">
        <f>INVENTARIO4[[#This Row],[Entradas]]-INVENTARIO4[[#This Row],[Salidas]]</f>
        <v>1</v>
      </c>
      <c r="R479" s="20">
        <v>194</v>
      </c>
      <c r="S479" s="20">
        <v>17.600000000000001</v>
      </c>
      <c r="T479" s="20">
        <f t="shared" si="57"/>
        <v>11.022727272727272</v>
      </c>
      <c r="U479" s="21">
        <v>265</v>
      </c>
      <c r="V479" s="20">
        <v>17</v>
      </c>
      <c r="W479" s="20">
        <f t="shared" si="58"/>
        <v>4.5049999999999999</v>
      </c>
      <c r="X479" s="20">
        <f t="shared" si="59"/>
        <v>15.527727272727272</v>
      </c>
      <c r="Y479" s="20">
        <f t="shared" si="60"/>
        <v>21.039090909090906</v>
      </c>
      <c r="Z479" s="20">
        <f>ROUNDUP(Y479,0)</f>
        <v>22</v>
      </c>
      <c r="AA479" s="20">
        <f t="shared" si="61"/>
        <v>6.4722727272727285</v>
      </c>
      <c r="AB479" s="20" t="s">
        <v>1096</v>
      </c>
    </row>
    <row r="480" spans="1:28" ht="14" x14ac:dyDescent="0.15">
      <c r="A480" s="23" t="s">
        <v>1188</v>
      </c>
      <c r="B480" s="89"/>
      <c r="C480" s="22" t="s">
        <v>12</v>
      </c>
      <c r="D480" s="102" t="s">
        <v>52</v>
      </c>
      <c r="E480" s="6" t="s">
        <v>1095</v>
      </c>
      <c r="F480" s="55" t="s">
        <v>698</v>
      </c>
      <c r="G480" s="66" t="s">
        <v>164</v>
      </c>
      <c r="H480" s="21"/>
      <c r="I480" s="21">
        <v>1</v>
      </c>
      <c r="J480" s="21" t="s">
        <v>14</v>
      </c>
      <c r="K480" s="21"/>
      <c r="L480" s="21"/>
      <c r="M480" s="19">
        <f t="shared" si="56"/>
        <v>12</v>
      </c>
      <c r="N480" s="20"/>
      <c r="O480" s="110">
        <v>1</v>
      </c>
      <c r="P480" s="21">
        <f>SUMIFS(VENTAS[Cantidad],VENTAS[Código del producto Vendido],INVENTARIO4[[#This Row],[Code]])</f>
        <v>0</v>
      </c>
      <c r="Q480" s="21">
        <f>INVENTARIO4[[#This Row],[Entradas]]-INVENTARIO4[[#This Row],[Salidas]]</f>
        <v>1</v>
      </c>
      <c r="R480" s="20">
        <v>85</v>
      </c>
      <c r="S480" s="20">
        <v>17.600000000000001</v>
      </c>
      <c r="T480" s="20">
        <f t="shared" si="57"/>
        <v>4.8295454545454541</v>
      </c>
      <c r="U480" s="21">
        <v>165</v>
      </c>
      <c r="V480" s="20">
        <v>17</v>
      </c>
      <c r="W480" s="20">
        <f t="shared" si="58"/>
        <v>2.8050000000000002</v>
      </c>
      <c r="X480" s="20">
        <f t="shared" si="59"/>
        <v>7.6345454545454547</v>
      </c>
      <c r="Y480" s="20">
        <f t="shared" si="60"/>
        <v>10.049318181818181</v>
      </c>
      <c r="Z480" s="20">
        <v>12</v>
      </c>
      <c r="AA480" s="20">
        <f t="shared" si="61"/>
        <v>4.3654545454545453</v>
      </c>
      <c r="AB480" s="20" t="s">
        <v>1096</v>
      </c>
    </row>
    <row r="481" spans="1:28" ht="14" x14ac:dyDescent="0.15">
      <c r="A481" s="23" t="s">
        <v>1187</v>
      </c>
      <c r="B481" s="89"/>
      <c r="C481" s="22" t="s">
        <v>12</v>
      </c>
      <c r="D481" s="102" t="s">
        <v>52</v>
      </c>
      <c r="E481" s="6" t="s">
        <v>1095</v>
      </c>
      <c r="F481" s="55" t="s">
        <v>697</v>
      </c>
      <c r="G481" s="66" t="s">
        <v>164</v>
      </c>
      <c r="H481" s="21"/>
      <c r="I481" s="21">
        <v>1</v>
      </c>
      <c r="J481" s="21" t="s">
        <v>14</v>
      </c>
      <c r="K481" s="21"/>
      <c r="L481" s="21"/>
      <c r="M481" s="19">
        <f t="shared" si="56"/>
        <v>12</v>
      </c>
      <c r="N481" s="20"/>
      <c r="O481" s="110">
        <v>0</v>
      </c>
      <c r="P481" s="21">
        <f>SUMIFS(VENTAS[Cantidad],VENTAS[Código del producto Vendido],INVENTARIO4[[#This Row],[Code]])</f>
        <v>0</v>
      </c>
      <c r="Q481" s="21">
        <f>INVENTARIO4[[#This Row],[Entradas]]-INVENTARIO4[[#This Row],[Salidas]]</f>
        <v>0</v>
      </c>
      <c r="R481" s="20">
        <v>85</v>
      </c>
      <c r="S481" s="20">
        <v>17.600000000000001</v>
      </c>
      <c r="T481" s="20">
        <f t="shared" si="57"/>
        <v>4.8295454545454541</v>
      </c>
      <c r="U481" s="21">
        <v>150</v>
      </c>
      <c r="V481" s="20">
        <v>17</v>
      </c>
      <c r="W481" s="20">
        <f t="shared" si="58"/>
        <v>2.5499999999999998</v>
      </c>
      <c r="X481" s="20">
        <f t="shared" si="59"/>
        <v>7.379545454545454</v>
      </c>
      <c r="Y481" s="20">
        <f t="shared" si="60"/>
        <v>9.7943181818181806</v>
      </c>
      <c r="Z481" s="20">
        <v>12</v>
      </c>
      <c r="AA481" s="20">
        <f t="shared" si="61"/>
        <v>4.620454545454546</v>
      </c>
      <c r="AB481" s="20"/>
    </row>
    <row r="482" spans="1:28" ht="14" x14ac:dyDescent="0.15">
      <c r="A482" s="23" t="s">
        <v>1186</v>
      </c>
      <c r="B482" s="89"/>
      <c r="C482" s="22" t="s">
        <v>12</v>
      </c>
      <c r="D482" s="102" t="s">
        <v>52</v>
      </c>
      <c r="E482" s="6" t="s">
        <v>1095</v>
      </c>
      <c r="F482" s="55" t="s">
        <v>695</v>
      </c>
      <c r="G482" s="66" t="s">
        <v>164</v>
      </c>
      <c r="H482" s="21"/>
      <c r="I482" s="21">
        <v>1</v>
      </c>
      <c r="J482" s="21" t="s">
        <v>14</v>
      </c>
      <c r="K482" s="21"/>
      <c r="L482" s="21"/>
      <c r="M482" s="19">
        <f t="shared" si="56"/>
        <v>12</v>
      </c>
      <c r="N482" s="20"/>
      <c r="O482" s="110">
        <v>0</v>
      </c>
      <c r="P482" s="21">
        <f>SUMIFS(VENTAS[Cantidad],VENTAS[Código del producto Vendido],INVENTARIO4[[#This Row],[Code]])</f>
        <v>0</v>
      </c>
      <c r="Q482" s="21">
        <f>INVENTARIO4[[#This Row],[Entradas]]-INVENTARIO4[[#This Row],[Salidas]]</f>
        <v>0</v>
      </c>
      <c r="R482" s="20">
        <v>85</v>
      </c>
      <c r="S482" s="20">
        <v>17.600000000000001</v>
      </c>
      <c r="T482" s="20">
        <f t="shared" si="57"/>
        <v>4.8295454545454541</v>
      </c>
      <c r="U482" s="21">
        <v>150</v>
      </c>
      <c r="V482" s="20">
        <v>17</v>
      </c>
      <c r="W482" s="20">
        <f t="shared" si="58"/>
        <v>2.5499999999999998</v>
      </c>
      <c r="X482" s="20">
        <f t="shared" si="59"/>
        <v>7.379545454545454</v>
      </c>
      <c r="Y482" s="20">
        <f t="shared" si="60"/>
        <v>9.7943181818181806</v>
      </c>
      <c r="Z482" s="20">
        <v>12</v>
      </c>
      <c r="AA482" s="20">
        <f t="shared" si="61"/>
        <v>4.620454545454546</v>
      </c>
      <c r="AB482" s="20"/>
    </row>
    <row r="483" spans="1:28" ht="14" x14ac:dyDescent="0.15">
      <c r="A483" s="23" t="s">
        <v>1165</v>
      </c>
      <c r="B483" s="89"/>
      <c r="C483" s="22" t="s">
        <v>12</v>
      </c>
      <c r="D483" s="102" t="s">
        <v>50</v>
      </c>
      <c r="E483" s="6" t="s">
        <v>1092</v>
      </c>
      <c r="F483" s="55" t="s">
        <v>1044</v>
      </c>
      <c r="G483" s="66" t="s">
        <v>164</v>
      </c>
      <c r="H483" s="21"/>
      <c r="I483" s="21">
        <v>1</v>
      </c>
      <c r="J483" s="21" t="s">
        <v>14</v>
      </c>
      <c r="K483" s="21"/>
      <c r="L483" s="21"/>
      <c r="M483" s="19">
        <f t="shared" si="56"/>
        <v>23</v>
      </c>
      <c r="N483" s="20"/>
      <c r="O483" s="112">
        <v>1</v>
      </c>
      <c r="P483" s="21">
        <f>SUMIFS(VENTAS[Cantidad],VENTAS[Código del producto Vendido],INVENTARIO4[[#This Row],[Code]])</f>
        <v>1</v>
      </c>
      <c r="Q483" s="21">
        <f>INVENTARIO4[[#This Row],[Entradas]]-INVENTARIO4[[#This Row],[Salidas]]</f>
        <v>0</v>
      </c>
      <c r="R483" s="20">
        <v>162</v>
      </c>
      <c r="S483" s="20">
        <v>17.600000000000001</v>
      </c>
      <c r="T483" s="20">
        <f t="shared" si="57"/>
        <v>9.2045454545454533</v>
      </c>
      <c r="U483" s="21">
        <v>300</v>
      </c>
      <c r="V483" s="20">
        <v>17</v>
      </c>
      <c r="W483" s="20">
        <f t="shared" si="58"/>
        <v>5.0999999999999996</v>
      </c>
      <c r="X483" s="20">
        <f t="shared" si="59"/>
        <v>14.304545454545453</v>
      </c>
      <c r="Y483" s="20">
        <f t="shared" si="60"/>
        <v>18.906818181818181</v>
      </c>
      <c r="Z483" s="20">
        <v>23</v>
      </c>
      <c r="AA483" s="20">
        <f t="shared" si="61"/>
        <v>8.6954545454545471</v>
      </c>
      <c r="AB483" s="20" t="s">
        <v>1096</v>
      </c>
    </row>
    <row r="484" spans="1:28" ht="14" x14ac:dyDescent="0.15">
      <c r="A484" s="23" t="s">
        <v>1185</v>
      </c>
      <c r="B484" s="89"/>
      <c r="C484" s="22" t="s">
        <v>12</v>
      </c>
      <c r="D484" s="102" t="s">
        <v>52</v>
      </c>
      <c r="E484" s="6" t="s">
        <v>1100</v>
      </c>
      <c r="F484" s="55" t="s">
        <v>695</v>
      </c>
      <c r="G484" s="66" t="s">
        <v>164</v>
      </c>
      <c r="H484" s="21"/>
      <c r="I484" s="21">
        <v>1</v>
      </c>
      <c r="J484" s="21" t="s">
        <v>14</v>
      </c>
      <c r="K484" s="21"/>
      <c r="L484" s="21"/>
      <c r="M484" s="19">
        <f t="shared" si="56"/>
        <v>13</v>
      </c>
      <c r="N484" s="20"/>
      <c r="O484" s="110">
        <v>1</v>
      </c>
      <c r="P484" s="21">
        <f>SUMIFS(VENTAS[Cantidad],VENTAS[Código del producto Vendido],INVENTARIO4[[#This Row],[Code]])</f>
        <v>0</v>
      </c>
      <c r="Q484" s="21">
        <f>INVENTARIO4[[#This Row],[Entradas]]-INVENTARIO4[[#This Row],[Salidas]]</f>
        <v>1</v>
      </c>
      <c r="R484" s="20">
        <v>99</v>
      </c>
      <c r="S484" s="20">
        <v>17.600000000000001</v>
      </c>
      <c r="T484" s="20">
        <f t="shared" si="57"/>
        <v>5.6249999999999991</v>
      </c>
      <c r="U484" s="21">
        <v>215</v>
      </c>
      <c r="V484" s="20">
        <v>17</v>
      </c>
      <c r="W484" s="20">
        <f t="shared" si="58"/>
        <v>3.6549999999999998</v>
      </c>
      <c r="X484" s="20">
        <f t="shared" si="59"/>
        <v>9.2799999999999994</v>
      </c>
      <c r="Y484" s="20">
        <f t="shared" si="60"/>
        <v>12.092499999999998</v>
      </c>
      <c r="Z484" s="20">
        <v>13</v>
      </c>
      <c r="AA484" s="20">
        <f t="shared" si="61"/>
        <v>3.7200000000000011</v>
      </c>
      <c r="AB484" s="20" t="s">
        <v>1096</v>
      </c>
    </row>
    <row r="485" spans="1:28" ht="14" x14ac:dyDescent="0.15">
      <c r="A485" s="23" t="s">
        <v>1184</v>
      </c>
      <c r="B485" s="89"/>
      <c r="C485" s="22" t="s">
        <v>12</v>
      </c>
      <c r="D485" s="102" t="s">
        <v>52</v>
      </c>
      <c r="E485" s="6" t="s">
        <v>1100</v>
      </c>
      <c r="F485" s="55" t="s">
        <v>697</v>
      </c>
      <c r="G485" s="66" t="s">
        <v>164</v>
      </c>
      <c r="H485" s="21"/>
      <c r="I485" s="21">
        <v>1</v>
      </c>
      <c r="J485" s="21" t="s">
        <v>14</v>
      </c>
      <c r="K485" s="21"/>
      <c r="L485" s="21"/>
      <c r="M485" s="19">
        <f t="shared" si="56"/>
        <v>13</v>
      </c>
      <c r="N485" s="20"/>
      <c r="O485" s="112">
        <v>2</v>
      </c>
      <c r="P485" s="21">
        <f>SUMIFS(VENTAS[Cantidad],VENTAS[Código del producto Vendido],INVENTARIO4[[#This Row],[Code]])</f>
        <v>0</v>
      </c>
      <c r="Q485" s="21">
        <f>INVENTARIO4[[#This Row],[Entradas]]-INVENTARIO4[[#This Row],[Salidas]]</f>
        <v>2</v>
      </c>
      <c r="R485" s="20">
        <v>99</v>
      </c>
      <c r="S485" s="20">
        <v>17.600000000000001</v>
      </c>
      <c r="T485" s="20">
        <f t="shared" si="57"/>
        <v>5.6249999999999991</v>
      </c>
      <c r="U485" s="21">
        <v>215</v>
      </c>
      <c r="V485" s="20">
        <v>17</v>
      </c>
      <c r="W485" s="20">
        <f t="shared" si="58"/>
        <v>3.6549999999999998</v>
      </c>
      <c r="X485" s="20">
        <f t="shared" si="59"/>
        <v>9.2799999999999994</v>
      </c>
      <c r="Y485" s="20">
        <f t="shared" si="60"/>
        <v>12.092499999999998</v>
      </c>
      <c r="Z485" s="20">
        <v>13</v>
      </c>
      <c r="AA485" s="20">
        <f t="shared" si="61"/>
        <v>3.7200000000000011</v>
      </c>
      <c r="AB485" s="20" t="s">
        <v>1096</v>
      </c>
    </row>
    <row r="486" spans="1:28" ht="14" x14ac:dyDescent="0.15">
      <c r="A486" s="23" t="s">
        <v>1183</v>
      </c>
      <c r="B486" s="89"/>
      <c r="C486" s="22" t="s">
        <v>12</v>
      </c>
      <c r="D486" s="102" t="s">
        <v>52</v>
      </c>
      <c r="E486" s="6" t="s">
        <v>1100</v>
      </c>
      <c r="F486" s="55" t="s">
        <v>698</v>
      </c>
      <c r="G486" s="66" t="s">
        <v>164</v>
      </c>
      <c r="H486" s="21"/>
      <c r="I486" s="21">
        <v>1</v>
      </c>
      <c r="J486" s="21" t="s">
        <v>14</v>
      </c>
      <c r="K486" s="21"/>
      <c r="L486" s="21"/>
      <c r="M486" s="19">
        <f t="shared" si="56"/>
        <v>13</v>
      </c>
      <c r="N486" s="20"/>
      <c r="O486" s="110">
        <v>0</v>
      </c>
      <c r="P486" s="21">
        <f>SUMIFS(VENTAS[Cantidad],VENTAS[Código del producto Vendido],INVENTARIO4[[#This Row],[Code]])</f>
        <v>0</v>
      </c>
      <c r="Q486" s="21">
        <f>INVENTARIO4[[#This Row],[Entradas]]-INVENTARIO4[[#This Row],[Salidas]]</f>
        <v>0</v>
      </c>
      <c r="R486" s="20">
        <v>99</v>
      </c>
      <c r="S486" s="20">
        <v>17.600000000000001</v>
      </c>
      <c r="T486" s="20">
        <f t="shared" si="57"/>
        <v>5.6249999999999991</v>
      </c>
      <c r="U486" s="21">
        <v>215</v>
      </c>
      <c r="V486" s="20">
        <v>17</v>
      </c>
      <c r="W486" s="20">
        <f t="shared" si="58"/>
        <v>3.6549999999999998</v>
      </c>
      <c r="X486" s="20">
        <f t="shared" si="59"/>
        <v>9.2799999999999994</v>
      </c>
      <c r="Y486" s="20">
        <f t="shared" si="60"/>
        <v>12.092499999999998</v>
      </c>
      <c r="Z486" s="20">
        <f>ROUNDUP(Y486,0)</f>
        <v>13</v>
      </c>
      <c r="AA486" s="20">
        <f t="shared" si="61"/>
        <v>3.7200000000000011</v>
      </c>
      <c r="AB486" s="20" t="s">
        <v>1096</v>
      </c>
    </row>
    <row r="487" spans="1:28" ht="14" x14ac:dyDescent="0.15">
      <c r="A487" s="23" t="s">
        <v>1166</v>
      </c>
      <c r="B487" s="89"/>
      <c r="C487" s="22" t="s">
        <v>12</v>
      </c>
      <c r="D487" s="102" t="s">
        <v>50</v>
      </c>
      <c r="E487" s="6" t="s">
        <v>1101</v>
      </c>
      <c r="F487" s="55" t="s">
        <v>695</v>
      </c>
      <c r="G487" s="66" t="s">
        <v>164</v>
      </c>
      <c r="H487" s="21"/>
      <c r="I487" s="21">
        <v>1</v>
      </c>
      <c r="J487" s="21" t="s">
        <v>14</v>
      </c>
      <c r="K487" s="21"/>
      <c r="L487" s="21"/>
      <c r="M487" s="19">
        <f t="shared" si="56"/>
        <v>24</v>
      </c>
      <c r="N487" s="20"/>
      <c r="O487" s="112">
        <v>2</v>
      </c>
      <c r="P487" s="21">
        <f>SUMIFS(VENTAS[Cantidad],VENTAS[Código del producto Vendido],INVENTARIO4[[#This Row],[Code]])</f>
        <v>0</v>
      </c>
      <c r="Q487" s="21">
        <f>INVENTARIO4[[#This Row],[Entradas]]-INVENTARIO4[[#This Row],[Salidas]]</f>
        <v>2</v>
      </c>
      <c r="R487" s="20">
        <v>180</v>
      </c>
      <c r="S487" s="20">
        <v>17.600000000000001</v>
      </c>
      <c r="T487" s="20">
        <f t="shared" si="57"/>
        <v>10.227272727272727</v>
      </c>
      <c r="U487" s="21">
        <v>300</v>
      </c>
      <c r="V487" s="20">
        <v>17</v>
      </c>
      <c r="W487" s="20">
        <f t="shared" si="58"/>
        <v>5.0999999999999996</v>
      </c>
      <c r="X487" s="20">
        <f t="shared" si="59"/>
        <v>15.327272727272726</v>
      </c>
      <c r="Y487" s="20">
        <f t="shared" si="60"/>
        <v>20.440909090909088</v>
      </c>
      <c r="Z487" s="20">
        <v>24</v>
      </c>
      <c r="AA487" s="20">
        <f t="shared" si="61"/>
        <v>8.6727272727272737</v>
      </c>
      <c r="AB487" s="20" t="s">
        <v>1096</v>
      </c>
    </row>
    <row r="488" spans="1:28" ht="14" x14ac:dyDescent="0.15">
      <c r="A488" s="23" t="s">
        <v>1167</v>
      </c>
      <c r="B488" s="89"/>
      <c r="C488" s="22" t="s">
        <v>12</v>
      </c>
      <c r="D488" s="102" t="s">
        <v>50</v>
      </c>
      <c r="E488" s="6" t="s">
        <v>1101</v>
      </c>
      <c r="F488" s="55" t="s">
        <v>697</v>
      </c>
      <c r="G488" s="66" t="s">
        <v>164</v>
      </c>
      <c r="H488" s="21"/>
      <c r="I488" s="21">
        <v>1</v>
      </c>
      <c r="J488" s="21" t="s">
        <v>14</v>
      </c>
      <c r="K488" s="21"/>
      <c r="L488" s="21"/>
      <c r="M488" s="19">
        <f t="shared" si="56"/>
        <v>24</v>
      </c>
      <c r="N488" s="20"/>
      <c r="O488" s="110">
        <v>2</v>
      </c>
      <c r="P488" s="21">
        <f>SUMIFS(VENTAS[Cantidad],VENTAS[Código del producto Vendido],INVENTARIO4[[#This Row],[Code]])</f>
        <v>0</v>
      </c>
      <c r="Q488" s="21">
        <f>INVENTARIO4[[#This Row],[Entradas]]-INVENTARIO4[[#This Row],[Salidas]]</f>
        <v>2</v>
      </c>
      <c r="R488" s="20">
        <v>180</v>
      </c>
      <c r="S488" s="20">
        <v>17.600000000000001</v>
      </c>
      <c r="T488" s="20">
        <f t="shared" si="57"/>
        <v>10.227272727272727</v>
      </c>
      <c r="U488" s="21">
        <v>300</v>
      </c>
      <c r="V488" s="20">
        <v>17</v>
      </c>
      <c r="W488" s="20">
        <f t="shared" si="58"/>
        <v>5.0999999999999996</v>
      </c>
      <c r="X488" s="20">
        <f t="shared" si="59"/>
        <v>15.327272727272726</v>
      </c>
      <c r="Y488" s="20">
        <f t="shared" si="60"/>
        <v>20.440909090909088</v>
      </c>
      <c r="Z488" s="20">
        <v>24</v>
      </c>
      <c r="AA488" s="20">
        <f t="shared" si="61"/>
        <v>8.6727272727272737</v>
      </c>
      <c r="AB488" s="20" t="s">
        <v>1096</v>
      </c>
    </row>
    <row r="489" spans="1:28" ht="14" x14ac:dyDescent="0.15">
      <c r="A489" s="23" t="s">
        <v>1141</v>
      </c>
      <c r="B489" s="89"/>
      <c r="C489" s="22" t="s">
        <v>12</v>
      </c>
      <c r="D489" s="102" t="s">
        <v>415</v>
      </c>
      <c r="E489" t="s">
        <v>998</v>
      </c>
      <c r="F489" s="55" t="s">
        <v>697</v>
      </c>
      <c r="G489" s="66" t="s">
        <v>164</v>
      </c>
      <c r="H489" s="21"/>
      <c r="I489" s="21">
        <v>1</v>
      </c>
      <c r="J489" s="21" t="s">
        <v>14</v>
      </c>
      <c r="K489" s="21"/>
      <c r="L489" s="21"/>
      <c r="M489" s="19">
        <f t="shared" si="56"/>
        <v>20</v>
      </c>
      <c r="N489" s="20"/>
      <c r="O489" s="112">
        <v>2</v>
      </c>
      <c r="P489" s="21">
        <f>SUMIFS(VENTAS[Cantidad],VENTAS[Código del producto Vendido],INVENTARIO4[[#This Row],[Code]])</f>
        <v>0</v>
      </c>
      <c r="Q489" s="21">
        <f>INVENTARIO4[[#This Row],[Entradas]]-INVENTARIO4[[#This Row],[Salidas]]</f>
        <v>2</v>
      </c>
      <c r="R489" s="20">
        <v>168</v>
      </c>
      <c r="S489" s="20">
        <v>17.600000000000001</v>
      </c>
      <c r="T489" s="20">
        <f t="shared" si="57"/>
        <v>9.545454545454545</v>
      </c>
      <c r="U489" s="21">
        <v>300</v>
      </c>
      <c r="V489" s="20">
        <v>17</v>
      </c>
      <c r="W489" s="20">
        <f t="shared" si="58"/>
        <v>5.0999999999999996</v>
      </c>
      <c r="X489" s="20">
        <f t="shared" si="59"/>
        <v>14.645454545454545</v>
      </c>
      <c r="Y489" s="20">
        <f t="shared" si="60"/>
        <v>19.418181818181814</v>
      </c>
      <c r="Z489" s="20">
        <f>ROUNDUP(Y489,0)</f>
        <v>20</v>
      </c>
      <c r="AA489" s="20">
        <f t="shared" si="61"/>
        <v>5.3545454545454554</v>
      </c>
      <c r="AB489" s="20" t="s">
        <v>1096</v>
      </c>
    </row>
    <row r="490" spans="1:28" ht="14" x14ac:dyDescent="0.15">
      <c r="A490" s="23" t="s">
        <v>1168</v>
      </c>
      <c r="B490" s="89"/>
      <c r="C490" s="22" t="s">
        <v>12</v>
      </c>
      <c r="D490" s="102" t="s">
        <v>50</v>
      </c>
      <c r="E490" s="6" t="s">
        <v>1102</v>
      </c>
      <c r="F490" s="55" t="s">
        <v>693</v>
      </c>
      <c r="G490" s="66" t="s">
        <v>164</v>
      </c>
      <c r="H490" s="21"/>
      <c r="I490" s="21">
        <v>1</v>
      </c>
      <c r="J490" s="21" t="s">
        <v>14</v>
      </c>
      <c r="K490" s="21"/>
      <c r="L490" s="21"/>
      <c r="M490" s="19">
        <f t="shared" si="56"/>
        <v>35</v>
      </c>
      <c r="N490" s="20"/>
      <c r="O490" s="112">
        <v>1</v>
      </c>
      <c r="P490" s="21">
        <f>SUMIFS(VENTAS[Cantidad],VENTAS[Código del producto Vendido],INVENTARIO4[[#This Row],[Code]])</f>
        <v>0</v>
      </c>
      <c r="Q490" s="21">
        <f>INVENTARIO4[[#This Row],[Entradas]]-INVENTARIO4[[#This Row],[Salidas]]</f>
        <v>1</v>
      </c>
      <c r="R490" s="20">
        <v>272</v>
      </c>
      <c r="S490" s="20">
        <v>17.600000000000001</v>
      </c>
      <c r="T490" s="20">
        <f t="shared" si="57"/>
        <v>15.454545454545453</v>
      </c>
      <c r="U490" s="21">
        <v>460</v>
      </c>
      <c r="V490" s="20">
        <v>17</v>
      </c>
      <c r="W490" s="20">
        <f t="shared" si="58"/>
        <v>7.82</v>
      </c>
      <c r="X490" s="20">
        <f t="shared" si="59"/>
        <v>23.274545454545454</v>
      </c>
      <c r="Y490" s="20">
        <f t="shared" si="60"/>
        <v>31.00181818181818</v>
      </c>
      <c r="Z490" s="20">
        <v>35</v>
      </c>
      <c r="AA490" s="20">
        <f t="shared" si="61"/>
        <v>11.725454545454546</v>
      </c>
      <c r="AB490" s="20" t="s">
        <v>1303</v>
      </c>
    </row>
    <row r="491" spans="1:28" ht="14" x14ac:dyDescent="0.15">
      <c r="A491" s="23" t="s">
        <v>1169</v>
      </c>
      <c r="B491" s="89"/>
      <c r="C491" s="22" t="s">
        <v>12</v>
      </c>
      <c r="D491" s="102" t="s">
        <v>50</v>
      </c>
      <c r="E491" s="6" t="s">
        <v>1102</v>
      </c>
      <c r="F491" s="55" t="s">
        <v>698</v>
      </c>
      <c r="G491" s="66" t="s">
        <v>164</v>
      </c>
      <c r="H491" s="21"/>
      <c r="I491" s="21">
        <v>1</v>
      </c>
      <c r="J491" s="21" t="s">
        <v>14</v>
      </c>
      <c r="K491" s="21"/>
      <c r="L491" s="21"/>
      <c r="M491" s="19">
        <f t="shared" si="56"/>
        <v>35</v>
      </c>
      <c r="N491" s="20"/>
      <c r="O491" s="110">
        <v>1</v>
      </c>
      <c r="P491" s="21">
        <f>SUMIFS(VENTAS[Cantidad],VENTAS[Código del producto Vendido],INVENTARIO4[[#This Row],[Code]])</f>
        <v>0</v>
      </c>
      <c r="Q491" s="21">
        <f>INVENTARIO4[[#This Row],[Entradas]]-INVENTARIO4[[#This Row],[Salidas]]</f>
        <v>1</v>
      </c>
      <c r="R491" s="20">
        <v>272</v>
      </c>
      <c r="S491" s="20">
        <v>17.600000000000001</v>
      </c>
      <c r="T491" s="20">
        <f t="shared" si="57"/>
        <v>15.454545454545453</v>
      </c>
      <c r="U491" s="21">
        <v>400</v>
      </c>
      <c r="V491" s="20">
        <v>17</v>
      </c>
      <c r="W491" s="20">
        <f t="shared" si="58"/>
        <v>6.8</v>
      </c>
      <c r="X491" s="20">
        <f t="shared" si="59"/>
        <v>22.254545454545454</v>
      </c>
      <c r="Y491" s="20">
        <f t="shared" si="60"/>
        <v>29.981818181818181</v>
      </c>
      <c r="Z491" s="20">
        <v>35</v>
      </c>
      <c r="AA491" s="20">
        <f t="shared" si="61"/>
        <v>12.745454545454546</v>
      </c>
      <c r="AB491" s="20" t="s">
        <v>1303</v>
      </c>
    </row>
    <row r="492" spans="1:28" ht="14" x14ac:dyDescent="0.15">
      <c r="A492" s="23" t="s">
        <v>1170</v>
      </c>
      <c r="B492" s="89"/>
      <c r="C492" s="22" t="s">
        <v>12</v>
      </c>
      <c r="D492" s="102" t="s">
        <v>50</v>
      </c>
      <c r="E492" s="6" t="s">
        <v>1102</v>
      </c>
      <c r="F492" s="55" t="s">
        <v>697</v>
      </c>
      <c r="G492" s="66" t="s">
        <v>164</v>
      </c>
      <c r="H492" s="21"/>
      <c r="I492" s="21">
        <v>1</v>
      </c>
      <c r="J492" s="21" t="s">
        <v>14</v>
      </c>
      <c r="K492" s="21"/>
      <c r="L492" s="21"/>
      <c r="M492" s="19">
        <f t="shared" si="56"/>
        <v>35</v>
      </c>
      <c r="N492" s="20"/>
      <c r="O492" s="112">
        <v>2</v>
      </c>
      <c r="P492" s="21">
        <f>SUMIFS(VENTAS[Cantidad],VENTAS[Código del producto Vendido],INVENTARIO4[[#This Row],[Code]])</f>
        <v>0</v>
      </c>
      <c r="Q492" s="21">
        <f>INVENTARIO4[[#This Row],[Entradas]]-INVENTARIO4[[#This Row],[Salidas]]</f>
        <v>2</v>
      </c>
      <c r="R492" s="20">
        <v>272</v>
      </c>
      <c r="S492" s="20">
        <v>17.600000000000001</v>
      </c>
      <c r="T492" s="20">
        <f t="shared" si="57"/>
        <v>15.454545454545453</v>
      </c>
      <c r="U492" s="21">
        <v>385</v>
      </c>
      <c r="V492" s="20">
        <v>17</v>
      </c>
      <c r="W492" s="20">
        <f t="shared" si="58"/>
        <v>6.5449999999999999</v>
      </c>
      <c r="X492" s="20">
        <f t="shared" si="59"/>
        <v>21.999545454545455</v>
      </c>
      <c r="Y492" s="20">
        <f t="shared" si="60"/>
        <v>29.726818181818182</v>
      </c>
      <c r="Z492" s="20">
        <v>35</v>
      </c>
      <c r="AA492" s="20">
        <f t="shared" si="61"/>
        <v>13.000454545454547</v>
      </c>
      <c r="AB492" s="20" t="s">
        <v>1096</v>
      </c>
    </row>
    <row r="493" spans="1:28" ht="14" x14ac:dyDescent="0.15">
      <c r="A493" s="23" t="s">
        <v>1221</v>
      </c>
      <c r="B493" s="89"/>
      <c r="C493" s="22" t="s">
        <v>12</v>
      </c>
      <c r="D493" s="102" t="s">
        <v>253</v>
      </c>
      <c r="E493" t="s">
        <v>1006</v>
      </c>
      <c r="F493" s="55" t="s">
        <v>697</v>
      </c>
      <c r="G493" s="66" t="s">
        <v>164</v>
      </c>
      <c r="H493" s="21"/>
      <c r="I493" s="21">
        <v>1</v>
      </c>
      <c r="J493" s="21" t="s">
        <v>14</v>
      </c>
      <c r="K493" s="21"/>
      <c r="L493" s="21"/>
      <c r="M493" s="19">
        <f t="shared" si="56"/>
        <v>9</v>
      </c>
      <c r="N493" s="20"/>
      <c r="O493" s="110">
        <v>0</v>
      </c>
      <c r="P493" s="21">
        <f>SUMIFS(VENTAS[Cantidad],VENTAS[Código del producto Vendido],INVENTARIO4[[#This Row],[Code]])</f>
        <v>0</v>
      </c>
      <c r="Q493" s="21">
        <f>INVENTARIO4[[#This Row],[Entradas]]-INVENTARIO4[[#This Row],[Salidas]]</f>
        <v>0</v>
      </c>
      <c r="R493" s="20">
        <v>97</v>
      </c>
      <c r="S493" s="20">
        <v>17.600000000000001</v>
      </c>
      <c r="T493" s="20">
        <f t="shared" si="57"/>
        <v>5.5113636363636358</v>
      </c>
      <c r="U493" s="21"/>
      <c r="V493" s="20">
        <v>17</v>
      </c>
      <c r="W493" s="20">
        <f t="shared" si="58"/>
        <v>0</v>
      </c>
      <c r="X493" s="20">
        <f t="shared" si="59"/>
        <v>5.5113636363636358</v>
      </c>
      <c r="Y493" s="20">
        <f t="shared" si="60"/>
        <v>8.2670454545454533</v>
      </c>
      <c r="Z493" s="20">
        <f>ROUNDUP(Y493,0)</f>
        <v>9</v>
      </c>
      <c r="AA493" s="20">
        <f t="shared" si="61"/>
        <v>3.4886363636363642</v>
      </c>
      <c r="AB493" s="20"/>
    </row>
    <row r="494" spans="1:28" ht="14" x14ac:dyDescent="0.15">
      <c r="A494" s="23" t="s">
        <v>1171</v>
      </c>
      <c r="B494" s="89"/>
      <c r="C494" s="22" t="s">
        <v>12</v>
      </c>
      <c r="D494" s="102" t="s">
        <v>52</v>
      </c>
      <c r="E494" s="6" t="s">
        <v>1103</v>
      </c>
      <c r="F494" s="55" t="s">
        <v>692</v>
      </c>
      <c r="G494" s="66" t="s">
        <v>164</v>
      </c>
      <c r="H494" s="21"/>
      <c r="I494" s="21">
        <v>1</v>
      </c>
      <c r="J494" s="21" t="s">
        <v>14</v>
      </c>
      <c r="K494" s="21"/>
      <c r="L494" s="21"/>
      <c r="M494" s="19">
        <f t="shared" si="56"/>
        <v>12</v>
      </c>
      <c r="N494" s="20"/>
      <c r="O494" s="110">
        <v>1</v>
      </c>
      <c r="P494" s="21">
        <f>SUMIFS(VENTAS[Cantidad],VENTAS[Código del producto Vendido],INVENTARIO4[[#This Row],[Code]])</f>
        <v>1</v>
      </c>
      <c r="Q494" s="21">
        <f>INVENTARIO4[[#This Row],[Entradas]]-INVENTARIO4[[#This Row],[Salidas]]</f>
        <v>0</v>
      </c>
      <c r="R494" s="20">
        <v>89</v>
      </c>
      <c r="S494" s="20">
        <v>17.600000000000001</v>
      </c>
      <c r="T494" s="20">
        <f t="shared" si="57"/>
        <v>5.0568181818181817</v>
      </c>
      <c r="U494" s="21">
        <v>120</v>
      </c>
      <c r="V494" s="20">
        <v>17</v>
      </c>
      <c r="W494" s="20">
        <f t="shared" si="58"/>
        <v>2.04</v>
      </c>
      <c r="X494" s="20">
        <f t="shared" si="59"/>
        <v>7.0968181818181817</v>
      </c>
      <c r="Y494" s="20">
        <f t="shared" si="60"/>
        <v>9.6252272727272725</v>
      </c>
      <c r="Z494" s="20">
        <v>12</v>
      </c>
      <c r="AA494" s="20">
        <f t="shared" si="61"/>
        <v>4.9031818181818183</v>
      </c>
      <c r="AB494" s="20" t="s">
        <v>1096</v>
      </c>
    </row>
    <row r="495" spans="1:28" ht="14" x14ac:dyDescent="0.15">
      <c r="A495" s="23" t="s">
        <v>1172</v>
      </c>
      <c r="B495" s="89"/>
      <c r="C495" s="22" t="s">
        <v>12</v>
      </c>
      <c r="D495" s="102" t="s">
        <v>52</v>
      </c>
      <c r="E495" s="6" t="s">
        <v>1103</v>
      </c>
      <c r="F495" s="55" t="s">
        <v>695</v>
      </c>
      <c r="G495" s="66" t="s">
        <v>164</v>
      </c>
      <c r="H495" s="21"/>
      <c r="I495" s="21">
        <v>1</v>
      </c>
      <c r="J495" s="21" t="s">
        <v>14</v>
      </c>
      <c r="K495" s="21"/>
      <c r="L495" s="21"/>
      <c r="M495" s="19">
        <f t="shared" si="56"/>
        <v>0</v>
      </c>
      <c r="N495" s="20"/>
      <c r="O495" s="110">
        <v>0</v>
      </c>
      <c r="P495" s="21">
        <f>SUMIFS(VENTAS[Cantidad],VENTAS[Código del producto Vendido],INVENTARIO4[[#This Row],[Code]])</f>
        <v>0</v>
      </c>
      <c r="Q495" s="21">
        <f>INVENTARIO4[[#This Row],[Entradas]]-INVENTARIO4[[#This Row],[Salidas]]</f>
        <v>0</v>
      </c>
      <c r="R495" s="20"/>
      <c r="S495" s="20">
        <v>17.600000000000001</v>
      </c>
      <c r="T495" s="20">
        <f t="shared" si="57"/>
        <v>0</v>
      </c>
      <c r="U495" s="21"/>
      <c r="V495" s="20">
        <v>17</v>
      </c>
      <c r="W495" s="20">
        <f t="shared" si="58"/>
        <v>0</v>
      </c>
      <c r="X495" s="20">
        <f t="shared" si="59"/>
        <v>0</v>
      </c>
      <c r="Y495" s="20">
        <f t="shared" si="60"/>
        <v>0</v>
      </c>
      <c r="Z495" s="20">
        <f>ROUNDUP(Y495,0)</f>
        <v>0</v>
      </c>
      <c r="AA495" s="20">
        <f t="shared" si="61"/>
        <v>0</v>
      </c>
      <c r="AB495" s="20"/>
    </row>
    <row r="496" spans="1:28" ht="14" x14ac:dyDescent="0.15">
      <c r="A496" s="23" t="s">
        <v>1173</v>
      </c>
      <c r="B496" s="89"/>
      <c r="C496" s="22" t="s">
        <v>12</v>
      </c>
      <c r="D496" s="102" t="s">
        <v>52</v>
      </c>
      <c r="E496" s="6" t="s">
        <v>1103</v>
      </c>
      <c r="F496" s="55" t="s">
        <v>697</v>
      </c>
      <c r="G496" s="66" t="s">
        <v>164</v>
      </c>
      <c r="H496" s="21"/>
      <c r="I496" s="21">
        <v>1</v>
      </c>
      <c r="J496" s="21" t="s">
        <v>14</v>
      </c>
      <c r="K496" s="21"/>
      <c r="L496" s="21"/>
      <c r="M496" s="19">
        <f t="shared" si="56"/>
        <v>0</v>
      </c>
      <c r="N496" s="20"/>
      <c r="O496" s="110">
        <v>0</v>
      </c>
      <c r="P496" s="21">
        <f>SUMIFS(VENTAS[Cantidad],VENTAS[Código del producto Vendido],INVENTARIO4[[#This Row],[Code]])</f>
        <v>0</v>
      </c>
      <c r="Q496" s="21">
        <f>INVENTARIO4[[#This Row],[Entradas]]-INVENTARIO4[[#This Row],[Salidas]]</f>
        <v>0</v>
      </c>
      <c r="R496" s="20"/>
      <c r="S496" s="20">
        <v>17.600000000000001</v>
      </c>
      <c r="T496" s="20">
        <f t="shared" si="57"/>
        <v>0</v>
      </c>
      <c r="U496" s="21"/>
      <c r="V496" s="20">
        <v>17</v>
      </c>
      <c r="W496" s="20">
        <f t="shared" si="58"/>
        <v>0</v>
      </c>
      <c r="X496" s="20">
        <f t="shared" si="59"/>
        <v>0</v>
      </c>
      <c r="Y496" s="20">
        <f t="shared" si="60"/>
        <v>0</v>
      </c>
      <c r="Z496" s="20">
        <f>ROUNDUP(Y496,0)</f>
        <v>0</v>
      </c>
      <c r="AA496" s="20">
        <f t="shared" si="61"/>
        <v>0</v>
      </c>
      <c r="AB496" s="20"/>
    </row>
    <row r="497" spans="1:28" ht="14" x14ac:dyDescent="0.15">
      <c r="A497" s="23" t="s">
        <v>1174</v>
      </c>
      <c r="B497" s="89"/>
      <c r="C497" s="22" t="s">
        <v>12</v>
      </c>
      <c r="D497" s="102" t="s">
        <v>892</v>
      </c>
      <c r="E497" s="6" t="s">
        <v>1104</v>
      </c>
      <c r="F497" s="55" t="s">
        <v>692</v>
      </c>
      <c r="G497" s="66" t="s">
        <v>164</v>
      </c>
      <c r="H497" s="21"/>
      <c r="I497" s="21">
        <v>1</v>
      </c>
      <c r="J497" s="21" t="s">
        <v>14</v>
      </c>
      <c r="K497" s="21"/>
      <c r="L497" s="21"/>
      <c r="M497" s="19">
        <f t="shared" si="56"/>
        <v>20</v>
      </c>
      <c r="N497" s="20"/>
      <c r="O497" s="110">
        <v>1</v>
      </c>
      <c r="P497" s="21">
        <f>SUMIFS(VENTAS[Cantidad],VENTAS[Código del producto Vendido],INVENTARIO4[[#This Row],[Code]])</f>
        <v>0</v>
      </c>
      <c r="Q497" s="21">
        <f>INVENTARIO4[[#This Row],[Entradas]]-INVENTARIO4[[#This Row],[Salidas]]</f>
        <v>1</v>
      </c>
      <c r="R497" s="20">
        <v>110</v>
      </c>
      <c r="S497" s="20">
        <v>17.600000000000001</v>
      </c>
      <c r="T497" s="20">
        <f t="shared" si="57"/>
        <v>6.2499999999999991</v>
      </c>
      <c r="U497" s="21">
        <v>106</v>
      </c>
      <c r="V497" s="20">
        <v>17</v>
      </c>
      <c r="W497" s="20">
        <f t="shared" si="58"/>
        <v>1.802</v>
      </c>
      <c r="X497" s="20">
        <f t="shared" si="59"/>
        <v>8.0519999999999996</v>
      </c>
      <c r="Y497" s="20">
        <f t="shared" si="60"/>
        <v>11.176999999999998</v>
      </c>
      <c r="Z497" s="20">
        <v>20</v>
      </c>
      <c r="AA497" s="20">
        <f t="shared" si="61"/>
        <v>11.948</v>
      </c>
      <c r="AB497" s="20"/>
    </row>
    <row r="498" spans="1:28" ht="14" x14ac:dyDescent="0.15">
      <c r="A498" s="23" t="s">
        <v>1175</v>
      </c>
      <c r="B498" s="89"/>
      <c r="C498" s="22" t="s">
        <v>12</v>
      </c>
      <c r="D498" s="102" t="s">
        <v>892</v>
      </c>
      <c r="E498" s="6" t="s">
        <v>1104</v>
      </c>
      <c r="F498" s="55" t="s">
        <v>695</v>
      </c>
      <c r="G498" s="66" t="s">
        <v>164</v>
      </c>
      <c r="H498" s="21"/>
      <c r="I498" s="21">
        <v>1</v>
      </c>
      <c r="J498" s="21" t="s">
        <v>14</v>
      </c>
      <c r="K498" s="21"/>
      <c r="L498" s="21"/>
      <c r="M498" s="19">
        <f t="shared" si="56"/>
        <v>20</v>
      </c>
      <c r="N498" s="20"/>
      <c r="O498" s="110">
        <v>1</v>
      </c>
      <c r="P498" s="21">
        <f>SUMIFS(VENTAS[Cantidad],VENTAS[Código del producto Vendido],INVENTARIO4[[#This Row],[Code]])</f>
        <v>1</v>
      </c>
      <c r="Q498" s="21">
        <f>INVENTARIO4[[#This Row],[Entradas]]-INVENTARIO4[[#This Row],[Salidas]]</f>
        <v>0</v>
      </c>
      <c r="R498" s="20">
        <v>110</v>
      </c>
      <c r="S498" s="20">
        <v>17.600000000000001</v>
      </c>
      <c r="T498" s="20">
        <f t="shared" si="57"/>
        <v>6.2499999999999991</v>
      </c>
      <c r="U498" s="21">
        <v>106</v>
      </c>
      <c r="V498" s="20">
        <v>17</v>
      </c>
      <c r="W498" s="20">
        <f t="shared" si="58"/>
        <v>1.802</v>
      </c>
      <c r="X498" s="20">
        <f t="shared" si="59"/>
        <v>8.0519999999999996</v>
      </c>
      <c r="Y498" s="20">
        <f t="shared" si="60"/>
        <v>11.176999999999998</v>
      </c>
      <c r="Z498" s="20">
        <v>20</v>
      </c>
      <c r="AA498" s="20">
        <f t="shared" si="61"/>
        <v>11.948</v>
      </c>
      <c r="AB498" s="20"/>
    </row>
    <row r="499" spans="1:28" ht="14" x14ac:dyDescent="0.15">
      <c r="A499" s="23" t="s">
        <v>1176</v>
      </c>
      <c r="B499" s="89"/>
      <c r="C499" s="22" t="s">
        <v>12</v>
      </c>
      <c r="D499" s="102" t="s">
        <v>892</v>
      </c>
      <c r="E499" s="6" t="s">
        <v>1104</v>
      </c>
      <c r="F499" s="55" t="s">
        <v>697</v>
      </c>
      <c r="G499" s="66" t="s">
        <v>164</v>
      </c>
      <c r="H499" s="21"/>
      <c r="I499" s="21">
        <v>1</v>
      </c>
      <c r="J499" s="21" t="s">
        <v>14</v>
      </c>
      <c r="K499" s="21"/>
      <c r="L499" s="21"/>
      <c r="M499" s="19">
        <f t="shared" si="56"/>
        <v>20</v>
      </c>
      <c r="N499" s="20"/>
      <c r="O499" s="110">
        <v>1</v>
      </c>
      <c r="P499" s="21">
        <f>SUMIFS(VENTAS[Cantidad],VENTAS[Código del producto Vendido],INVENTARIO4[[#This Row],[Code]])</f>
        <v>0</v>
      </c>
      <c r="Q499" s="21">
        <f>INVENTARIO4[[#This Row],[Entradas]]-INVENTARIO4[[#This Row],[Salidas]]</f>
        <v>1</v>
      </c>
      <c r="R499" s="20">
        <v>110</v>
      </c>
      <c r="S499" s="20">
        <v>17.600000000000001</v>
      </c>
      <c r="T499" s="20">
        <f t="shared" si="57"/>
        <v>6.2499999999999991</v>
      </c>
      <c r="U499" s="21">
        <v>106</v>
      </c>
      <c r="V499" s="20">
        <v>17</v>
      </c>
      <c r="W499" s="20">
        <f t="shared" si="58"/>
        <v>1.802</v>
      </c>
      <c r="X499" s="20">
        <f t="shared" si="59"/>
        <v>8.0519999999999996</v>
      </c>
      <c r="Y499" s="20">
        <f t="shared" si="60"/>
        <v>11.176999999999998</v>
      </c>
      <c r="Z499" s="20">
        <v>20</v>
      </c>
      <c r="AA499" s="20">
        <f t="shared" si="61"/>
        <v>11.948</v>
      </c>
      <c r="AB499" s="20"/>
    </row>
    <row r="500" spans="1:28" ht="14" x14ac:dyDescent="0.15">
      <c r="A500" s="23" t="s">
        <v>1178</v>
      </c>
      <c r="B500" s="89"/>
      <c r="C500" s="22" t="s">
        <v>12</v>
      </c>
      <c r="D500" s="102" t="s">
        <v>52</v>
      </c>
      <c r="E500" s="6" t="s">
        <v>1106</v>
      </c>
      <c r="F500" s="55" t="s">
        <v>692</v>
      </c>
      <c r="G500" s="66" t="s">
        <v>164</v>
      </c>
      <c r="H500" s="21"/>
      <c r="I500" s="21">
        <v>1</v>
      </c>
      <c r="J500" s="21" t="s">
        <v>14</v>
      </c>
      <c r="K500" s="21"/>
      <c r="L500" s="21"/>
      <c r="M500" s="19">
        <f t="shared" si="56"/>
        <v>12</v>
      </c>
      <c r="N500" s="20"/>
      <c r="O500" s="112">
        <v>1</v>
      </c>
      <c r="P500" s="21">
        <f>SUMIFS(VENTAS[Cantidad],VENTAS[Código del producto Vendido],INVENTARIO4[[#This Row],[Code]])</f>
        <v>0</v>
      </c>
      <c r="Q500" s="21">
        <f>INVENTARIO4[[#This Row],[Entradas]]-INVENTARIO4[[#This Row],[Salidas]]</f>
        <v>1</v>
      </c>
      <c r="R500" s="20">
        <v>82</v>
      </c>
      <c r="S500" s="20">
        <v>17.600000000000001</v>
      </c>
      <c r="T500" s="20">
        <f t="shared" si="57"/>
        <v>4.6590909090909083</v>
      </c>
      <c r="U500" s="21">
        <v>120</v>
      </c>
      <c r="V500" s="20">
        <v>17</v>
      </c>
      <c r="W500" s="20">
        <f t="shared" si="58"/>
        <v>2.04</v>
      </c>
      <c r="X500" s="20">
        <f t="shared" si="59"/>
        <v>6.6990909090909083</v>
      </c>
      <c r="Y500" s="20">
        <f t="shared" si="60"/>
        <v>9.0286363636363625</v>
      </c>
      <c r="Z500" s="20">
        <v>12</v>
      </c>
      <c r="AA500" s="20">
        <f t="shared" si="61"/>
        <v>5.3009090909090917</v>
      </c>
      <c r="AB500" s="20" t="s">
        <v>1096</v>
      </c>
    </row>
    <row r="501" spans="1:28" ht="14" x14ac:dyDescent="0.15">
      <c r="A501" s="23" t="s">
        <v>1179</v>
      </c>
      <c r="B501" s="89"/>
      <c r="C501" s="22" t="s">
        <v>12</v>
      </c>
      <c r="D501" s="102" t="s">
        <v>52</v>
      </c>
      <c r="E501" s="6" t="s">
        <v>1106</v>
      </c>
      <c r="F501" s="55" t="s">
        <v>695</v>
      </c>
      <c r="G501" s="66" t="s">
        <v>164</v>
      </c>
      <c r="H501" s="21"/>
      <c r="I501" s="21">
        <v>1</v>
      </c>
      <c r="J501" s="21" t="s">
        <v>14</v>
      </c>
      <c r="K501" s="21"/>
      <c r="L501" s="21"/>
      <c r="M501" s="19">
        <f t="shared" si="56"/>
        <v>12</v>
      </c>
      <c r="N501" s="20"/>
      <c r="O501" s="110">
        <v>1</v>
      </c>
      <c r="P501" s="21">
        <f>SUMIFS(VENTAS[Cantidad],VENTAS[Código del producto Vendido],INVENTARIO4[[#This Row],[Code]])</f>
        <v>0</v>
      </c>
      <c r="Q501" s="21">
        <f>INVENTARIO4[[#This Row],[Entradas]]-INVENTARIO4[[#This Row],[Salidas]]</f>
        <v>1</v>
      </c>
      <c r="R501" s="20">
        <v>82</v>
      </c>
      <c r="S501" s="20">
        <v>17.600000000000001</v>
      </c>
      <c r="T501" s="20">
        <f t="shared" si="57"/>
        <v>4.6590909090909083</v>
      </c>
      <c r="U501" s="21">
        <v>120</v>
      </c>
      <c r="V501" s="20">
        <v>17</v>
      </c>
      <c r="W501" s="20">
        <f t="shared" si="58"/>
        <v>2.04</v>
      </c>
      <c r="X501" s="20">
        <f t="shared" si="59"/>
        <v>6.6990909090909083</v>
      </c>
      <c r="Y501" s="20">
        <f t="shared" si="60"/>
        <v>9.0286363636363625</v>
      </c>
      <c r="Z501" s="20">
        <v>12</v>
      </c>
      <c r="AA501" s="20">
        <f t="shared" si="61"/>
        <v>5.3009090909090917</v>
      </c>
      <c r="AB501" s="20" t="s">
        <v>1096</v>
      </c>
    </row>
    <row r="502" spans="1:28" ht="14" x14ac:dyDescent="0.15">
      <c r="A502" s="23" t="s">
        <v>1180</v>
      </c>
      <c r="B502" s="89"/>
      <c r="C502" s="22" t="s">
        <v>12</v>
      </c>
      <c r="D502" s="102" t="s">
        <v>52</v>
      </c>
      <c r="E502" s="6" t="s">
        <v>1106</v>
      </c>
      <c r="F502" s="55" t="s">
        <v>697</v>
      </c>
      <c r="G502" s="66" t="s">
        <v>164</v>
      </c>
      <c r="H502" s="21"/>
      <c r="I502" s="21">
        <v>1</v>
      </c>
      <c r="J502" s="21" t="s">
        <v>14</v>
      </c>
      <c r="K502" s="21"/>
      <c r="L502" s="21"/>
      <c r="M502" s="19">
        <f t="shared" si="56"/>
        <v>12</v>
      </c>
      <c r="N502" s="20"/>
      <c r="O502" s="110">
        <v>1</v>
      </c>
      <c r="P502" s="21">
        <f>SUMIFS(VENTAS[Cantidad],VENTAS[Código del producto Vendido],INVENTARIO4[[#This Row],[Code]])</f>
        <v>1</v>
      </c>
      <c r="Q502" s="21">
        <f>INVENTARIO4[[#This Row],[Entradas]]-INVENTARIO4[[#This Row],[Salidas]]</f>
        <v>0</v>
      </c>
      <c r="R502" s="20">
        <v>82</v>
      </c>
      <c r="S502" s="20">
        <v>17.600000000000001</v>
      </c>
      <c r="T502" s="20">
        <f t="shared" si="57"/>
        <v>4.6590909090909083</v>
      </c>
      <c r="U502" s="21">
        <v>120</v>
      </c>
      <c r="V502" s="20">
        <v>17</v>
      </c>
      <c r="W502" s="20">
        <f t="shared" si="58"/>
        <v>2.04</v>
      </c>
      <c r="X502" s="20">
        <f t="shared" si="59"/>
        <v>6.6990909090909083</v>
      </c>
      <c r="Y502" s="20">
        <f t="shared" si="60"/>
        <v>9.0286363636363625</v>
      </c>
      <c r="Z502" s="20">
        <v>12</v>
      </c>
      <c r="AA502" s="20">
        <f t="shared" si="61"/>
        <v>5.3009090909090917</v>
      </c>
      <c r="AB502" s="20" t="s">
        <v>1096</v>
      </c>
    </row>
    <row r="503" spans="1:28" ht="14" x14ac:dyDescent="0.15">
      <c r="A503" s="23" t="s">
        <v>1181</v>
      </c>
      <c r="B503" s="89"/>
      <c r="C503" s="22" t="s">
        <v>12</v>
      </c>
      <c r="D503" s="102" t="s">
        <v>52</v>
      </c>
      <c r="E503" s="6" t="s">
        <v>1109</v>
      </c>
      <c r="F503" s="55" t="s">
        <v>695</v>
      </c>
      <c r="G503" s="66" t="s">
        <v>164</v>
      </c>
      <c r="H503" s="21"/>
      <c r="I503" s="21">
        <v>1</v>
      </c>
      <c r="J503" s="21" t="s">
        <v>14</v>
      </c>
      <c r="K503" s="21"/>
      <c r="L503" s="21"/>
      <c r="M503" s="19">
        <f t="shared" si="56"/>
        <v>12</v>
      </c>
      <c r="N503" s="20"/>
      <c r="O503" s="110">
        <v>2</v>
      </c>
      <c r="P503" s="21">
        <f>SUMIFS(VENTAS[Cantidad],VENTAS[Código del producto Vendido],INVENTARIO4[[#This Row],[Code]])</f>
        <v>0</v>
      </c>
      <c r="Q503" s="21">
        <f>INVENTARIO4[[#This Row],[Entradas]]-INVENTARIO4[[#This Row],[Salidas]]</f>
        <v>2</v>
      </c>
      <c r="R503" s="20">
        <v>98</v>
      </c>
      <c r="S503" s="20">
        <v>17.600000000000001</v>
      </c>
      <c r="T503" s="20">
        <f t="shared" si="57"/>
        <v>5.5681818181818175</v>
      </c>
      <c r="U503" s="21">
        <v>125</v>
      </c>
      <c r="V503" s="20">
        <v>17</v>
      </c>
      <c r="W503" s="20">
        <f t="shared" si="58"/>
        <v>2.125</v>
      </c>
      <c r="X503" s="20">
        <f t="shared" si="59"/>
        <v>7.6931818181818175</v>
      </c>
      <c r="Y503" s="20">
        <f t="shared" si="60"/>
        <v>10.477272727272727</v>
      </c>
      <c r="Z503" s="20">
        <v>12</v>
      </c>
      <c r="AA503" s="20">
        <f t="shared" si="61"/>
        <v>4.3068181818181825</v>
      </c>
      <c r="AB503" s="20" t="s">
        <v>1108</v>
      </c>
    </row>
    <row r="504" spans="1:28" ht="14" x14ac:dyDescent="0.15">
      <c r="A504" s="23" t="s">
        <v>1182</v>
      </c>
      <c r="B504" s="89"/>
      <c r="C504" s="22" t="s">
        <v>12</v>
      </c>
      <c r="D504" s="102" t="s">
        <v>253</v>
      </c>
      <c r="E504" s="78" t="s">
        <v>1105</v>
      </c>
      <c r="F504" s="86" t="s">
        <v>697</v>
      </c>
      <c r="G504" s="66" t="s">
        <v>164</v>
      </c>
      <c r="H504" s="21"/>
      <c r="I504" s="21">
        <v>1</v>
      </c>
      <c r="J504" s="21" t="s">
        <v>14</v>
      </c>
      <c r="K504" s="21"/>
      <c r="L504" s="21"/>
      <c r="M504" s="19">
        <f t="shared" si="56"/>
        <v>10</v>
      </c>
      <c r="N504" s="20"/>
      <c r="O504" s="112">
        <v>1</v>
      </c>
      <c r="P504" s="21">
        <f>SUMIFS(VENTAS[Cantidad],VENTAS[Código del producto Vendido],INVENTARIO4[[#This Row],[Code]])</f>
        <v>0</v>
      </c>
      <c r="Q504" s="21">
        <f>INVENTARIO4[[#This Row],[Entradas]]-INVENTARIO4[[#This Row],[Salidas]]</f>
        <v>1</v>
      </c>
      <c r="R504" s="20">
        <v>50</v>
      </c>
      <c r="S504" s="20">
        <v>17.600000000000001</v>
      </c>
      <c r="T504" s="20">
        <f t="shared" si="57"/>
        <v>2.8409090909090908</v>
      </c>
      <c r="U504" s="21">
        <v>55</v>
      </c>
      <c r="V504" s="20">
        <v>17</v>
      </c>
      <c r="W504" s="20">
        <f t="shared" si="58"/>
        <v>0.93500000000000005</v>
      </c>
      <c r="X504" s="20">
        <f t="shared" si="59"/>
        <v>3.7759090909090909</v>
      </c>
      <c r="Y504" s="20">
        <f t="shared" si="60"/>
        <v>5.1963636363636372</v>
      </c>
      <c r="Z504" s="20">
        <v>10</v>
      </c>
      <c r="AA504" s="20">
        <f t="shared" si="61"/>
        <v>6.2240909090909096</v>
      </c>
      <c r="AB504" s="20" t="s">
        <v>1096</v>
      </c>
    </row>
    <row r="505" spans="1:28" ht="14" x14ac:dyDescent="0.15">
      <c r="A505" s="23" t="s">
        <v>1189</v>
      </c>
      <c r="B505" s="89"/>
      <c r="C505" s="22" t="s">
        <v>12</v>
      </c>
      <c r="D505" s="102" t="s">
        <v>890</v>
      </c>
      <c r="E505" s="78" t="s">
        <v>1195</v>
      </c>
      <c r="F505" s="86" t="s">
        <v>695</v>
      </c>
      <c r="G505" s="66" t="s">
        <v>164</v>
      </c>
      <c r="H505" s="21"/>
      <c r="I505" s="21">
        <v>1</v>
      </c>
      <c r="J505" s="21" t="s">
        <v>14</v>
      </c>
      <c r="K505" s="21"/>
      <c r="L505" s="21"/>
      <c r="M505" s="19">
        <f t="shared" si="56"/>
        <v>35</v>
      </c>
      <c r="N505" s="20"/>
      <c r="O505" s="110">
        <v>3</v>
      </c>
      <c r="P505" s="21">
        <f>SUMIFS(VENTAS[Cantidad],VENTAS[Código del producto Vendido],INVENTARIO4[[#This Row],[Code]])</f>
        <v>0</v>
      </c>
      <c r="Q505" s="21">
        <f>INVENTARIO4[[#This Row],[Entradas]]-INVENTARIO4[[#This Row],[Salidas]]</f>
        <v>3</v>
      </c>
      <c r="R505" s="20">
        <v>265</v>
      </c>
      <c r="S505" s="20">
        <v>17.600000000000001</v>
      </c>
      <c r="T505" s="20">
        <f t="shared" si="57"/>
        <v>15.05681818181818</v>
      </c>
      <c r="U505" s="21">
        <v>550</v>
      </c>
      <c r="V505" s="20">
        <v>17</v>
      </c>
      <c r="W505" s="20">
        <f t="shared" si="58"/>
        <v>9.35</v>
      </c>
      <c r="X505" s="20">
        <f t="shared" si="59"/>
        <v>24.406818181818181</v>
      </c>
      <c r="Y505" s="20">
        <f t="shared" si="60"/>
        <v>31.935227272727268</v>
      </c>
      <c r="Z505" s="20">
        <v>35</v>
      </c>
      <c r="AA505" s="20">
        <f t="shared" si="61"/>
        <v>10.59318181818182</v>
      </c>
      <c r="AB505" s="20"/>
    </row>
    <row r="506" spans="1:28" ht="14" x14ac:dyDescent="0.15">
      <c r="A506" s="23" t="s">
        <v>1190</v>
      </c>
      <c r="B506" s="89"/>
      <c r="C506" s="22" t="s">
        <v>12</v>
      </c>
      <c r="D506" s="102" t="s">
        <v>890</v>
      </c>
      <c r="E506" s="78" t="s">
        <v>1195</v>
      </c>
      <c r="F506" s="86" t="s">
        <v>697</v>
      </c>
      <c r="G506" s="66" t="s">
        <v>164</v>
      </c>
      <c r="H506" s="21"/>
      <c r="I506" s="21">
        <v>1</v>
      </c>
      <c r="J506" s="21" t="s">
        <v>14</v>
      </c>
      <c r="K506" s="21"/>
      <c r="L506" s="21"/>
      <c r="M506" s="19">
        <f t="shared" si="56"/>
        <v>35</v>
      </c>
      <c r="N506" s="20"/>
      <c r="O506" s="112">
        <v>2</v>
      </c>
      <c r="P506" s="21">
        <f>SUMIFS(VENTAS[Cantidad],VENTAS[Código del producto Vendido],INVENTARIO4[[#This Row],[Code]])</f>
        <v>0</v>
      </c>
      <c r="Q506" s="21">
        <f>INVENTARIO4[[#This Row],[Entradas]]-INVENTARIO4[[#This Row],[Salidas]]</f>
        <v>2</v>
      </c>
      <c r="R506" s="20">
        <v>265</v>
      </c>
      <c r="S506" s="20">
        <v>17.600000000000001</v>
      </c>
      <c r="T506" s="20">
        <f t="shared" si="57"/>
        <v>15.05681818181818</v>
      </c>
      <c r="U506" s="21">
        <v>550</v>
      </c>
      <c r="V506" s="20">
        <v>17</v>
      </c>
      <c r="W506" s="20">
        <f t="shared" si="58"/>
        <v>9.35</v>
      </c>
      <c r="X506" s="20">
        <f t="shared" si="59"/>
        <v>24.406818181818181</v>
      </c>
      <c r="Y506" s="20">
        <f t="shared" si="60"/>
        <v>31.935227272727268</v>
      </c>
      <c r="Z506" s="20">
        <v>35</v>
      </c>
      <c r="AA506" s="20">
        <f t="shared" si="61"/>
        <v>10.59318181818182</v>
      </c>
      <c r="AB506" s="20"/>
    </row>
    <row r="507" spans="1:28" ht="14" x14ac:dyDescent="0.15">
      <c r="A507" s="23" t="s">
        <v>1200</v>
      </c>
      <c r="B507" s="89"/>
      <c r="C507" s="22" t="s">
        <v>12</v>
      </c>
      <c r="D507" s="102" t="s">
        <v>892</v>
      </c>
      <c r="E507" s="78" t="s">
        <v>1196</v>
      </c>
      <c r="F507" s="86" t="s">
        <v>697</v>
      </c>
      <c r="G507" s="66" t="s">
        <v>164</v>
      </c>
      <c r="H507" s="21"/>
      <c r="I507" s="21">
        <v>1</v>
      </c>
      <c r="J507" s="21" t="s">
        <v>14</v>
      </c>
      <c r="K507" s="21"/>
      <c r="L507" s="21"/>
      <c r="M507" s="19">
        <f t="shared" si="56"/>
        <v>25</v>
      </c>
      <c r="N507" s="20"/>
      <c r="O507" s="110">
        <v>1</v>
      </c>
      <c r="P507" s="21">
        <f>SUMIFS(VENTAS[Cantidad],VENTAS[Código del producto Vendido],INVENTARIO4[[#This Row],[Code]])</f>
        <v>0</v>
      </c>
      <c r="Q507" s="21">
        <f>INVENTARIO4[[#This Row],[Entradas]]-INVENTARIO4[[#This Row],[Salidas]]</f>
        <v>1</v>
      </c>
      <c r="R507" s="20">
        <v>165</v>
      </c>
      <c r="S507" s="20">
        <v>17.600000000000001</v>
      </c>
      <c r="T507" s="20">
        <f t="shared" si="57"/>
        <v>9.375</v>
      </c>
      <c r="U507" s="21">
        <v>300</v>
      </c>
      <c r="V507" s="20">
        <v>17</v>
      </c>
      <c r="W507" s="20">
        <f t="shared" si="58"/>
        <v>5.0999999999999996</v>
      </c>
      <c r="X507" s="20">
        <f t="shared" si="59"/>
        <v>14.475</v>
      </c>
      <c r="Y507" s="20">
        <f t="shared" si="60"/>
        <v>19.162500000000001</v>
      </c>
      <c r="Z507" s="20">
        <v>25</v>
      </c>
      <c r="AA507" s="20">
        <f t="shared" si="61"/>
        <v>10.525</v>
      </c>
      <c r="AB507" s="20"/>
    </row>
    <row r="508" spans="1:28" ht="14" x14ac:dyDescent="0.15">
      <c r="A508" s="23" t="s">
        <v>1201</v>
      </c>
      <c r="B508" s="89"/>
      <c r="C508" s="22" t="s">
        <v>12</v>
      </c>
      <c r="D508" s="102" t="s">
        <v>892</v>
      </c>
      <c r="E508" s="78" t="s">
        <v>1196</v>
      </c>
      <c r="F508" s="86" t="s">
        <v>698</v>
      </c>
      <c r="G508" s="66" t="s">
        <v>164</v>
      </c>
      <c r="H508" s="21"/>
      <c r="I508" s="21">
        <v>1</v>
      </c>
      <c r="J508" s="21" t="s">
        <v>14</v>
      </c>
      <c r="K508" s="21"/>
      <c r="L508" s="21"/>
      <c r="M508" s="19">
        <f t="shared" si="56"/>
        <v>25</v>
      </c>
      <c r="N508" s="20"/>
      <c r="O508" s="112">
        <v>1</v>
      </c>
      <c r="P508" s="21">
        <f>SUMIFS(VENTAS[Cantidad],VENTAS[Código del producto Vendido],INVENTARIO4[[#This Row],[Code]])</f>
        <v>0</v>
      </c>
      <c r="Q508" s="21">
        <f>INVENTARIO4[[#This Row],[Entradas]]-INVENTARIO4[[#This Row],[Salidas]]</f>
        <v>1</v>
      </c>
      <c r="R508" s="20">
        <v>165</v>
      </c>
      <c r="S508" s="20">
        <v>17.600000000000001</v>
      </c>
      <c r="T508" s="20">
        <f t="shared" si="57"/>
        <v>9.375</v>
      </c>
      <c r="U508" s="21">
        <v>300</v>
      </c>
      <c r="V508" s="20">
        <v>17</v>
      </c>
      <c r="W508" s="20">
        <f t="shared" si="58"/>
        <v>5.0999999999999996</v>
      </c>
      <c r="X508" s="20">
        <f t="shared" si="59"/>
        <v>14.475</v>
      </c>
      <c r="Y508" s="20">
        <f t="shared" si="60"/>
        <v>19.162500000000001</v>
      </c>
      <c r="Z508" s="20">
        <v>25</v>
      </c>
      <c r="AA508" s="20">
        <f t="shared" si="61"/>
        <v>10.525</v>
      </c>
      <c r="AB508" s="20"/>
    </row>
    <row r="509" spans="1:28" ht="14" x14ac:dyDescent="0.15">
      <c r="A509" s="23" t="s">
        <v>1202</v>
      </c>
      <c r="B509" s="89"/>
      <c r="C509" s="22" t="s">
        <v>12</v>
      </c>
      <c r="D509" s="102" t="s">
        <v>890</v>
      </c>
      <c r="E509" s="78" t="s">
        <v>1197</v>
      </c>
      <c r="F509" s="86" t="s">
        <v>692</v>
      </c>
      <c r="G509" s="66" t="s">
        <v>164</v>
      </c>
      <c r="H509" s="21"/>
      <c r="I509" s="21">
        <v>1</v>
      </c>
      <c r="J509" s="21" t="s">
        <v>14</v>
      </c>
      <c r="K509" s="21"/>
      <c r="L509" s="21"/>
      <c r="M509" s="19">
        <f t="shared" si="56"/>
        <v>35</v>
      </c>
      <c r="N509" s="20"/>
      <c r="O509" s="110">
        <v>3</v>
      </c>
      <c r="P509" s="21">
        <f>SUMIFS(VENTAS[Cantidad],VENTAS[Código del producto Vendido],INVENTARIO4[[#This Row],[Code]])</f>
        <v>0</v>
      </c>
      <c r="Q509" s="21">
        <f>INVENTARIO4[[#This Row],[Entradas]]-INVENTARIO4[[#This Row],[Salidas]]</f>
        <v>3</v>
      </c>
      <c r="R509" s="20">
        <v>315</v>
      </c>
      <c r="S509" s="20">
        <v>17.600000000000001</v>
      </c>
      <c r="T509" s="20">
        <f t="shared" si="57"/>
        <v>17.89772727272727</v>
      </c>
      <c r="U509" s="21">
        <v>550</v>
      </c>
      <c r="V509" s="20">
        <v>17</v>
      </c>
      <c r="W509" s="20">
        <f t="shared" si="58"/>
        <v>9.35</v>
      </c>
      <c r="X509" s="20">
        <f t="shared" si="59"/>
        <v>27.247727272727268</v>
      </c>
      <c r="Y509" s="20">
        <f t="shared" si="60"/>
        <v>36.196590909090908</v>
      </c>
      <c r="Z509" s="20">
        <v>35</v>
      </c>
      <c r="AA509" s="20">
        <f t="shared" si="61"/>
        <v>7.7522727272727305</v>
      </c>
      <c r="AB509" s="20"/>
    </row>
    <row r="510" spans="1:28" ht="14" x14ac:dyDescent="0.15">
      <c r="A510" s="23" t="s">
        <v>1191</v>
      </c>
      <c r="B510" s="89"/>
      <c r="C510" s="22" t="s">
        <v>12</v>
      </c>
      <c r="D510" s="102" t="s">
        <v>890</v>
      </c>
      <c r="E510" s="78" t="s">
        <v>1197</v>
      </c>
      <c r="F510" s="86" t="s">
        <v>695</v>
      </c>
      <c r="G510" s="66" t="s">
        <v>164</v>
      </c>
      <c r="H510" s="21"/>
      <c r="I510" s="21">
        <v>1</v>
      </c>
      <c r="J510" s="21" t="s">
        <v>14</v>
      </c>
      <c r="K510" s="21"/>
      <c r="L510" s="21"/>
      <c r="M510" s="19">
        <f t="shared" si="56"/>
        <v>35</v>
      </c>
      <c r="N510" s="20"/>
      <c r="O510" s="112">
        <v>2</v>
      </c>
      <c r="P510" s="21">
        <f>SUMIFS(VENTAS[Cantidad],VENTAS[Código del producto Vendido],INVENTARIO4[[#This Row],[Code]])</f>
        <v>0</v>
      </c>
      <c r="Q510" s="21">
        <f>INVENTARIO4[[#This Row],[Entradas]]-INVENTARIO4[[#This Row],[Salidas]]</f>
        <v>2</v>
      </c>
      <c r="R510" s="20">
        <v>315</v>
      </c>
      <c r="S510" s="20">
        <v>17.600000000000001</v>
      </c>
      <c r="T510" s="20">
        <f t="shared" si="57"/>
        <v>17.89772727272727</v>
      </c>
      <c r="U510" s="21">
        <v>550</v>
      </c>
      <c r="V510" s="20">
        <v>17</v>
      </c>
      <c r="W510" s="20">
        <f t="shared" si="58"/>
        <v>9.35</v>
      </c>
      <c r="X510" s="20">
        <f t="shared" si="59"/>
        <v>27.247727272727268</v>
      </c>
      <c r="Y510" s="20">
        <f t="shared" si="60"/>
        <v>36.196590909090908</v>
      </c>
      <c r="Z510" s="20">
        <v>35</v>
      </c>
      <c r="AA510" s="20">
        <f t="shared" si="61"/>
        <v>7.7522727272727305</v>
      </c>
      <c r="AB510" s="20"/>
    </row>
    <row r="511" spans="1:28" ht="14" x14ac:dyDescent="0.15">
      <c r="A511" s="23" t="s">
        <v>1203</v>
      </c>
      <c r="B511" s="89"/>
      <c r="C511" s="22" t="s">
        <v>12</v>
      </c>
      <c r="D511" s="102" t="s">
        <v>890</v>
      </c>
      <c r="E511" s="78" t="s">
        <v>1197</v>
      </c>
      <c r="F511" s="86" t="s">
        <v>697</v>
      </c>
      <c r="G511" s="66" t="s">
        <v>164</v>
      </c>
      <c r="H511" s="21"/>
      <c r="I511" s="21">
        <v>1</v>
      </c>
      <c r="J511" s="21" t="s">
        <v>14</v>
      </c>
      <c r="K511" s="21"/>
      <c r="L511" s="21"/>
      <c r="M511" s="19">
        <f t="shared" si="56"/>
        <v>35</v>
      </c>
      <c r="N511" s="20"/>
      <c r="O511" s="110">
        <v>1</v>
      </c>
      <c r="P511" s="21">
        <f>SUMIFS(VENTAS[Cantidad],VENTAS[Código del producto Vendido],INVENTARIO4[[#This Row],[Code]])</f>
        <v>2</v>
      </c>
      <c r="Q511" s="21">
        <f>INVENTARIO4[[#This Row],[Entradas]]-INVENTARIO4[[#This Row],[Salidas]]</f>
        <v>-1</v>
      </c>
      <c r="R511" s="20">
        <v>315</v>
      </c>
      <c r="S511" s="20">
        <v>17.600000000000001</v>
      </c>
      <c r="T511" s="20">
        <f t="shared" si="57"/>
        <v>17.89772727272727</v>
      </c>
      <c r="U511" s="21">
        <v>550</v>
      </c>
      <c r="V511" s="20">
        <v>17</v>
      </c>
      <c r="W511" s="20">
        <f t="shared" si="58"/>
        <v>9.35</v>
      </c>
      <c r="X511" s="20">
        <f t="shared" si="59"/>
        <v>27.247727272727268</v>
      </c>
      <c r="Y511" s="20">
        <f t="shared" si="60"/>
        <v>36.196590909090908</v>
      </c>
      <c r="Z511" s="20">
        <v>35</v>
      </c>
      <c r="AA511" s="20">
        <f t="shared" si="61"/>
        <v>7.7522727272727305</v>
      </c>
      <c r="AB511" s="20"/>
    </row>
    <row r="512" spans="1:28" ht="14" x14ac:dyDescent="0.15">
      <c r="A512" s="23" t="s">
        <v>1204</v>
      </c>
      <c r="B512" s="89"/>
      <c r="C512" s="22" t="s">
        <v>12</v>
      </c>
      <c r="D512" s="102" t="s">
        <v>890</v>
      </c>
      <c r="E512" s="78" t="s">
        <v>1198</v>
      </c>
      <c r="F512" s="86" t="s">
        <v>1199</v>
      </c>
      <c r="G512" s="66" t="s">
        <v>164</v>
      </c>
      <c r="H512" s="21"/>
      <c r="I512" s="21">
        <v>1</v>
      </c>
      <c r="J512" s="21" t="s">
        <v>14</v>
      </c>
      <c r="K512" s="21"/>
      <c r="L512" s="21"/>
      <c r="M512" s="19">
        <f t="shared" si="56"/>
        <v>35</v>
      </c>
      <c r="N512" s="20"/>
      <c r="O512" s="112">
        <v>3</v>
      </c>
      <c r="P512" s="21">
        <f>SUMIFS(VENTAS[Cantidad],VENTAS[Código del producto Vendido],INVENTARIO4[[#This Row],[Code]])</f>
        <v>0</v>
      </c>
      <c r="Q512" s="21">
        <f>INVENTARIO4[[#This Row],[Entradas]]-INVENTARIO4[[#This Row],[Salidas]]</f>
        <v>3</v>
      </c>
      <c r="R512" s="20">
        <v>285</v>
      </c>
      <c r="S512" s="20">
        <v>17.600000000000001</v>
      </c>
      <c r="T512" s="20">
        <f t="shared" si="57"/>
        <v>16.193181818181817</v>
      </c>
      <c r="U512" s="21">
        <v>550</v>
      </c>
      <c r="V512" s="20">
        <v>17</v>
      </c>
      <c r="W512" s="20">
        <f t="shared" si="58"/>
        <v>9.35</v>
      </c>
      <c r="X512" s="20">
        <f t="shared" si="59"/>
        <v>25.543181818181814</v>
      </c>
      <c r="Y512" s="20">
        <f t="shared" si="60"/>
        <v>33.639772727272728</v>
      </c>
      <c r="Z512" s="20">
        <v>35</v>
      </c>
      <c r="AA512" s="20">
        <f t="shared" si="61"/>
        <v>9.4568181818181838</v>
      </c>
      <c r="AB512" s="20"/>
    </row>
    <row r="513" spans="1:28" ht="14" x14ac:dyDescent="0.15">
      <c r="A513" s="23" t="s">
        <v>1205</v>
      </c>
      <c r="B513" s="89"/>
      <c r="C513" s="22" t="s">
        <v>12</v>
      </c>
      <c r="D513" s="102" t="s">
        <v>890</v>
      </c>
      <c r="E513" s="78" t="s">
        <v>1198</v>
      </c>
      <c r="F513" s="86" t="s">
        <v>697</v>
      </c>
      <c r="G513" s="66" t="s">
        <v>164</v>
      </c>
      <c r="H513" s="21"/>
      <c r="I513" s="21">
        <v>1</v>
      </c>
      <c r="J513" s="21" t="s">
        <v>14</v>
      </c>
      <c r="K513" s="21"/>
      <c r="L513" s="21"/>
      <c r="M513" s="19">
        <f t="shared" si="56"/>
        <v>35</v>
      </c>
      <c r="N513" s="20"/>
      <c r="O513" s="110">
        <v>2</v>
      </c>
      <c r="P513" s="21">
        <f>SUMIFS(VENTAS[Cantidad],VENTAS[Código del producto Vendido],INVENTARIO4[[#This Row],[Code]])</f>
        <v>0</v>
      </c>
      <c r="Q513" s="21">
        <f>INVENTARIO4[[#This Row],[Entradas]]-INVENTARIO4[[#This Row],[Salidas]]</f>
        <v>2</v>
      </c>
      <c r="R513" s="20">
        <v>285</v>
      </c>
      <c r="S513" s="20">
        <v>17.600000000000001</v>
      </c>
      <c r="T513" s="20">
        <f t="shared" si="57"/>
        <v>16.193181818181817</v>
      </c>
      <c r="U513" s="21">
        <v>550</v>
      </c>
      <c r="V513" s="20">
        <v>17</v>
      </c>
      <c r="W513" s="20">
        <f t="shared" si="58"/>
        <v>9.35</v>
      </c>
      <c r="X513" s="20">
        <f t="shared" si="59"/>
        <v>25.543181818181814</v>
      </c>
      <c r="Y513" s="20">
        <f t="shared" si="60"/>
        <v>33.639772727272728</v>
      </c>
      <c r="Z513" s="20">
        <v>35</v>
      </c>
      <c r="AA513" s="20">
        <f t="shared" si="61"/>
        <v>9.4568181818181838</v>
      </c>
      <c r="AB513" s="20"/>
    </row>
    <row r="514" spans="1:28" ht="14" x14ac:dyDescent="0.15">
      <c r="A514" s="23" t="s">
        <v>1211</v>
      </c>
      <c r="B514" s="89"/>
      <c r="C514" s="22" t="s">
        <v>12</v>
      </c>
      <c r="D514" s="102" t="s">
        <v>891</v>
      </c>
      <c r="E514" s="83" t="s">
        <v>1214</v>
      </c>
      <c r="F514" s="84" t="s">
        <v>695</v>
      </c>
      <c r="G514" s="66" t="s">
        <v>164</v>
      </c>
      <c r="H514" s="21"/>
      <c r="I514" s="21">
        <v>1</v>
      </c>
      <c r="J514" s="21" t="s">
        <v>14</v>
      </c>
      <c r="K514" s="21"/>
      <c r="L514" s="21"/>
      <c r="M514" s="19">
        <f t="shared" si="56"/>
        <v>30</v>
      </c>
      <c r="N514" s="20"/>
      <c r="O514" s="110">
        <v>1</v>
      </c>
      <c r="P514" s="21">
        <f>SUMIFS(VENTAS[Cantidad],VENTAS[Código del producto Vendido],INVENTARIO4[[#This Row],[Code]])</f>
        <v>1</v>
      </c>
      <c r="Q514" s="21">
        <f>INVENTARIO4[[#This Row],[Entradas]]-INVENTARIO4[[#This Row],[Salidas]]</f>
        <v>0</v>
      </c>
      <c r="R514" s="20">
        <v>205</v>
      </c>
      <c r="S514" s="20">
        <v>17.600000000000001</v>
      </c>
      <c r="T514" s="20">
        <f t="shared" si="57"/>
        <v>11.647727272727272</v>
      </c>
      <c r="U514" s="21">
        <v>400</v>
      </c>
      <c r="V514" s="20">
        <v>17</v>
      </c>
      <c r="W514" s="20">
        <f t="shared" si="58"/>
        <v>6.8</v>
      </c>
      <c r="X514" s="20">
        <f t="shared" si="59"/>
        <v>18.447727272727271</v>
      </c>
      <c r="Y514" s="20">
        <f t="shared" si="60"/>
        <v>24.271590909090907</v>
      </c>
      <c r="Z514" s="20">
        <v>30</v>
      </c>
      <c r="AA514" s="20">
        <f t="shared" si="61"/>
        <v>11.552272727272726</v>
      </c>
      <c r="AB514" s="20"/>
    </row>
    <row r="515" spans="1:28" ht="14" x14ac:dyDescent="0.15">
      <c r="A515" s="23" t="s">
        <v>1212</v>
      </c>
      <c r="B515" s="89"/>
      <c r="C515" s="22" t="s">
        <v>12</v>
      </c>
      <c r="D515" s="102" t="s">
        <v>891</v>
      </c>
      <c r="E515" s="78" t="s">
        <v>1214</v>
      </c>
      <c r="F515" s="86" t="s">
        <v>697</v>
      </c>
      <c r="G515" s="66" t="s">
        <v>164</v>
      </c>
      <c r="H515" s="21"/>
      <c r="I515" s="21">
        <v>1</v>
      </c>
      <c r="J515" s="21" t="s">
        <v>14</v>
      </c>
      <c r="K515" s="21"/>
      <c r="L515" s="21"/>
      <c r="M515" s="19">
        <f t="shared" si="56"/>
        <v>30</v>
      </c>
      <c r="N515" s="20"/>
      <c r="O515" s="110">
        <v>1</v>
      </c>
      <c r="P515" s="21">
        <f>SUMIFS(VENTAS[Cantidad],VENTAS[Código del producto Vendido],INVENTARIO4[[#This Row],[Code]])</f>
        <v>0</v>
      </c>
      <c r="Q515" s="21">
        <f>INVENTARIO4[[#This Row],[Entradas]]-INVENTARIO4[[#This Row],[Salidas]]</f>
        <v>1</v>
      </c>
      <c r="R515" s="20">
        <v>205</v>
      </c>
      <c r="S515" s="20">
        <v>17.600000000000001</v>
      </c>
      <c r="T515" s="20">
        <f t="shared" si="57"/>
        <v>11.647727272727272</v>
      </c>
      <c r="U515" s="21">
        <v>400</v>
      </c>
      <c r="V515" s="20">
        <v>17</v>
      </c>
      <c r="W515" s="20">
        <f t="shared" si="58"/>
        <v>6.8</v>
      </c>
      <c r="X515" s="20">
        <f t="shared" si="59"/>
        <v>18.447727272727271</v>
      </c>
      <c r="Y515" s="20">
        <f t="shared" si="60"/>
        <v>24.271590909090907</v>
      </c>
      <c r="Z515" s="20">
        <v>30</v>
      </c>
      <c r="AA515" s="20">
        <f t="shared" si="61"/>
        <v>11.552272727272726</v>
      </c>
      <c r="AB515" s="20"/>
    </row>
    <row r="516" spans="1:28" ht="14" x14ac:dyDescent="0.15">
      <c r="A516" s="23" t="s">
        <v>1213</v>
      </c>
      <c r="B516" s="89"/>
      <c r="C516" s="22" t="s">
        <v>12</v>
      </c>
      <c r="D516" s="102" t="s">
        <v>891</v>
      </c>
      <c r="E516" s="78" t="s">
        <v>1214</v>
      </c>
      <c r="F516" s="86" t="s">
        <v>698</v>
      </c>
      <c r="G516" s="66" t="s">
        <v>164</v>
      </c>
      <c r="H516" s="21"/>
      <c r="I516" s="21">
        <v>1</v>
      </c>
      <c r="J516" s="21" t="s">
        <v>14</v>
      </c>
      <c r="K516" s="21"/>
      <c r="L516" s="21"/>
      <c r="M516" s="19">
        <f t="shared" si="56"/>
        <v>30</v>
      </c>
      <c r="N516" s="20"/>
      <c r="O516" s="112">
        <v>1</v>
      </c>
      <c r="P516" s="21">
        <f>SUMIFS(VENTAS[Cantidad],VENTAS[Código del producto Vendido],INVENTARIO4[[#This Row],[Code]])</f>
        <v>0</v>
      </c>
      <c r="Q516" s="21">
        <f>INVENTARIO4[[#This Row],[Entradas]]-INVENTARIO4[[#This Row],[Salidas]]</f>
        <v>1</v>
      </c>
      <c r="R516" s="20">
        <v>205</v>
      </c>
      <c r="S516" s="20">
        <v>17.600000000000001</v>
      </c>
      <c r="T516" s="20">
        <f t="shared" si="57"/>
        <v>11.647727272727272</v>
      </c>
      <c r="U516" s="21">
        <v>400</v>
      </c>
      <c r="V516" s="20">
        <v>17</v>
      </c>
      <c r="W516" s="20">
        <f t="shared" si="58"/>
        <v>6.8</v>
      </c>
      <c r="X516" s="20">
        <f t="shared" si="59"/>
        <v>18.447727272727271</v>
      </c>
      <c r="Y516" s="20">
        <f t="shared" si="60"/>
        <v>24.271590909090907</v>
      </c>
      <c r="Z516" s="20">
        <v>30</v>
      </c>
      <c r="AA516" s="20">
        <f t="shared" si="61"/>
        <v>11.552272727272726</v>
      </c>
      <c r="AB516" s="20"/>
    </row>
    <row r="517" spans="1:28" ht="14" x14ac:dyDescent="0.15">
      <c r="A517" s="23" t="s">
        <v>1216</v>
      </c>
      <c r="B517" s="89"/>
      <c r="C517" s="22" t="s">
        <v>12</v>
      </c>
      <c r="D517" s="102" t="s">
        <v>50</v>
      </c>
      <c r="E517" s="78" t="s">
        <v>1215</v>
      </c>
      <c r="F517" s="86" t="s">
        <v>695</v>
      </c>
      <c r="G517" s="66" t="s">
        <v>164</v>
      </c>
      <c r="H517" s="21"/>
      <c r="I517" s="21">
        <v>1</v>
      </c>
      <c r="J517" s="21" t="s">
        <v>14</v>
      </c>
      <c r="K517" s="21"/>
      <c r="L517" s="21"/>
      <c r="M517" s="19">
        <f t="shared" si="56"/>
        <v>30</v>
      </c>
      <c r="N517" s="20"/>
      <c r="O517" s="110">
        <v>1</v>
      </c>
      <c r="P517" s="21">
        <f>SUMIFS(VENTAS[Cantidad],VENTAS[Código del producto Vendido],INVENTARIO4[[#This Row],[Code]])</f>
        <v>0</v>
      </c>
      <c r="Q517" s="21">
        <f>INVENTARIO4[[#This Row],[Entradas]]-INVENTARIO4[[#This Row],[Salidas]]</f>
        <v>1</v>
      </c>
      <c r="R517" s="20">
        <v>267</v>
      </c>
      <c r="S517" s="20">
        <v>17.600000000000001</v>
      </c>
      <c r="T517" s="20">
        <f t="shared" si="57"/>
        <v>15.170454545454545</v>
      </c>
      <c r="U517" s="21">
        <v>360</v>
      </c>
      <c r="V517" s="20">
        <v>17</v>
      </c>
      <c r="W517" s="20">
        <f t="shared" si="58"/>
        <v>6.12</v>
      </c>
      <c r="X517" s="20">
        <f t="shared" si="59"/>
        <v>21.290454545454544</v>
      </c>
      <c r="Y517" s="20">
        <f t="shared" si="60"/>
        <v>28.875681818181818</v>
      </c>
      <c r="Z517" s="20">
        <v>30</v>
      </c>
      <c r="AA517" s="20">
        <f t="shared" si="61"/>
        <v>8.7095454545454558</v>
      </c>
      <c r="AB517" s="20" t="s">
        <v>1303</v>
      </c>
    </row>
    <row r="518" spans="1:28" ht="14" x14ac:dyDescent="0.15">
      <c r="A518" s="23" t="s">
        <v>1217</v>
      </c>
      <c r="B518" s="89"/>
      <c r="C518" s="22" t="s">
        <v>12</v>
      </c>
      <c r="D518" s="102" t="s">
        <v>50</v>
      </c>
      <c r="E518" s="78" t="s">
        <v>1215</v>
      </c>
      <c r="F518" s="86" t="s">
        <v>697</v>
      </c>
      <c r="G518" s="66" t="s">
        <v>164</v>
      </c>
      <c r="H518" s="21"/>
      <c r="I518" s="21">
        <v>1</v>
      </c>
      <c r="J518" s="21" t="s">
        <v>14</v>
      </c>
      <c r="K518" s="21"/>
      <c r="L518" s="21"/>
      <c r="M518" s="19">
        <f t="shared" ref="M518:M523" si="62">Z518</f>
        <v>30</v>
      </c>
      <c r="N518" s="20"/>
      <c r="O518" s="112">
        <v>1</v>
      </c>
      <c r="P518" s="21">
        <f>SUMIFS(VENTAS[Cantidad],VENTAS[Código del producto Vendido],INVENTARIO4[[#This Row],[Code]])</f>
        <v>0</v>
      </c>
      <c r="Q518" s="21">
        <f>INVENTARIO4[[#This Row],[Entradas]]-INVENTARIO4[[#This Row],[Salidas]]</f>
        <v>1</v>
      </c>
      <c r="R518" s="20">
        <v>267</v>
      </c>
      <c r="S518" s="20">
        <v>17.600000000000001</v>
      </c>
      <c r="T518" s="20">
        <f>R518/S518</f>
        <v>15.170454545454545</v>
      </c>
      <c r="U518" s="21">
        <v>360</v>
      </c>
      <c r="V518" s="20">
        <v>17</v>
      </c>
      <c r="W518" s="20">
        <f>U518*V518/1000</f>
        <v>6.12</v>
      </c>
      <c r="X518" s="20">
        <f>T518+W518</f>
        <v>21.290454545454544</v>
      </c>
      <c r="Y518" s="20">
        <f>T518*1.5+W518</f>
        <v>28.875681818181818</v>
      </c>
      <c r="Z518" s="20">
        <v>30</v>
      </c>
      <c r="AA518" s="20">
        <f>Z518-T518-W518</f>
        <v>8.7095454545454558</v>
      </c>
      <c r="AB518" s="26" t="s">
        <v>1303</v>
      </c>
    </row>
    <row r="519" spans="1:28" ht="14" x14ac:dyDescent="0.15">
      <c r="A519" s="23" t="s">
        <v>1218</v>
      </c>
      <c r="B519" s="89"/>
      <c r="C519" s="22" t="s">
        <v>12</v>
      </c>
      <c r="D519" s="102" t="s">
        <v>50</v>
      </c>
      <c r="E519" s="78" t="s">
        <v>1215</v>
      </c>
      <c r="F519" s="86" t="s">
        <v>698</v>
      </c>
      <c r="G519" s="66" t="s">
        <v>164</v>
      </c>
      <c r="H519" s="21"/>
      <c r="I519" s="21">
        <v>1</v>
      </c>
      <c r="J519" s="21" t="s">
        <v>14</v>
      </c>
      <c r="K519" s="21"/>
      <c r="L519" s="21"/>
      <c r="M519" s="19">
        <f t="shared" si="62"/>
        <v>30</v>
      </c>
      <c r="N519" s="20"/>
      <c r="O519" s="110">
        <v>2</v>
      </c>
      <c r="P519" s="21">
        <f>SUMIFS(VENTAS[Cantidad],VENTAS[Código del producto Vendido],INVENTARIO4[[#This Row],[Code]])</f>
        <v>0</v>
      </c>
      <c r="Q519" s="21">
        <f>INVENTARIO4[[#This Row],[Entradas]]-INVENTARIO4[[#This Row],[Salidas]]</f>
        <v>2</v>
      </c>
      <c r="R519" s="20">
        <v>267</v>
      </c>
      <c r="S519" s="20">
        <v>17.600000000000001</v>
      </c>
      <c r="T519" s="20">
        <f>R519/S519</f>
        <v>15.170454545454545</v>
      </c>
      <c r="U519" s="21">
        <v>360</v>
      </c>
      <c r="V519" s="20">
        <v>17</v>
      </c>
      <c r="W519" s="20">
        <f>U519*V519/1000</f>
        <v>6.12</v>
      </c>
      <c r="X519" s="20">
        <f>T519+W519</f>
        <v>21.290454545454544</v>
      </c>
      <c r="Y519" s="20">
        <f>T519*1.5+W519</f>
        <v>28.875681818181818</v>
      </c>
      <c r="Z519" s="20">
        <v>30</v>
      </c>
      <c r="AA519" s="20">
        <f>Z519-T519-W519</f>
        <v>8.7095454545454558</v>
      </c>
      <c r="AB519" s="20" t="s">
        <v>1303</v>
      </c>
    </row>
    <row r="520" spans="1:28" ht="14" x14ac:dyDescent="0.15">
      <c r="A520" s="23" t="s">
        <v>1317</v>
      </c>
      <c r="B520" s="89"/>
      <c r="C520" s="22" t="s">
        <v>12</v>
      </c>
      <c r="D520" s="102" t="s">
        <v>892</v>
      </c>
      <c r="E520" s="78" t="s">
        <v>1261</v>
      </c>
      <c r="F520" s="86" t="s">
        <v>697</v>
      </c>
      <c r="G520" s="66" t="s">
        <v>164</v>
      </c>
      <c r="H520" s="21"/>
      <c r="I520" s="21">
        <v>1</v>
      </c>
      <c r="J520" s="21" t="s">
        <v>14</v>
      </c>
      <c r="K520" s="21"/>
      <c r="L520" s="21"/>
      <c r="M520" s="19">
        <f t="shared" si="62"/>
        <v>20</v>
      </c>
      <c r="N520" s="20"/>
      <c r="O520" s="112">
        <v>1</v>
      </c>
      <c r="P520" s="21">
        <f>SUMIFS(VENTAS[Cantidad],VENTAS[Código del producto Vendido],INVENTARIO4[[#This Row],[Code]])</f>
        <v>0</v>
      </c>
      <c r="Q520" s="21">
        <f>INVENTARIO4[[#This Row],[Entradas]]-INVENTARIO4[[#This Row],[Salidas]]</f>
        <v>1</v>
      </c>
      <c r="R520" s="20">
        <v>200</v>
      </c>
      <c r="S520" s="20">
        <v>17.600000000000001</v>
      </c>
      <c r="T520" s="20">
        <f>R520/S520</f>
        <v>11.363636363636363</v>
      </c>
      <c r="U520" s="21">
        <v>200</v>
      </c>
      <c r="V520" s="20">
        <v>10</v>
      </c>
      <c r="W520" s="20">
        <f>U520*V520/1000</f>
        <v>2</v>
      </c>
      <c r="X520" s="20">
        <f>T520+W520</f>
        <v>13.363636363636363</v>
      </c>
      <c r="Y520" s="20">
        <f>T520*1.5+W520</f>
        <v>19.045454545454547</v>
      </c>
      <c r="Z520" s="20">
        <f>ROUNDUP(Y520,0)</f>
        <v>20</v>
      </c>
      <c r="AA520" s="20">
        <f>Z520-T520-W520</f>
        <v>6.6363636363636367</v>
      </c>
      <c r="AB520" s="20"/>
    </row>
    <row r="521" spans="1:28" ht="14" x14ac:dyDescent="0.15">
      <c r="A521" s="23" t="s">
        <v>1318</v>
      </c>
      <c r="B521" s="89"/>
      <c r="C521" s="22" t="s">
        <v>12</v>
      </c>
      <c r="D521" s="102" t="s">
        <v>52</v>
      </c>
      <c r="E521" s="78" t="s">
        <v>1262</v>
      </c>
      <c r="F521" s="86" t="s">
        <v>695</v>
      </c>
      <c r="G521" s="21" t="s">
        <v>426</v>
      </c>
      <c r="H521" s="21"/>
      <c r="I521" s="21">
        <v>1</v>
      </c>
      <c r="J521" s="21" t="s">
        <v>14</v>
      </c>
      <c r="K521" s="21"/>
      <c r="L521" s="21"/>
      <c r="M521" s="19">
        <f t="shared" si="62"/>
        <v>9</v>
      </c>
      <c r="N521" s="20"/>
      <c r="O521" s="110">
        <v>4</v>
      </c>
      <c r="P521" s="21">
        <f>SUMIFS(VENTAS[Cantidad],VENTAS[Código del producto Vendido],INVENTARIO4[[#This Row],[Code]])</f>
        <v>0</v>
      </c>
      <c r="Q521" s="21">
        <f>INVENTARIO4[[#This Row],[Entradas]]-INVENTARIO4[[#This Row],[Salidas]]</f>
        <v>4</v>
      </c>
      <c r="R521" s="20">
        <v>70</v>
      </c>
      <c r="S521" s="20">
        <v>17</v>
      </c>
      <c r="T521" s="20">
        <f t="shared" ref="T521:T547" si="63">R521/S521</f>
        <v>4.117647058823529</v>
      </c>
      <c r="U521" s="21">
        <v>50</v>
      </c>
      <c r="V521" s="20">
        <v>10</v>
      </c>
      <c r="W521" s="20">
        <f t="shared" ref="W521:W547" si="64">U521*V521/1000</f>
        <v>0.5</v>
      </c>
      <c r="X521" s="20">
        <f t="shared" ref="X521:X547" si="65">T521+W521</f>
        <v>4.617647058823529</v>
      </c>
      <c r="Y521" s="20">
        <f t="shared" ref="Y521:Y547" si="66">T521*1.5+W521</f>
        <v>6.6764705882352935</v>
      </c>
      <c r="Z521" s="20">
        <v>9</v>
      </c>
      <c r="AA521" s="20">
        <f t="shared" ref="AA521:AA547" si="67">Z521-T521-W521</f>
        <v>4.382352941176471</v>
      </c>
      <c r="AB521" s="20"/>
    </row>
    <row r="522" spans="1:28" ht="14" x14ac:dyDescent="0.15">
      <c r="A522" s="23" t="s">
        <v>1319</v>
      </c>
      <c r="B522" s="89"/>
      <c r="C522" s="22" t="s">
        <v>12</v>
      </c>
      <c r="D522" s="102" t="s">
        <v>52</v>
      </c>
      <c r="E522" s="78" t="s">
        <v>1263</v>
      </c>
      <c r="F522" s="86" t="s">
        <v>692</v>
      </c>
      <c r="G522" s="21" t="s">
        <v>426</v>
      </c>
      <c r="H522" s="21"/>
      <c r="I522" s="21">
        <v>1</v>
      </c>
      <c r="J522" s="21" t="s">
        <v>14</v>
      </c>
      <c r="K522" s="21"/>
      <c r="L522" s="21"/>
      <c r="M522" s="19">
        <f t="shared" si="62"/>
        <v>12</v>
      </c>
      <c r="N522" s="20"/>
      <c r="O522" s="112">
        <v>2</v>
      </c>
      <c r="P522" s="21">
        <f>SUMIFS(VENTAS[Cantidad],VENTAS[Código del producto Vendido],INVENTARIO4[[#This Row],[Code]])</f>
        <v>0</v>
      </c>
      <c r="Q522" s="21">
        <f>INVENTARIO4[[#This Row],[Entradas]]-INVENTARIO4[[#This Row],[Salidas]]</f>
        <v>2</v>
      </c>
      <c r="R522" s="20">
        <v>150</v>
      </c>
      <c r="S522" s="20">
        <v>17</v>
      </c>
      <c r="T522" s="20">
        <f t="shared" si="63"/>
        <v>8.8235294117647065</v>
      </c>
      <c r="U522" s="21">
        <v>50</v>
      </c>
      <c r="V522" s="20">
        <v>10</v>
      </c>
      <c r="W522" s="20">
        <f t="shared" si="64"/>
        <v>0.5</v>
      </c>
      <c r="X522" s="20">
        <f t="shared" si="65"/>
        <v>9.3235294117647065</v>
      </c>
      <c r="Y522" s="20">
        <f t="shared" si="66"/>
        <v>13.73529411764706</v>
      </c>
      <c r="Z522" s="20">
        <v>12</v>
      </c>
      <c r="AA522" s="20">
        <f t="shared" si="67"/>
        <v>2.6764705882352935</v>
      </c>
      <c r="AB522" s="20"/>
    </row>
    <row r="523" spans="1:28" ht="14" x14ac:dyDescent="0.15">
      <c r="A523" s="23" t="s">
        <v>1320</v>
      </c>
      <c r="B523" s="89"/>
      <c r="C523" s="22" t="s">
        <v>12</v>
      </c>
      <c r="D523" s="102" t="s">
        <v>52</v>
      </c>
      <c r="E523" s="78" t="s">
        <v>1264</v>
      </c>
      <c r="F523" s="86" t="s">
        <v>692</v>
      </c>
      <c r="G523" s="21" t="s">
        <v>426</v>
      </c>
      <c r="H523" s="21"/>
      <c r="I523" s="21">
        <v>1</v>
      </c>
      <c r="J523" s="21" t="s">
        <v>14</v>
      </c>
      <c r="K523" s="21"/>
      <c r="L523" s="21"/>
      <c r="M523" s="19">
        <f t="shared" si="62"/>
        <v>8</v>
      </c>
      <c r="N523" s="20"/>
      <c r="O523" s="110">
        <v>6</v>
      </c>
      <c r="P523" s="21">
        <f>SUMIFS(VENTAS[Cantidad],VENTAS[Código del producto Vendido],INVENTARIO4[[#This Row],[Code]])</f>
        <v>0</v>
      </c>
      <c r="Q523" s="21">
        <f>INVENTARIO4[[#This Row],[Entradas]]-INVENTARIO4[[#This Row],[Salidas]]</f>
        <v>6</v>
      </c>
      <c r="R523" s="20">
        <v>60</v>
      </c>
      <c r="S523" s="20">
        <v>17</v>
      </c>
      <c r="T523" s="20">
        <f t="shared" si="63"/>
        <v>3.5294117647058822</v>
      </c>
      <c r="U523" s="21">
        <v>50</v>
      </c>
      <c r="V523" s="20">
        <v>10</v>
      </c>
      <c r="W523" s="20">
        <f t="shared" si="64"/>
        <v>0.5</v>
      </c>
      <c r="X523" s="20">
        <f t="shared" si="65"/>
        <v>4.0294117647058822</v>
      </c>
      <c r="Y523" s="20">
        <f t="shared" si="66"/>
        <v>5.7941176470588234</v>
      </c>
      <c r="Z523" s="20">
        <v>8</v>
      </c>
      <c r="AA523" s="20">
        <f t="shared" si="67"/>
        <v>3.9705882352941178</v>
      </c>
      <c r="AB523" s="20"/>
    </row>
    <row r="524" spans="1:28" ht="14" x14ac:dyDescent="0.15">
      <c r="A524" s="23" t="s">
        <v>1321</v>
      </c>
      <c r="B524" s="89"/>
      <c r="C524" s="22" t="s">
        <v>12</v>
      </c>
      <c r="D524" s="102" t="s">
        <v>52</v>
      </c>
      <c r="E524" s="114" t="s">
        <v>1322</v>
      </c>
      <c r="F524" s="86" t="s">
        <v>1199</v>
      </c>
      <c r="G524" s="21" t="s">
        <v>426</v>
      </c>
      <c r="H524" s="21"/>
      <c r="I524" s="21">
        <v>1</v>
      </c>
      <c r="J524" s="21" t="s">
        <v>14</v>
      </c>
      <c r="K524" s="21"/>
      <c r="L524" s="21"/>
      <c r="M524" s="19">
        <v>10</v>
      </c>
      <c r="N524" s="20"/>
      <c r="O524" s="112">
        <v>3</v>
      </c>
      <c r="P524" s="21">
        <f>SUMIFS(VENTAS[Cantidad],VENTAS[Código del producto Vendido],INVENTARIO4[[#This Row],[Code]])</f>
        <v>0</v>
      </c>
      <c r="Q524" s="21">
        <f>INVENTARIO4[[#This Row],[Entradas]]-INVENTARIO4[[#This Row],[Salidas]]</f>
        <v>3</v>
      </c>
      <c r="R524" s="20">
        <v>70</v>
      </c>
      <c r="S524" s="20">
        <v>17</v>
      </c>
      <c r="T524" s="20">
        <f t="shared" si="63"/>
        <v>4.117647058823529</v>
      </c>
      <c r="U524" s="21">
        <v>50</v>
      </c>
      <c r="V524" s="20">
        <v>10</v>
      </c>
      <c r="W524" s="20">
        <f t="shared" si="64"/>
        <v>0.5</v>
      </c>
      <c r="X524" s="20">
        <f t="shared" si="65"/>
        <v>4.617647058823529</v>
      </c>
      <c r="Y524" s="20">
        <f t="shared" si="66"/>
        <v>6.6764705882352935</v>
      </c>
      <c r="Z524" s="20">
        <v>9</v>
      </c>
      <c r="AA524" s="20">
        <f t="shared" si="67"/>
        <v>4.382352941176471</v>
      </c>
      <c r="AB524" s="20"/>
    </row>
    <row r="525" spans="1:28" ht="14" x14ac:dyDescent="0.15">
      <c r="A525" s="23" t="s">
        <v>1304</v>
      </c>
      <c r="B525" s="89"/>
      <c r="C525" s="22" t="s">
        <v>12</v>
      </c>
      <c r="D525" s="102" t="s">
        <v>1210</v>
      </c>
      <c r="E525" s="114" t="s">
        <v>1294</v>
      </c>
      <c r="F525" s="86" t="s">
        <v>695</v>
      </c>
      <c r="G525" s="21" t="s">
        <v>164</v>
      </c>
      <c r="H525" s="21"/>
      <c r="I525" s="21">
        <v>1</v>
      </c>
      <c r="J525" s="21" t="s">
        <v>14</v>
      </c>
      <c r="K525" s="21"/>
      <c r="L525" s="21"/>
      <c r="M525" s="19">
        <f t="shared" ref="M525:M547" si="68">Z525</f>
        <v>18</v>
      </c>
      <c r="N525" s="20"/>
      <c r="O525" s="110">
        <v>2</v>
      </c>
      <c r="P525" s="21">
        <f>SUMIFS(VENTAS[Cantidad],VENTAS[Código del producto Vendido],INVENTARIO4[[#This Row],[Code]])</f>
        <v>2</v>
      </c>
      <c r="Q525" s="21">
        <f>INVENTARIO4[[#This Row],[Entradas]]-INVENTARIO4[[#This Row],[Salidas]]</f>
        <v>0</v>
      </c>
      <c r="R525" s="20">
        <v>165</v>
      </c>
      <c r="S525" s="20">
        <v>17</v>
      </c>
      <c r="T525" s="20">
        <f t="shared" si="63"/>
        <v>9.7058823529411757</v>
      </c>
      <c r="U525" s="21">
        <v>225</v>
      </c>
      <c r="V525" s="20">
        <v>17</v>
      </c>
      <c r="W525" s="20">
        <f t="shared" si="64"/>
        <v>3.8250000000000002</v>
      </c>
      <c r="X525" s="20">
        <f t="shared" si="65"/>
        <v>13.530882352941177</v>
      </c>
      <c r="Y525" s="20">
        <f t="shared" si="66"/>
        <v>18.383823529411764</v>
      </c>
      <c r="Z525" s="20">
        <v>18</v>
      </c>
      <c r="AA525" s="20">
        <f t="shared" si="67"/>
        <v>4.4691176470588241</v>
      </c>
      <c r="AB525" s="20" t="s">
        <v>1303</v>
      </c>
    </row>
    <row r="526" spans="1:28" ht="14" x14ac:dyDescent="0.15">
      <c r="A526" s="23" t="s">
        <v>1305</v>
      </c>
      <c r="B526" s="89"/>
      <c r="C526" s="22" t="s">
        <v>12</v>
      </c>
      <c r="D526" s="102" t="s">
        <v>1210</v>
      </c>
      <c r="E526" s="117" t="s">
        <v>1294</v>
      </c>
      <c r="F526" s="84" t="s">
        <v>697</v>
      </c>
      <c r="G526" s="21" t="s">
        <v>164</v>
      </c>
      <c r="H526" s="21"/>
      <c r="I526" s="21">
        <v>1</v>
      </c>
      <c r="J526" s="21" t="s">
        <v>14</v>
      </c>
      <c r="K526" s="21"/>
      <c r="L526" s="21"/>
      <c r="M526" s="19">
        <f t="shared" si="68"/>
        <v>18</v>
      </c>
      <c r="N526" s="20"/>
      <c r="O526" s="112">
        <v>2</v>
      </c>
      <c r="P526" s="21">
        <f>SUMIFS(VENTAS[Cantidad],VENTAS[Código del producto Vendido],INVENTARIO4[[#This Row],[Code]])</f>
        <v>2</v>
      </c>
      <c r="Q526" s="21">
        <f>INVENTARIO4[[#This Row],[Entradas]]-INVENTARIO4[[#This Row],[Salidas]]</f>
        <v>0</v>
      </c>
      <c r="R526" s="20">
        <v>165</v>
      </c>
      <c r="S526" s="20">
        <v>17</v>
      </c>
      <c r="T526" s="20">
        <f t="shared" si="63"/>
        <v>9.7058823529411757</v>
      </c>
      <c r="U526" s="21">
        <v>225</v>
      </c>
      <c r="V526" s="20">
        <v>17</v>
      </c>
      <c r="W526" s="20">
        <f t="shared" si="64"/>
        <v>3.8250000000000002</v>
      </c>
      <c r="X526" s="20">
        <f t="shared" si="65"/>
        <v>13.530882352941177</v>
      </c>
      <c r="Y526" s="20">
        <f t="shared" si="66"/>
        <v>18.383823529411764</v>
      </c>
      <c r="Z526" s="20">
        <v>18</v>
      </c>
      <c r="AA526" s="20">
        <f t="shared" si="67"/>
        <v>4.4691176470588241</v>
      </c>
      <c r="AB526" s="20" t="s">
        <v>1303</v>
      </c>
    </row>
    <row r="527" spans="1:28" ht="14" x14ac:dyDescent="0.15">
      <c r="A527" s="23" t="s">
        <v>1307</v>
      </c>
      <c r="B527" s="89"/>
      <c r="C527" s="22" t="s">
        <v>12</v>
      </c>
      <c r="D527" s="102" t="s">
        <v>52</v>
      </c>
      <c r="E527" s="114" t="s">
        <v>1295</v>
      </c>
      <c r="F527" s="86" t="s">
        <v>692</v>
      </c>
      <c r="G527" s="21" t="s">
        <v>164</v>
      </c>
      <c r="H527" s="21"/>
      <c r="I527" s="21">
        <v>1</v>
      </c>
      <c r="J527" s="21" t="s">
        <v>14</v>
      </c>
      <c r="K527" s="21"/>
      <c r="L527" s="21"/>
      <c r="M527" s="19">
        <f t="shared" si="68"/>
        <v>16</v>
      </c>
      <c r="N527" s="20"/>
      <c r="O527" s="110">
        <v>2</v>
      </c>
      <c r="P527" s="21">
        <f>SUMIFS(VENTAS[Cantidad],VENTAS[Código del producto Vendido],INVENTARIO4[[#This Row],[Code]])</f>
        <v>2</v>
      </c>
      <c r="Q527" s="21">
        <f>INVENTARIO4[[#This Row],[Entradas]]-INVENTARIO4[[#This Row],[Salidas]]</f>
        <v>0</v>
      </c>
      <c r="R527" s="20">
        <v>171</v>
      </c>
      <c r="S527" s="20">
        <v>17</v>
      </c>
      <c r="T527" s="20">
        <f t="shared" si="63"/>
        <v>10.058823529411764</v>
      </c>
      <c r="U527" s="21">
        <v>140</v>
      </c>
      <c r="V527" s="20">
        <v>17</v>
      </c>
      <c r="W527" s="20">
        <f t="shared" si="64"/>
        <v>2.38</v>
      </c>
      <c r="X527" s="20">
        <f t="shared" si="65"/>
        <v>12.438823529411764</v>
      </c>
      <c r="Y527" s="20">
        <f t="shared" si="66"/>
        <v>17.468235294117648</v>
      </c>
      <c r="Z527" s="20">
        <v>16</v>
      </c>
      <c r="AA527" s="20">
        <f t="shared" si="67"/>
        <v>3.5611764705882356</v>
      </c>
      <c r="AB527" s="20" t="s">
        <v>1303</v>
      </c>
    </row>
    <row r="528" spans="1:28" ht="14" x14ac:dyDescent="0.15">
      <c r="A528" s="23" t="s">
        <v>1308</v>
      </c>
      <c r="B528" s="89"/>
      <c r="C528" s="22" t="s">
        <v>12</v>
      </c>
      <c r="D528" s="102" t="s">
        <v>52</v>
      </c>
      <c r="E528" s="117" t="s">
        <v>1295</v>
      </c>
      <c r="F528" s="84" t="s">
        <v>697</v>
      </c>
      <c r="G528" s="21" t="s">
        <v>164</v>
      </c>
      <c r="H528" s="21"/>
      <c r="I528" s="21">
        <v>1</v>
      </c>
      <c r="J528" s="21" t="s">
        <v>14</v>
      </c>
      <c r="K528" s="21"/>
      <c r="L528" s="21"/>
      <c r="M528" s="19">
        <f t="shared" si="68"/>
        <v>16</v>
      </c>
      <c r="N528" s="20"/>
      <c r="O528" s="112">
        <v>2</v>
      </c>
      <c r="P528" s="21">
        <f>SUMIFS(VENTAS[Cantidad],VENTAS[Código del producto Vendido],INVENTARIO4[[#This Row],[Code]])</f>
        <v>2</v>
      </c>
      <c r="Q528" s="21">
        <f>INVENTARIO4[[#This Row],[Entradas]]-INVENTARIO4[[#This Row],[Salidas]]</f>
        <v>0</v>
      </c>
      <c r="R528" s="20">
        <v>171</v>
      </c>
      <c r="S528" s="20">
        <v>17</v>
      </c>
      <c r="T528" s="20">
        <f t="shared" si="63"/>
        <v>10.058823529411764</v>
      </c>
      <c r="U528" s="21">
        <v>140</v>
      </c>
      <c r="V528" s="20">
        <v>17</v>
      </c>
      <c r="W528" s="20">
        <f t="shared" si="64"/>
        <v>2.38</v>
      </c>
      <c r="X528" s="20">
        <f t="shared" si="65"/>
        <v>12.438823529411764</v>
      </c>
      <c r="Y528" s="20">
        <f t="shared" si="66"/>
        <v>17.468235294117648</v>
      </c>
      <c r="Z528" s="20">
        <v>16</v>
      </c>
      <c r="AA528" s="20">
        <f t="shared" si="67"/>
        <v>3.5611764705882356</v>
      </c>
      <c r="AB528" s="20" t="s">
        <v>1303</v>
      </c>
    </row>
    <row r="529" spans="1:28" ht="14" x14ac:dyDescent="0.15">
      <c r="A529" s="23" t="s">
        <v>1309</v>
      </c>
      <c r="B529" s="89"/>
      <c r="C529" s="22" t="s">
        <v>12</v>
      </c>
      <c r="D529" s="102" t="s">
        <v>415</v>
      </c>
      <c r="E529" s="114" t="s">
        <v>1296</v>
      </c>
      <c r="F529" s="86" t="s">
        <v>695</v>
      </c>
      <c r="G529" s="21" t="s">
        <v>164</v>
      </c>
      <c r="H529" s="21"/>
      <c r="I529" s="21">
        <v>1</v>
      </c>
      <c r="J529" s="21" t="s">
        <v>14</v>
      </c>
      <c r="K529" s="21"/>
      <c r="L529" s="21"/>
      <c r="M529" s="19">
        <f t="shared" si="68"/>
        <v>25</v>
      </c>
      <c r="N529" s="20"/>
      <c r="O529" s="110">
        <v>1</v>
      </c>
      <c r="P529" s="21">
        <f>SUMIFS(VENTAS[Cantidad],VENTAS[Código del producto Vendido],INVENTARIO4[[#This Row],[Code]])</f>
        <v>1</v>
      </c>
      <c r="Q529" s="21">
        <f>INVENTARIO4[[#This Row],[Entradas]]-INVENTARIO4[[#This Row],[Salidas]]</f>
        <v>0</v>
      </c>
      <c r="R529" s="20">
        <v>265</v>
      </c>
      <c r="S529" s="20">
        <v>17</v>
      </c>
      <c r="T529" s="20">
        <f t="shared" si="63"/>
        <v>15.588235294117647</v>
      </c>
      <c r="U529" s="21">
        <v>260</v>
      </c>
      <c r="V529" s="20">
        <v>17</v>
      </c>
      <c r="W529" s="20">
        <f t="shared" si="64"/>
        <v>4.42</v>
      </c>
      <c r="X529" s="20">
        <f t="shared" si="65"/>
        <v>20.008235294117647</v>
      </c>
      <c r="Y529" s="20">
        <f t="shared" si="66"/>
        <v>27.802352941176473</v>
      </c>
      <c r="Z529" s="20">
        <v>25</v>
      </c>
      <c r="AA529" s="20">
        <f t="shared" si="67"/>
        <v>4.9917647058823533</v>
      </c>
      <c r="AB529" s="20" t="s">
        <v>1303</v>
      </c>
    </row>
    <row r="530" spans="1:28" ht="14" x14ac:dyDescent="0.15">
      <c r="A530" s="23" t="s">
        <v>1311</v>
      </c>
      <c r="B530" s="89"/>
      <c r="C530" s="22" t="s">
        <v>12</v>
      </c>
      <c r="D530" s="102" t="s">
        <v>415</v>
      </c>
      <c r="E530" s="117" t="s">
        <v>1297</v>
      </c>
      <c r="F530" s="84" t="s">
        <v>695</v>
      </c>
      <c r="G530" s="21" t="s">
        <v>164</v>
      </c>
      <c r="H530" s="21"/>
      <c r="I530" s="21">
        <v>1</v>
      </c>
      <c r="J530" s="21" t="s">
        <v>14</v>
      </c>
      <c r="K530" s="21"/>
      <c r="L530" s="21"/>
      <c r="M530" s="19">
        <f t="shared" si="68"/>
        <v>22</v>
      </c>
      <c r="N530" s="20"/>
      <c r="O530" s="112">
        <v>1</v>
      </c>
      <c r="P530" s="21">
        <f>SUMIFS(VENTAS[Cantidad],VENTAS[Código del producto Vendido],INVENTARIO4[[#This Row],[Code]])</f>
        <v>1</v>
      </c>
      <c r="Q530" s="21">
        <f>INVENTARIO4[[#This Row],[Entradas]]-INVENTARIO4[[#This Row],[Salidas]]</f>
        <v>0</v>
      </c>
      <c r="R530" s="20">
        <v>185</v>
      </c>
      <c r="S530" s="20">
        <v>17</v>
      </c>
      <c r="T530" s="20">
        <f t="shared" si="63"/>
        <v>10.882352941176471</v>
      </c>
      <c r="U530" s="21">
        <v>160</v>
      </c>
      <c r="V530" s="20">
        <v>17</v>
      </c>
      <c r="W530" s="20">
        <f t="shared" si="64"/>
        <v>2.72</v>
      </c>
      <c r="X530" s="20">
        <f t="shared" si="65"/>
        <v>13.602352941176472</v>
      </c>
      <c r="Y530" s="20">
        <f t="shared" si="66"/>
        <v>19.043529411764705</v>
      </c>
      <c r="Z530" s="20">
        <v>22</v>
      </c>
      <c r="AA530" s="20">
        <f t="shared" si="67"/>
        <v>8.3976470588235284</v>
      </c>
      <c r="AB530" s="20" t="s">
        <v>1303</v>
      </c>
    </row>
    <row r="531" spans="1:28" ht="14" x14ac:dyDescent="0.15">
      <c r="A531" s="23" t="s">
        <v>1312</v>
      </c>
      <c r="B531" s="89"/>
      <c r="C531" s="22" t="s">
        <v>12</v>
      </c>
      <c r="D531" s="102" t="s">
        <v>1107</v>
      </c>
      <c r="E531" s="114" t="s">
        <v>1298</v>
      </c>
      <c r="F531" s="86" t="s">
        <v>1299</v>
      </c>
      <c r="G531" s="21" t="s">
        <v>164</v>
      </c>
      <c r="H531" s="21"/>
      <c r="I531" s="21">
        <v>1</v>
      </c>
      <c r="J531" s="21" t="s">
        <v>14</v>
      </c>
      <c r="K531" s="21"/>
      <c r="L531" s="21"/>
      <c r="M531" s="19">
        <f t="shared" si="68"/>
        <v>25</v>
      </c>
      <c r="N531" s="20"/>
      <c r="O531" s="110">
        <v>1</v>
      </c>
      <c r="P531" s="21">
        <f>SUMIFS(VENTAS[Cantidad],VENTAS[Código del producto Vendido],INVENTARIO4[[#This Row],[Code]])</f>
        <v>1</v>
      </c>
      <c r="Q531" s="21">
        <f>INVENTARIO4[[#This Row],[Entradas]]-INVENTARIO4[[#This Row],[Salidas]]</f>
        <v>0</v>
      </c>
      <c r="R531" s="20">
        <v>299</v>
      </c>
      <c r="S531" s="20">
        <v>17</v>
      </c>
      <c r="T531" s="20">
        <f t="shared" si="63"/>
        <v>17.588235294117649</v>
      </c>
      <c r="U531" s="21">
        <v>255</v>
      </c>
      <c r="V531" s="20">
        <v>17</v>
      </c>
      <c r="W531" s="20">
        <f t="shared" si="64"/>
        <v>4.335</v>
      </c>
      <c r="X531" s="20">
        <f t="shared" si="65"/>
        <v>21.923235294117649</v>
      </c>
      <c r="Y531" s="20">
        <f t="shared" si="66"/>
        <v>30.717352941176472</v>
      </c>
      <c r="Z531" s="20">
        <v>25</v>
      </c>
      <c r="AA531" s="20">
        <f t="shared" si="67"/>
        <v>3.0767647058823515</v>
      </c>
      <c r="AB531" s="20" t="s">
        <v>1303</v>
      </c>
    </row>
    <row r="532" spans="1:28" ht="14" x14ac:dyDescent="0.15">
      <c r="A532" s="23" t="s">
        <v>1315</v>
      </c>
      <c r="B532" s="89"/>
      <c r="C532" s="22" t="s">
        <v>12</v>
      </c>
      <c r="D532" s="102" t="s">
        <v>50</v>
      </c>
      <c r="E532" s="117" t="s">
        <v>1300</v>
      </c>
      <c r="F532" s="84" t="s">
        <v>697</v>
      </c>
      <c r="G532" s="21" t="s">
        <v>164</v>
      </c>
      <c r="H532" s="21"/>
      <c r="I532" s="21">
        <v>1</v>
      </c>
      <c r="J532" s="21" t="s">
        <v>14</v>
      </c>
      <c r="K532" s="21"/>
      <c r="L532" s="21"/>
      <c r="M532" s="19">
        <f t="shared" si="68"/>
        <v>35</v>
      </c>
      <c r="N532" s="20"/>
      <c r="O532" s="112">
        <v>1</v>
      </c>
      <c r="P532" s="21">
        <f>SUMIFS(VENTAS[Cantidad],VENTAS[Código del producto Vendido],INVENTARIO4[[#This Row],[Code]])</f>
        <v>1</v>
      </c>
      <c r="Q532" s="21">
        <f>INVENTARIO4[[#This Row],[Entradas]]-INVENTARIO4[[#This Row],[Salidas]]</f>
        <v>0</v>
      </c>
      <c r="R532" s="20">
        <v>275</v>
      </c>
      <c r="S532" s="20">
        <v>17</v>
      </c>
      <c r="T532" s="20">
        <f t="shared" si="63"/>
        <v>16.176470588235293</v>
      </c>
      <c r="U532" s="21">
        <v>355</v>
      </c>
      <c r="V532" s="20">
        <v>17</v>
      </c>
      <c r="W532" s="20">
        <f t="shared" si="64"/>
        <v>6.0350000000000001</v>
      </c>
      <c r="X532" s="20">
        <f t="shared" si="65"/>
        <v>22.211470588235294</v>
      </c>
      <c r="Y532" s="20">
        <f t="shared" si="66"/>
        <v>30.299705882352942</v>
      </c>
      <c r="Z532" s="20">
        <v>35</v>
      </c>
      <c r="AA532" s="20">
        <f t="shared" si="67"/>
        <v>12.788529411764706</v>
      </c>
      <c r="AB532" s="20" t="s">
        <v>1303</v>
      </c>
    </row>
    <row r="533" spans="1:28" ht="14" x14ac:dyDescent="0.15">
      <c r="A533" s="23" t="s">
        <v>1316</v>
      </c>
      <c r="B533" s="89"/>
      <c r="C533" s="113" t="s">
        <v>12</v>
      </c>
      <c r="D533" s="102" t="s">
        <v>50</v>
      </c>
      <c r="E533" s="117" t="s">
        <v>1300</v>
      </c>
      <c r="F533" s="84" t="s">
        <v>695</v>
      </c>
      <c r="G533" s="21" t="s">
        <v>164</v>
      </c>
      <c r="H533" s="21"/>
      <c r="I533" s="21">
        <v>1</v>
      </c>
      <c r="J533" s="21" t="s">
        <v>14</v>
      </c>
      <c r="K533" s="21"/>
      <c r="L533" s="21"/>
      <c r="M533" s="19">
        <f t="shared" si="68"/>
        <v>35</v>
      </c>
      <c r="N533" s="20"/>
      <c r="O533" s="112">
        <v>1</v>
      </c>
      <c r="P533" s="21">
        <f>SUMIFS(VENTAS[Cantidad],VENTAS[Código del producto Vendido],INVENTARIO4[[#This Row],[Code]])</f>
        <v>0</v>
      </c>
      <c r="Q533" s="21">
        <f>INVENTARIO4[[#This Row],[Entradas]]-INVENTARIO4[[#This Row],[Salidas]]</f>
        <v>1</v>
      </c>
      <c r="R533" s="20">
        <v>275</v>
      </c>
      <c r="S533" s="20">
        <v>17</v>
      </c>
      <c r="T533" s="20">
        <f t="shared" si="63"/>
        <v>16.176470588235293</v>
      </c>
      <c r="U533" s="21">
        <v>350</v>
      </c>
      <c r="V533" s="20">
        <v>17</v>
      </c>
      <c r="W533" s="20">
        <f t="shared" si="64"/>
        <v>5.95</v>
      </c>
      <c r="X533" s="20">
        <f t="shared" si="65"/>
        <v>22.126470588235293</v>
      </c>
      <c r="Y533" s="20">
        <f t="shared" si="66"/>
        <v>30.214705882352941</v>
      </c>
      <c r="Z533" s="20">
        <v>35</v>
      </c>
      <c r="AA533" s="20">
        <f t="shared" si="67"/>
        <v>12.873529411764707</v>
      </c>
      <c r="AB533" s="20" t="s">
        <v>1303</v>
      </c>
    </row>
    <row r="534" spans="1:28" x14ac:dyDescent="0.15">
      <c r="A534" s="23"/>
      <c r="B534" s="89"/>
      <c r="C534" s="113"/>
      <c r="D534" s="102"/>
      <c r="E534" s="115"/>
      <c r="F534" s="116"/>
      <c r="G534" s="21"/>
      <c r="H534" s="21"/>
      <c r="I534" s="21"/>
      <c r="J534" s="21"/>
      <c r="K534" s="21"/>
      <c r="L534" s="21"/>
      <c r="M534" s="19" t="e">
        <f t="shared" si="68"/>
        <v>#DIV/0!</v>
      </c>
      <c r="N534" s="20"/>
      <c r="O534" s="110"/>
      <c r="P534" s="21">
        <f>SUMIFS(VENTAS[Cantidad],VENTAS[Código del producto Vendido],INVENTARIO4[[#This Row],[Code]])</f>
        <v>0</v>
      </c>
      <c r="Q534" s="21">
        <f>INVENTARIO4[[#This Row],[Entradas]]-INVENTARIO4[[#This Row],[Salidas]]</f>
        <v>0</v>
      </c>
      <c r="R534" s="20"/>
      <c r="S534" s="20"/>
      <c r="T534" s="20" t="e">
        <f t="shared" si="63"/>
        <v>#DIV/0!</v>
      </c>
      <c r="U534" s="21"/>
      <c r="V534" s="20"/>
      <c r="W534" s="20">
        <f t="shared" si="64"/>
        <v>0</v>
      </c>
      <c r="X534" s="20" t="e">
        <f t="shared" si="65"/>
        <v>#DIV/0!</v>
      </c>
      <c r="Y534" s="20" t="e">
        <f t="shared" si="66"/>
        <v>#DIV/0!</v>
      </c>
      <c r="Z534" s="20" t="e">
        <f t="shared" ref="Z534:Z547" si="69">ROUNDUP(Y534,0)</f>
        <v>#DIV/0!</v>
      </c>
      <c r="AA534" s="20" t="e">
        <f t="shared" si="67"/>
        <v>#DIV/0!</v>
      </c>
      <c r="AB534" s="20"/>
    </row>
    <row r="535" spans="1:28" x14ac:dyDescent="0.15">
      <c r="A535" s="23"/>
      <c r="B535" s="89"/>
      <c r="C535" s="113"/>
      <c r="D535" s="102"/>
      <c r="E535" s="115"/>
      <c r="F535" s="116"/>
      <c r="G535" s="21"/>
      <c r="H535" s="21"/>
      <c r="I535" s="21"/>
      <c r="J535" s="21"/>
      <c r="K535" s="21"/>
      <c r="L535" s="21"/>
      <c r="M535" s="19" t="e">
        <f t="shared" si="68"/>
        <v>#DIV/0!</v>
      </c>
      <c r="N535" s="20"/>
      <c r="O535" s="110"/>
      <c r="P535" s="21">
        <f>SUMIFS(VENTAS[Cantidad],VENTAS[Código del producto Vendido],INVENTARIO4[[#This Row],[Code]])</f>
        <v>0</v>
      </c>
      <c r="Q535" s="21">
        <f>INVENTARIO4[[#This Row],[Entradas]]-INVENTARIO4[[#This Row],[Salidas]]</f>
        <v>0</v>
      </c>
      <c r="R535" s="20"/>
      <c r="S535" s="20"/>
      <c r="T535" s="20" t="e">
        <f t="shared" si="63"/>
        <v>#DIV/0!</v>
      </c>
      <c r="U535" s="21"/>
      <c r="V535" s="20"/>
      <c r="W535" s="20">
        <f t="shared" si="64"/>
        <v>0</v>
      </c>
      <c r="X535" s="20" t="e">
        <f t="shared" si="65"/>
        <v>#DIV/0!</v>
      </c>
      <c r="Y535" s="20" t="e">
        <f t="shared" si="66"/>
        <v>#DIV/0!</v>
      </c>
      <c r="Z535" s="20" t="e">
        <f t="shared" si="69"/>
        <v>#DIV/0!</v>
      </c>
      <c r="AA535" s="20" t="e">
        <f t="shared" si="67"/>
        <v>#DIV/0!</v>
      </c>
      <c r="AB535" s="20"/>
    </row>
    <row r="536" spans="1:28" x14ac:dyDescent="0.15">
      <c r="A536" s="23"/>
      <c r="B536" s="89"/>
      <c r="C536" s="113"/>
      <c r="D536" s="102"/>
      <c r="E536" s="115"/>
      <c r="F536" s="116"/>
      <c r="G536" s="21"/>
      <c r="H536" s="21"/>
      <c r="I536" s="21"/>
      <c r="J536" s="21"/>
      <c r="K536" s="21"/>
      <c r="L536" s="21"/>
      <c r="M536" s="19" t="e">
        <f t="shared" si="68"/>
        <v>#DIV/0!</v>
      </c>
      <c r="N536" s="20"/>
      <c r="O536" s="110"/>
      <c r="P536" s="21">
        <f>SUMIFS(VENTAS[Cantidad],VENTAS[Código del producto Vendido],INVENTARIO4[[#This Row],[Code]])</f>
        <v>0</v>
      </c>
      <c r="Q536" s="21">
        <f>INVENTARIO4[[#This Row],[Entradas]]-INVENTARIO4[[#This Row],[Salidas]]</f>
        <v>0</v>
      </c>
      <c r="R536" s="20"/>
      <c r="S536" s="20"/>
      <c r="T536" s="20" t="e">
        <f t="shared" si="63"/>
        <v>#DIV/0!</v>
      </c>
      <c r="U536" s="21"/>
      <c r="V536" s="20"/>
      <c r="W536" s="20">
        <f t="shared" si="64"/>
        <v>0</v>
      </c>
      <c r="X536" s="20" t="e">
        <f t="shared" si="65"/>
        <v>#DIV/0!</v>
      </c>
      <c r="Y536" s="20" t="e">
        <f t="shared" si="66"/>
        <v>#DIV/0!</v>
      </c>
      <c r="Z536" s="20" t="e">
        <f t="shared" si="69"/>
        <v>#DIV/0!</v>
      </c>
      <c r="AA536" s="20" t="e">
        <f t="shared" si="67"/>
        <v>#DIV/0!</v>
      </c>
      <c r="AB536" s="20"/>
    </row>
    <row r="537" spans="1:28" x14ac:dyDescent="0.15">
      <c r="A537" s="23"/>
      <c r="B537" s="89"/>
      <c r="C537" s="113"/>
      <c r="D537" s="102"/>
      <c r="E537" s="115"/>
      <c r="F537" s="116"/>
      <c r="G537" s="21"/>
      <c r="H537" s="21"/>
      <c r="I537" s="21"/>
      <c r="J537" s="21"/>
      <c r="K537" s="21"/>
      <c r="L537" s="21"/>
      <c r="M537" s="19" t="e">
        <f t="shared" si="68"/>
        <v>#DIV/0!</v>
      </c>
      <c r="N537" s="20"/>
      <c r="O537" s="110"/>
      <c r="P537" s="21">
        <f>SUMIFS(VENTAS[Cantidad],VENTAS[Código del producto Vendido],INVENTARIO4[[#This Row],[Code]])</f>
        <v>0</v>
      </c>
      <c r="Q537" s="21">
        <f>INVENTARIO4[[#This Row],[Entradas]]-INVENTARIO4[[#This Row],[Salidas]]</f>
        <v>0</v>
      </c>
      <c r="R537" s="20"/>
      <c r="S537" s="20"/>
      <c r="T537" s="20" t="e">
        <f t="shared" si="63"/>
        <v>#DIV/0!</v>
      </c>
      <c r="U537" s="21"/>
      <c r="V537" s="20"/>
      <c r="W537" s="20">
        <f t="shared" si="64"/>
        <v>0</v>
      </c>
      <c r="X537" s="20" t="e">
        <f t="shared" si="65"/>
        <v>#DIV/0!</v>
      </c>
      <c r="Y537" s="20" t="e">
        <f t="shared" si="66"/>
        <v>#DIV/0!</v>
      </c>
      <c r="Z537" s="20" t="e">
        <f t="shared" si="69"/>
        <v>#DIV/0!</v>
      </c>
      <c r="AA537" s="20" t="e">
        <f t="shared" si="67"/>
        <v>#DIV/0!</v>
      </c>
      <c r="AB537" s="20"/>
    </row>
    <row r="538" spans="1:28" x14ac:dyDescent="0.15">
      <c r="A538" s="23"/>
      <c r="B538" s="89"/>
      <c r="C538" s="113"/>
      <c r="D538" s="102"/>
      <c r="E538" s="115"/>
      <c r="F538" s="116"/>
      <c r="G538" s="21"/>
      <c r="H538" s="21"/>
      <c r="I538" s="21"/>
      <c r="J538" s="21"/>
      <c r="K538" s="21"/>
      <c r="L538" s="21"/>
      <c r="M538" s="19" t="e">
        <f t="shared" si="68"/>
        <v>#DIV/0!</v>
      </c>
      <c r="N538" s="20"/>
      <c r="O538" s="110"/>
      <c r="P538" s="21">
        <f>SUMIFS(VENTAS[Cantidad],VENTAS[Código del producto Vendido],INVENTARIO4[[#This Row],[Code]])</f>
        <v>0</v>
      </c>
      <c r="Q538" s="21">
        <f>INVENTARIO4[[#This Row],[Entradas]]-INVENTARIO4[[#This Row],[Salidas]]</f>
        <v>0</v>
      </c>
      <c r="R538" s="20"/>
      <c r="S538" s="20"/>
      <c r="T538" s="20" t="e">
        <f t="shared" si="63"/>
        <v>#DIV/0!</v>
      </c>
      <c r="U538" s="21"/>
      <c r="V538" s="20"/>
      <c r="W538" s="20">
        <f t="shared" si="64"/>
        <v>0</v>
      </c>
      <c r="X538" s="20" t="e">
        <f t="shared" si="65"/>
        <v>#DIV/0!</v>
      </c>
      <c r="Y538" s="20" t="e">
        <f t="shared" si="66"/>
        <v>#DIV/0!</v>
      </c>
      <c r="Z538" s="20" t="e">
        <f t="shared" si="69"/>
        <v>#DIV/0!</v>
      </c>
      <c r="AA538" s="20" t="e">
        <f t="shared" si="67"/>
        <v>#DIV/0!</v>
      </c>
      <c r="AB538" s="20"/>
    </row>
    <row r="539" spans="1:28" x14ac:dyDescent="0.15">
      <c r="A539" s="23"/>
      <c r="B539" s="89"/>
      <c r="C539" s="113"/>
      <c r="D539" s="102"/>
      <c r="E539" s="115"/>
      <c r="F539" s="116"/>
      <c r="G539" s="21"/>
      <c r="H539" s="21"/>
      <c r="I539" s="21"/>
      <c r="J539" s="21"/>
      <c r="K539" s="21"/>
      <c r="L539" s="21"/>
      <c r="M539" s="19" t="e">
        <f t="shared" si="68"/>
        <v>#DIV/0!</v>
      </c>
      <c r="N539" s="20"/>
      <c r="O539" s="110"/>
      <c r="P539" s="21">
        <f>SUMIFS(VENTAS[Cantidad],VENTAS[Código del producto Vendido],INVENTARIO4[[#This Row],[Code]])</f>
        <v>0</v>
      </c>
      <c r="Q539" s="21">
        <f>INVENTARIO4[[#This Row],[Entradas]]-INVENTARIO4[[#This Row],[Salidas]]</f>
        <v>0</v>
      </c>
      <c r="R539" s="20"/>
      <c r="S539" s="20"/>
      <c r="T539" s="20" t="e">
        <f t="shared" si="63"/>
        <v>#DIV/0!</v>
      </c>
      <c r="U539" s="21"/>
      <c r="V539" s="20"/>
      <c r="W539" s="20">
        <f t="shared" si="64"/>
        <v>0</v>
      </c>
      <c r="X539" s="20" t="e">
        <f t="shared" si="65"/>
        <v>#DIV/0!</v>
      </c>
      <c r="Y539" s="20" t="e">
        <f t="shared" si="66"/>
        <v>#DIV/0!</v>
      </c>
      <c r="Z539" s="20" t="e">
        <f t="shared" si="69"/>
        <v>#DIV/0!</v>
      </c>
      <c r="AA539" s="20" t="e">
        <f t="shared" si="67"/>
        <v>#DIV/0!</v>
      </c>
      <c r="AB539" s="20"/>
    </row>
    <row r="540" spans="1:28" x14ac:dyDescent="0.15">
      <c r="A540" s="23"/>
      <c r="B540" s="89"/>
      <c r="C540" s="113"/>
      <c r="D540" s="102"/>
      <c r="E540" s="115"/>
      <c r="F540" s="116"/>
      <c r="G540" s="21"/>
      <c r="H540" s="21"/>
      <c r="I540" s="21"/>
      <c r="J540" s="21"/>
      <c r="K540" s="21"/>
      <c r="L540" s="21"/>
      <c r="M540" s="19" t="e">
        <f t="shared" si="68"/>
        <v>#DIV/0!</v>
      </c>
      <c r="N540" s="20"/>
      <c r="O540" s="110"/>
      <c r="P540" s="21">
        <f>SUMIFS(VENTAS[Cantidad],VENTAS[Código del producto Vendido],INVENTARIO4[[#This Row],[Code]])</f>
        <v>0</v>
      </c>
      <c r="Q540" s="21">
        <f>INVENTARIO4[[#This Row],[Entradas]]-INVENTARIO4[[#This Row],[Salidas]]</f>
        <v>0</v>
      </c>
      <c r="R540" s="20"/>
      <c r="S540" s="20"/>
      <c r="T540" s="20" t="e">
        <f t="shared" si="63"/>
        <v>#DIV/0!</v>
      </c>
      <c r="U540" s="21"/>
      <c r="V540" s="20"/>
      <c r="W540" s="20">
        <f t="shared" si="64"/>
        <v>0</v>
      </c>
      <c r="X540" s="20" t="e">
        <f t="shared" si="65"/>
        <v>#DIV/0!</v>
      </c>
      <c r="Y540" s="20" t="e">
        <f t="shared" si="66"/>
        <v>#DIV/0!</v>
      </c>
      <c r="Z540" s="20" t="e">
        <f t="shared" si="69"/>
        <v>#DIV/0!</v>
      </c>
      <c r="AA540" s="20" t="e">
        <f t="shared" si="67"/>
        <v>#DIV/0!</v>
      </c>
      <c r="AB540" s="20"/>
    </row>
    <row r="541" spans="1:28" x14ac:dyDescent="0.15">
      <c r="A541" s="23"/>
      <c r="B541" s="89"/>
      <c r="C541" s="113"/>
      <c r="D541" s="102"/>
      <c r="E541" s="115"/>
      <c r="F541" s="116"/>
      <c r="G541" s="21"/>
      <c r="H541" s="21"/>
      <c r="I541" s="21"/>
      <c r="J541" s="21"/>
      <c r="K541" s="21"/>
      <c r="L541" s="21"/>
      <c r="M541" s="19" t="e">
        <f t="shared" si="68"/>
        <v>#DIV/0!</v>
      </c>
      <c r="N541" s="20"/>
      <c r="O541" s="110"/>
      <c r="P541" s="21">
        <f>SUMIFS(VENTAS[Cantidad],VENTAS[Código del producto Vendido],INVENTARIO4[[#This Row],[Code]])</f>
        <v>0</v>
      </c>
      <c r="Q541" s="21">
        <f>INVENTARIO4[[#This Row],[Entradas]]-INVENTARIO4[[#This Row],[Salidas]]</f>
        <v>0</v>
      </c>
      <c r="R541" s="20"/>
      <c r="S541" s="20"/>
      <c r="T541" s="20" t="e">
        <f t="shared" si="63"/>
        <v>#DIV/0!</v>
      </c>
      <c r="U541" s="21"/>
      <c r="V541" s="20"/>
      <c r="W541" s="20">
        <f t="shared" si="64"/>
        <v>0</v>
      </c>
      <c r="X541" s="20" t="e">
        <f t="shared" si="65"/>
        <v>#DIV/0!</v>
      </c>
      <c r="Y541" s="20" t="e">
        <f t="shared" si="66"/>
        <v>#DIV/0!</v>
      </c>
      <c r="Z541" s="20" t="e">
        <f t="shared" si="69"/>
        <v>#DIV/0!</v>
      </c>
      <c r="AA541" s="20" t="e">
        <f t="shared" si="67"/>
        <v>#DIV/0!</v>
      </c>
      <c r="AB541" s="20"/>
    </row>
    <row r="542" spans="1:28" x14ac:dyDescent="0.15">
      <c r="A542" s="23"/>
      <c r="B542" s="89"/>
      <c r="C542" s="113"/>
      <c r="D542" s="102"/>
      <c r="E542" s="115"/>
      <c r="F542" s="116"/>
      <c r="G542" s="21"/>
      <c r="H542" s="21"/>
      <c r="I542" s="21"/>
      <c r="J542" s="21"/>
      <c r="K542" s="21"/>
      <c r="L542" s="21"/>
      <c r="M542" s="19" t="e">
        <f t="shared" si="68"/>
        <v>#DIV/0!</v>
      </c>
      <c r="N542" s="20"/>
      <c r="O542" s="110"/>
      <c r="P542" s="21">
        <f>SUMIFS(VENTAS[Cantidad],VENTAS[Código del producto Vendido],INVENTARIO4[[#This Row],[Code]])</f>
        <v>0</v>
      </c>
      <c r="Q542" s="21">
        <f>INVENTARIO4[[#This Row],[Entradas]]-INVENTARIO4[[#This Row],[Salidas]]</f>
        <v>0</v>
      </c>
      <c r="R542" s="20"/>
      <c r="S542" s="20"/>
      <c r="T542" s="20" t="e">
        <f t="shared" si="63"/>
        <v>#DIV/0!</v>
      </c>
      <c r="U542" s="21"/>
      <c r="V542" s="20"/>
      <c r="W542" s="20">
        <f t="shared" si="64"/>
        <v>0</v>
      </c>
      <c r="X542" s="20" t="e">
        <f t="shared" si="65"/>
        <v>#DIV/0!</v>
      </c>
      <c r="Y542" s="20" t="e">
        <f t="shared" si="66"/>
        <v>#DIV/0!</v>
      </c>
      <c r="Z542" s="20" t="e">
        <f t="shared" si="69"/>
        <v>#DIV/0!</v>
      </c>
      <c r="AA542" s="20" t="e">
        <f t="shared" si="67"/>
        <v>#DIV/0!</v>
      </c>
      <c r="AB542" s="20"/>
    </row>
    <row r="543" spans="1:28" x14ac:dyDescent="0.15">
      <c r="A543" s="23"/>
      <c r="B543" s="89"/>
      <c r="C543" s="113"/>
      <c r="D543" s="102"/>
      <c r="E543" s="115"/>
      <c r="F543" s="116"/>
      <c r="G543" s="21"/>
      <c r="H543" s="21"/>
      <c r="I543" s="21"/>
      <c r="J543" s="21"/>
      <c r="K543" s="21"/>
      <c r="L543" s="21"/>
      <c r="M543" s="19" t="e">
        <f t="shared" si="68"/>
        <v>#DIV/0!</v>
      </c>
      <c r="N543" s="20"/>
      <c r="O543" s="110"/>
      <c r="P543" s="21">
        <f>SUMIFS(VENTAS[Cantidad],VENTAS[Código del producto Vendido],INVENTARIO4[[#This Row],[Code]])</f>
        <v>0</v>
      </c>
      <c r="Q543" s="21">
        <f>INVENTARIO4[[#This Row],[Entradas]]-INVENTARIO4[[#This Row],[Salidas]]</f>
        <v>0</v>
      </c>
      <c r="R543" s="20"/>
      <c r="S543" s="20"/>
      <c r="T543" s="20" t="e">
        <f t="shared" si="63"/>
        <v>#DIV/0!</v>
      </c>
      <c r="U543" s="21"/>
      <c r="V543" s="20"/>
      <c r="W543" s="20">
        <f t="shared" si="64"/>
        <v>0</v>
      </c>
      <c r="X543" s="20" t="e">
        <f t="shared" si="65"/>
        <v>#DIV/0!</v>
      </c>
      <c r="Y543" s="20" t="e">
        <f t="shared" si="66"/>
        <v>#DIV/0!</v>
      </c>
      <c r="Z543" s="20" t="e">
        <f t="shared" si="69"/>
        <v>#DIV/0!</v>
      </c>
      <c r="AA543" s="20" t="e">
        <f t="shared" si="67"/>
        <v>#DIV/0!</v>
      </c>
      <c r="AB543" s="20"/>
    </row>
    <row r="544" spans="1:28" x14ac:dyDescent="0.15">
      <c r="A544" s="23"/>
      <c r="B544" s="89"/>
      <c r="C544" s="113"/>
      <c r="D544" s="102"/>
      <c r="E544" s="115"/>
      <c r="F544" s="116"/>
      <c r="G544" s="21"/>
      <c r="H544" s="21"/>
      <c r="I544" s="21"/>
      <c r="J544" s="21"/>
      <c r="K544" s="21"/>
      <c r="L544" s="21"/>
      <c r="M544" s="19" t="e">
        <f t="shared" si="68"/>
        <v>#DIV/0!</v>
      </c>
      <c r="N544" s="20"/>
      <c r="O544" s="110"/>
      <c r="P544" s="21">
        <f>SUMIFS(VENTAS[Cantidad],VENTAS[Código del producto Vendido],INVENTARIO4[[#This Row],[Code]])</f>
        <v>0</v>
      </c>
      <c r="Q544" s="21">
        <f>INVENTARIO4[[#This Row],[Entradas]]-INVENTARIO4[[#This Row],[Salidas]]</f>
        <v>0</v>
      </c>
      <c r="R544" s="20"/>
      <c r="S544" s="20"/>
      <c r="T544" s="20" t="e">
        <f t="shared" si="63"/>
        <v>#DIV/0!</v>
      </c>
      <c r="U544" s="21"/>
      <c r="V544" s="20"/>
      <c r="W544" s="20">
        <f t="shared" si="64"/>
        <v>0</v>
      </c>
      <c r="X544" s="20" t="e">
        <f t="shared" si="65"/>
        <v>#DIV/0!</v>
      </c>
      <c r="Y544" s="20" t="e">
        <f t="shared" si="66"/>
        <v>#DIV/0!</v>
      </c>
      <c r="Z544" s="20" t="e">
        <f t="shared" si="69"/>
        <v>#DIV/0!</v>
      </c>
      <c r="AA544" s="20" t="e">
        <f t="shared" si="67"/>
        <v>#DIV/0!</v>
      </c>
      <c r="AB544" s="20"/>
    </row>
    <row r="545" spans="1:28" x14ac:dyDescent="0.15">
      <c r="A545" s="23"/>
      <c r="B545" s="89"/>
      <c r="C545" s="113"/>
      <c r="D545" s="102"/>
      <c r="E545" s="115"/>
      <c r="F545" s="116"/>
      <c r="G545" s="21"/>
      <c r="H545" s="21"/>
      <c r="I545" s="21"/>
      <c r="J545" s="21"/>
      <c r="K545" s="21"/>
      <c r="L545" s="21"/>
      <c r="M545" s="19" t="e">
        <f t="shared" si="68"/>
        <v>#DIV/0!</v>
      </c>
      <c r="N545" s="20"/>
      <c r="O545" s="110"/>
      <c r="P545" s="21">
        <f>SUMIFS(VENTAS[Cantidad],VENTAS[Código del producto Vendido],INVENTARIO4[[#This Row],[Code]])</f>
        <v>0</v>
      </c>
      <c r="Q545" s="21">
        <f>INVENTARIO4[[#This Row],[Entradas]]-INVENTARIO4[[#This Row],[Salidas]]</f>
        <v>0</v>
      </c>
      <c r="R545" s="20"/>
      <c r="S545" s="20"/>
      <c r="T545" s="20" t="e">
        <f t="shared" si="63"/>
        <v>#DIV/0!</v>
      </c>
      <c r="U545" s="21"/>
      <c r="V545" s="20"/>
      <c r="W545" s="20">
        <f t="shared" si="64"/>
        <v>0</v>
      </c>
      <c r="X545" s="20" t="e">
        <f t="shared" si="65"/>
        <v>#DIV/0!</v>
      </c>
      <c r="Y545" s="20" t="e">
        <f t="shared" si="66"/>
        <v>#DIV/0!</v>
      </c>
      <c r="Z545" s="20" t="e">
        <f t="shared" si="69"/>
        <v>#DIV/0!</v>
      </c>
      <c r="AA545" s="20" t="e">
        <f t="shared" si="67"/>
        <v>#DIV/0!</v>
      </c>
      <c r="AB545" s="20"/>
    </row>
    <row r="546" spans="1:28" x14ac:dyDescent="0.15">
      <c r="A546" s="23"/>
      <c r="B546" s="89"/>
      <c r="C546" s="113"/>
      <c r="D546" s="102"/>
      <c r="E546" s="115"/>
      <c r="F546" s="116"/>
      <c r="G546" s="21"/>
      <c r="H546" s="21"/>
      <c r="I546" s="21"/>
      <c r="J546" s="21"/>
      <c r="K546" s="21"/>
      <c r="L546" s="21"/>
      <c r="M546" s="19" t="e">
        <f t="shared" si="68"/>
        <v>#DIV/0!</v>
      </c>
      <c r="N546" s="20"/>
      <c r="O546" s="110"/>
      <c r="P546" s="21">
        <f>SUMIFS(VENTAS[Cantidad],VENTAS[Código del producto Vendido],INVENTARIO4[[#This Row],[Code]])</f>
        <v>0</v>
      </c>
      <c r="Q546" s="21">
        <f>INVENTARIO4[[#This Row],[Entradas]]-INVENTARIO4[[#This Row],[Salidas]]</f>
        <v>0</v>
      </c>
      <c r="R546" s="20"/>
      <c r="S546" s="20"/>
      <c r="T546" s="20" t="e">
        <f t="shared" si="63"/>
        <v>#DIV/0!</v>
      </c>
      <c r="U546" s="21"/>
      <c r="V546" s="20"/>
      <c r="W546" s="20">
        <f t="shared" si="64"/>
        <v>0</v>
      </c>
      <c r="X546" s="20" t="e">
        <f t="shared" si="65"/>
        <v>#DIV/0!</v>
      </c>
      <c r="Y546" s="20" t="e">
        <f t="shared" si="66"/>
        <v>#DIV/0!</v>
      </c>
      <c r="Z546" s="20" t="e">
        <f t="shared" si="69"/>
        <v>#DIV/0!</v>
      </c>
      <c r="AA546" s="20" t="e">
        <f t="shared" si="67"/>
        <v>#DIV/0!</v>
      </c>
      <c r="AB546" s="20"/>
    </row>
    <row r="547" spans="1:28" x14ac:dyDescent="0.15">
      <c r="A547" s="23"/>
      <c r="B547" s="89"/>
      <c r="C547" s="113"/>
      <c r="D547" s="102"/>
      <c r="E547" s="115"/>
      <c r="F547" s="116"/>
      <c r="G547" s="21"/>
      <c r="H547" s="21"/>
      <c r="I547" s="21"/>
      <c r="J547" s="21"/>
      <c r="K547" s="21"/>
      <c r="L547" s="21"/>
      <c r="M547" s="19" t="e">
        <f t="shared" si="68"/>
        <v>#DIV/0!</v>
      </c>
      <c r="N547" s="20"/>
      <c r="O547" s="110"/>
      <c r="P547" s="21">
        <v>1</v>
      </c>
      <c r="Q547" s="21">
        <f>INVENTARIO4[[#This Row],[Entradas]]-INVENTARIO4[[#This Row],[Salidas]]</f>
        <v>-1</v>
      </c>
      <c r="R547" s="20"/>
      <c r="S547" s="20"/>
      <c r="T547" s="20" t="e">
        <f t="shared" si="63"/>
        <v>#DIV/0!</v>
      </c>
      <c r="U547" s="21"/>
      <c r="V547" s="20"/>
      <c r="W547" s="20">
        <f t="shared" si="64"/>
        <v>0</v>
      </c>
      <c r="X547" s="20" t="e">
        <f t="shared" si="65"/>
        <v>#DIV/0!</v>
      </c>
      <c r="Y547" s="20" t="e">
        <f t="shared" si="66"/>
        <v>#DIV/0!</v>
      </c>
      <c r="Z547" s="20" t="e">
        <f t="shared" si="69"/>
        <v>#DIV/0!</v>
      </c>
      <c r="AA547" s="20" t="e">
        <f t="shared" si="67"/>
        <v>#DIV/0!</v>
      </c>
      <c r="AB547" s="20"/>
    </row>
    <row r="548" spans="1:28" x14ac:dyDescent="0.15">
      <c r="F548" s="69"/>
    </row>
    <row r="549" spans="1:28" x14ac:dyDescent="0.15">
      <c r="F549" s="69"/>
    </row>
    <row r="550" spans="1:28" x14ac:dyDescent="0.15">
      <c r="F550" s="69"/>
    </row>
    <row r="551" spans="1:28" x14ac:dyDescent="0.15">
      <c r="F551" s="69"/>
    </row>
    <row r="552" spans="1:28" x14ac:dyDescent="0.15">
      <c r="F552" s="69"/>
    </row>
    <row r="553" spans="1:28" x14ac:dyDescent="0.15">
      <c r="F553" s="69"/>
    </row>
    <row r="554" spans="1:28" x14ac:dyDescent="0.15">
      <c r="F554" s="69"/>
    </row>
    <row r="555" spans="1:28" x14ac:dyDescent="0.15">
      <c r="F555" s="69"/>
    </row>
    <row r="556" spans="1:28" x14ac:dyDescent="0.15">
      <c r="F556" s="69"/>
    </row>
    <row r="557" spans="1:28" x14ac:dyDescent="0.15">
      <c r="F557" s="69"/>
    </row>
    <row r="558" spans="1:28" x14ac:dyDescent="0.15">
      <c r="F558" s="69"/>
    </row>
    <row r="559" spans="1:28" x14ac:dyDescent="0.15">
      <c r="F559" s="69"/>
    </row>
    <row r="560" spans="1:28" x14ac:dyDescent="0.15">
      <c r="F560" s="69"/>
    </row>
    <row r="561" spans="6:6" x14ac:dyDescent="0.15">
      <c r="F561" s="69"/>
    </row>
    <row r="562" spans="6:6" x14ac:dyDescent="0.15">
      <c r="F562" s="69"/>
    </row>
    <row r="563" spans="6:6" x14ac:dyDescent="0.15">
      <c r="F563" s="69"/>
    </row>
    <row r="564" spans="6:6" x14ac:dyDescent="0.15">
      <c r="F564" s="69"/>
    </row>
    <row r="565" spans="6:6" x14ac:dyDescent="0.15">
      <c r="F565" s="69"/>
    </row>
    <row r="566" spans="6:6" x14ac:dyDescent="0.15">
      <c r="F566" s="69"/>
    </row>
    <row r="567" spans="6:6" x14ac:dyDescent="0.15">
      <c r="F567" s="69"/>
    </row>
    <row r="568" spans="6:6" x14ac:dyDescent="0.15">
      <c r="F568" s="69"/>
    </row>
    <row r="569" spans="6:6" x14ac:dyDescent="0.15">
      <c r="F569" s="69"/>
    </row>
    <row r="570" spans="6:6" x14ac:dyDescent="0.15">
      <c r="F570" s="69"/>
    </row>
    <row r="571" spans="6:6" x14ac:dyDescent="0.15">
      <c r="F571" s="69"/>
    </row>
    <row r="572" spans="6:6" x14ac:dyDescent="0.15">
      <c r="F572" s="69"/>
    </row>
    <row r="573" spans="6:6" x14ac:dyDescent="0.15">
      <c r="F573" s="69"/>
    </row>
    <row r="574" spans="6:6" x14ac:dyDescent="0.15">
      <c r="F574" s="69"/>
    </row>
    <row r="575" spans="6:6" x14ac:dyDescent="0.15">
      <c r="F575" s="69"/>
    </row>
    <row r="576" spans="6:6" x14ac:dyDescent="0.15">
      <c r="F576" s="69"/>
    </row>
    <row r="577" spans="6:6" x14ac:dyDescent="0.15">
      <c r="F577" s="69"/>
    </row>
    <row r="578" spans="6:6" x14ac:dyDescent="0.15">
      <c r="F578" s="69"/>
    </row>
    <row r="579" spans="6:6" x14ac:dyDescent="0.15">
      <c r="F579" s="69"/>
    </row>
    <row r="580" spans="6:6" x14ac:dyDescent="0.15">
      <c r="F580" s="69"/>
    </row>
    <row r="581" spans="6:6" x14ac:dyDescent="0.15">
      <c r="F581" s="69"/>
    </row>
    <row r="582" spans="6:6" x14ac:dyDescent="0.15">
      <c r="F582" s="69"/>
    </row>
    <row r="583" spans="6:6" x14ac:dyDescent="0.15">
      <c r="F583" s="69"/>
    </row>
    <row r="584" spans="6:6" x14ac:dyDescent="0.15">
      <c r="F584" s="69"/>
    </row>
    <row r="585" spans="6:6" x14ac:dyDescent="0.15">
      <c r="F585" s="69"/>
    </row>
    <row r="586" spans="6:6" x14ac:dyDescent="0.15">
      <c r="F586" s="69"/>
    </row>
    <row r="587" spans="6:6" x14ac:dyDescent="0.15">
      <c r="F587" s="69"/>
    </row>
    <row r="588" spans="6:6" x14ac:dyDescent="0.15">
      <c r="F588" s="69"/>
    </row>
    <row r="589" spans="6:6" x14ac:dyDescent="0.15">
      <c r="F589" s="69"/>
    </row>
    <row r="590" spans="6:6" x14ac:dyDescent="0.15">
      <c r="F590" s="69"/>
    </row>
    <row r="591" spans="6:6" x14ac:dyDescent="0.15">
      <c r="F591" s="69"/>
    </row>
    <row r="592" spans="6:6" x14ac:dyDescent="0.15">
      <c r="F592" s="69"/>
    </row>
    <row r="593" spans="6:6" x14ac:dyDescent="0.15">
      <c r="F593" s="69"/>
    </row>
    <row r="594" spans="6:6" x14ac:dyDescent="0.15">
      <c r="F594" s="69"/>
    </row>
    <row r="595" spans="6:6" x14ac:dyDescent="0.15">
      <c r="F595" s="69"/>
    </row>
    <row r="596" spans="6:6" x14ac:dyDescent="0.15">
      <c r="F596" s="69"/>
    </row>
    <row r="597" spans="6:6" x14ac:dyDescent="0.15">
      <c r="F597" s="69"/>
    </row>
    <row r="598" spans="6:6" x14ac:dyDescent="0.15">
      <c r="F598" s="69"/>
    </row>
    <row r="599" spans="6:6" x14ac:dyDescent="0.15">
      <c r="F599" s="69"/>
    </row>
    <row r="600" spans="6:6" x14ac:dyDescent="0.15">
      <c r="F600" s="69"/>
    </row>
    <row r="601" spans="6:6" x14ac:dyDescent="0.15">
      <c r="F601" s="69"/>
    </row>
    <row r="602" spans="6:6" x14ac:dyDescent="0.15">
      <c r="F602" s="69"/>
    </row>
    <row r="603" spans="6:6" x14ac:dyDescent="0.15">
      <c r="F603" s="69"/>
    </row>
    <row r="604" spans="6:6" x14ac:dyDescent="0.15">
      <c r="F604" s="69"/>
    </row>
    <row r="605" spans="6:6" x14ac:dyDescent="0.15">
      <c r="F605" s="69"/>
    </row>
    <row r="606" spans="6:6" x14ac:dyDescent="0.15">
      <c r="F606" s="69"/>
    </row>
    <row r="607" spans="6:6" x14ac:dyDescent="0.15">
      <c r="F607" s="69"/>
    </row>
    <row r="608" spans="6:6" x14ac:dyDescent="0.15">
      <c r="F608" s="69"/>
    </row>
    <row r="609" spans="6:6" x14ac:dyDescent="0.15">
      <c r="F609" s="69"/>
    </row>
    <row r="610" spans="6:6" x14ac:dyDescent="0.15">
      <c r="F610" s="69"/>
    </row>
    <row r="611" spans="6:6" x14ac:dyDescent="0.15">
      <c r="F611" s="69"/>
    </row>
    <row r="612" spans="6:6" x14ac:dyDescent="0.15">
      <c r="F612" s="69"/>
    </row>
    <row r="613" spans="6:6" x14ac:dyDescent="0.15">
      <c r="F613" s="69"/>
    </row>
    <row r="614" spans="6:6" x14ac:dyDescent="0.15">
      <c r="F614" s="69"/>
    </row>
    <row r="615" spans="6:6" x14ac:dyDescent="0.15">
      <c r="F615" s="69"/>
    </row>
    <row r="616" spans="6:6" x14ac:dyDescent="0.15">
      <c r="F616" s="69"/>
    </row>
    <row r="617" spans="6:6" x14ac:dyDescent="0.15">
      <c r="F617" s="69"/>
    </row>
    <row r="618" spans="6:6" x14ac:dyDescent="0.15">
      <c r="F618" s="69"/>
    </row>
    <row r="619" spans="6:6" x14ac:dyDescent="0.15">
      <c r="F619" s="69"/>
    </row>
    <row r="620" spans="6:6" x14ac:dyDescent="0.15">
      <c r="F620" s="69"/>
    </row>
    <row r="621" spans="6:6" x14ac:dyDescent="0.15">
      <c r="F621" s="69"/>
    </row>
    <row r="622" spans="6:6" x14ac:dyDescent="0.15">
      <c r="F622" s="69"/>
    </row>
    <row r="623" spans="6:6" x14ac:dyDescent="0.15">
      <c r="F623" s="70"/>
    </row>
  </sheetData>
  <conditionalFormatting sqref="A3:A547">
    <cfRule type="duplicateValues" dxfId="5" priority="6"/>
  </conditionalFormatting>
  <conditionalFormatting sqref="C340">
    <cfRule type="expression" dxfId="4" priority="5">
      <formula>$Q341=0</formula>
    </cfRule>
  </conditionalFormatting>
  <conditionalFormatting sqref="H3:AA4 A3:G11 H5:J51 K5:AA336 G12:G143 A12:E326 F12:F431 I52:J52 H53:J53 I54:J54 H55:J55 I56:J56 H57:J57 I58:J59 H60:J143 G144:J336 B327:E327 A328:E339 G337:AA423 A340:B341 D340:E341 A342:E432 G424:L431 M424:AA471 F432:L432 A433:L436 A437:D437 F437:L437 A438:L471 A472:AA547">
    <cfRule type="expression" dxfId="3" priority="1">
      <formula>$Q3=0</formula>
    </cfRule>
  </conditionalFormatting>
  <conditionalFormatting sqref="Q3:Q547">
    <cfRule type="cellIs" dxfId="2" priority="3" operator="lessThan">
      <formula>0</formula>
    </cfRule>
    <cfRule type="cellIs" dxfId="1" priority="4" operator="lessThan">
      <formula>0</formula>
    </cfRule>
  </conditionalFormatting>
  <conditionalFormatting sqref="R3:AA547">
    <cfRule type="containsBlanks" dxfId="0" priority="2">
      <formula>LEN(TRIM(R3))=0</formula>
    </cfRule>
  </conditionalFormatting>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16ABF-F3B3-D24F-986F-5E6AB6027232}">
  <dimension ref="A1:B569"/>
  <sheetViews>
    <sheetView topLeftCell="A474" zoomScale="140" zoomScaleNormal="140" workbookViewId="0">
      <selection activeCell="A346" sqref="A346"/>
    </sheetView>
  </sheetViews>
  <sheetFormatPr baseColWidth="10" defaultRowHeight="13" x14ac:dyDescent="0.15"/>
  <cols>
    <col min="1" max="1" width="14.6640625" style="44" customWidth="1"/>
    <col min="2" max="2" width="83.83203125" style="44" customWidth="1"/>
    <col min="3" max="16384" width="10.83203125" style="44"/>
  </cols>
  <sheetData>
    <row r="1" spans="1:2" ht="14" x14ac:dyDescent="0.15">
      <c r="A1" s="44" t="s">
        <v>15</v>
      </c>
      <c r="B1" s="44" t="s">
        <v>8</v>
      </c>
    </row>
    <row r="2" spans="1:2" ht="14" x14ac:dyDescent="0.15">
      <c r="A2" s="44" t="s">
        <v>1347</v>
      </c>
      <c r="B2" s="48" t="str">
        <f t="shared" ref="B2:B65" si="0">"https://github.com/uberboutique/whataform-repo/raw/main/pictures/"&amp;A2&amp;".jpg"</f>
        <v>https://github.com/uberboutique/whataform-repo/raw/main/pictures/UB0001.jpg</v>
      </c>
    </row>
    <row r="3" spans="1:2" ht="14" x14ac:dyDescent="0.15">
      <c r="A3" s="44" t="s">
        <v>1348</v>
      </c>
      <c r="B3" s="48" t="str">
        <f t="shared" si="0"/>
        <v>https://github.com/uberboutique/whataform-repo/raw/main/pictures/UB0002.jpg</v>
      </c>
    </row>
    <row r="4" spans="1:2" ht="14" x14ac:dyDescent="0.15">
      <c r="A4" s="44" t="s">
        <v>1349</v>
      </c>
      <c r="B4" s="48" t="str">
        <f t="shared" si="0"/>
        <v>https://github.com/uberboutique/whataform-repo/raw/main/pictures/UB0003.jpg</v>
      </c>
    </row>
    <row r="5" spans="1:2" ht="14" x14ac:dyDescent="0.15">
      <c r="A5" s="44" t="s">
        <v>1350</v>
      </c>
      <c r="B5" s="48" t="str">
        <f t="shared" si="0"/>
        <v>https://github.com/uberboutique/whataform-repo/raw/main/pictures/UB0004.jpg</v>
      </c>
    </row>
    <row r="6" spans="1:2" ht="14" x14ac:dyDescent="0.15">
      <c r="A6" s="44" t="s">
        <v>1351</v>
      </c>
      <c r="B6" s="48" t="str">
        <f t="shared" si="0"/>
        <v>https://github.com/uberboutique/whataform-repo/raw/main/pictures/UB0005.jpg</v>
      </c>
    </row>
    <row r="7" spans="1:2" ht="14" x14ac:dyDescent="0.15">
      <c r="A7" s="44" t="s">
        <v>88</v>
      </c>
      <c r="B7" s="48" t="str">
        <f t="shared" si="0"/>
        <v>https://github.com/uberboutique/whataform-repo/raw/main/pictures/V0003.jpg</v>
      </c>
    </row>
    <row r="8" spans="1:2" ht="14" x14ac:dyDescent="0.15">
      <c r="A8" s="44" t="s">
        <v>391</v>
      </c>
      <c r="B8" s="48" t="str">
        <f t="shared" si="0"/>
        <v>https://github.com/uberboutique/whataform-repo/raw/main/pictures/PA0001.jpg</v>
      </c>
    </row>
    <row r="9" spans="1:2" ht="14" x14ac:dyDescent="0.15">
      <c r="A9" s="44" t="s">
        <v>392</v>
      </c>
      <c r="B9" s="48" t="str">
        <f t="shared" si="0"/>
        <v>https://github.com/uberboutique/whataform-repo/raw/main/pictures/PA0002.jpg</v>
      </c>
    </row>
    <row r="10" spans="1:2" ht="14" x14ac:dyDescent="0.15">
      <c r="A10" s="44" t="s">
        <v>393</v>
      </c>
      <c r="B10" s="48" t="str">
        <f t="shared" si="0"/>
        <v>https://github.com/uberboutique/whataform-repo/raw/main/pictures/PA0003.jpg</v>
      </c>
    </row>
    <row r="11" spans="1:2" ht="14" x14ac:dyDescent="0.15">
      <c r="A11" s="44" t="s">
        <v>47</v>
      </c>
      <c r="B11" s="48" t="str">
        <f t="shared" si="0"/>
        <v>https://github.com/uberboutique/whataform-repo/raw/main/pictures/T0001.jpg</v>
      </c>
    </row>
    <row r="12" spans="1:2" ht="14" x14ac:dyDescent="0.15">
      <c r="A12" s="44" t="s">
        <v>1352</v>
      </c>
      <c r="B12" s="48" t="str">
        <f t="shared" si="0"/>
        <v>https://github.com/uberboutique/whataform-repo/raw/main/pictures/UB0006.jpg</v>
      </c>
    </row>
    <row r="13" spans="1:2" ht="14" x14ac:dyDescent="0.15">
      <c r="A13" s="44" t="s">
        <v>1353</v>
      </c>
      <c r="B13" s="48" t="str">
        <f t="shared" si="0"/>
        <v>https://github.com/uberboutique/whataform-repo/raw/main/pictures/UB0007.jpg</v>
      </c>
    </row>
    <row r="14" spans="1:2" ht="14" x14ac:dyDescent="0.15">
      <c r="A14" s="44" t="s">
        <v>1354</v>
      </c>
      <c r="B14" s="48" t="str">
        <f t="shared" si="0"/>
        <v>https://github.com/uberboutique/whataform-repo/raw/main/pictures/UB0008.jpg</v>
      </c>
    </row>
    <row r="15" spans="1:2" ht="14" x14ac:dyDescent="0.15">
      <c r="A15" s="44" t="s">
        <v>1355</v>
      </c>
      <c r="B15" s="48" t="str">
        <f t="shared" si="0"/>
        <v>https://github.com/uberboutique/whataform-repo/raw/main/pictures/UB0009.jpg</v>
      </c>
    </row>
    <row r="16" spans="1:2" ht="14" x14ac:dyDescent="0.15">
      <c r="A16" s="44" t="s">
        <v>1356</v>
      </c>
      <c r="B16" s="48" t="str">
        <f t="shared" si="0"/>
        <v>https://github.com/uberboutique/whataform-repo/raw/main/pictures/UB0010.jpg</v>
      </c>
    </row>
    <row r="17" spans="1:2" ht="14" x14ac:dyDescent="0.15">
      <c r="A17" s="44" t="s">
        <v>357</v>
      </c>
      <c r="B17" s="48" t="str">
        <f t="shared" si="0"/>
        <v>https://github.com/uberboutique/whataform-repo/raw/main/pictures/BI0004.jpg</v>
      </c>
    </row>
    <row r="18" spans="1:2" ht="14" x14ac:dyDescent="0.15">
      <c r="A18" s="44" t="s">
        <v>49</v>
      </c>
      <c r="B18" s="48" t="str">
        <f t="shared" si="0"/>
        <v>https://github.com/uberboutique/whataform-repo/raw/main/pictures/T0003.jpg</v>
      </c>
    </row>
    <row r="19" spans="1:2" ht="14" x14ac:dyDescent="0.15">
      <c r="A19" s="44" t="s">
        <v>55</v>
      </c>
      <c r="B19" s="48" t="str">
        <f t="shared" si="0"/>
        <v>https://github.com/uberboutique/whataform-repo/raw/main/pictures/T0004.jpg</v>
      </c>
    </row>
    <row r="20" spans="1:2" ht="14" x14ac:dyDescent="0.15">
      <c r="A20" s="44" t="s">
        <v>1357</v>
      </c>
      <c r="B20" s="48" t="str">
        <f t="shared" si="0"/>
        <v>https://github.com/uberboutique/whataform-repo/raw/main/pictures/UB0011.jpg</v>
      </c>
    </row>
    <row r="21" spans="1:2" ht="14" x14ac:dyDescent="0.15">
      <c r="A21" s="44" t="s">
        <v>1358</v>
      </c>
      <c r="B21" s="48" t="str">
        <f t="shared" si="0"/>
        <v>https://github.com/uberboutique/whataform-repo/raw/main/pictures/UB0012.jpg</v>
      </c>
    </row>
    <row r="22" spans="1:2" ht="14" x14ac:dyDescent="0.15">
      <c r="A22" s="44" t="s">
        <v>57</v>
      </c>
      <c r="B22" s="48" t="str">
        <f t="shared" si="0"/>
        <v>https://github.com/uberboutique/whataform-repo/raw/main/pictures/T0006.jpg</v>
      </c>
    </row>
    <row r="23" spans="1:2" ht="14" x14ac:dyDescent="0.15">
      <c r="A23" s="44" t="s">
        <v>1359</v>
      </c>
      <c r="B23" s="48" t="str">
        <f t="shared" si="0"/>
        <v>https://github.com/uberboutique/whataform-repo/raw/main/pictures/UB0013.jpg</v>
      </c>
    </row>
    <row r="24" spans="1:2" ht="14" x14ac:dyDescent="0.15">
      <c r="A24" s="44" t="s">
        <v>1360</v>
      </c>
      <c r="B24" s="48" t="str">
        <f t="shared" si="0"/>
        <v>https://github.com/uberboutique/whataform-repo/raw/main/pictures/UB0014.jpg</v>
      </c>
    </row>
    <row r="25" spans="1:2" ht="14" x14ac:dyDescent="0.15">
      <c r="A25" s="44" t="s">
        <v>1361</v>
      </c>
      <c r="B25" s="48" t="str">
        <f t="shared" si="0"/>
        <v>https://github.com/uberboutique/whataform-repo/raw/main/pictures/UB0015.jpg</v>
      </c>
    </row>
    <row r="26" spans="1:2" ht="14" x14ac:dyDescent="0.15">
      <c r="A26" s="44" t="s">
        <v>1362</v>
      </c>
      <c r="B26" s="48" t="str">
        <f t="shared" si="0"/>
        <v>https://github.com/uberboutique/whataform-repo/raw/main/pictures/UB0016.jpg</v>
      </c>
    </row>
    <row r="27" spans="1:2" ht="14" x14ac:dyDescent="0.15">
      <c r="A27" s="44" t="s">
        <v>1363</v>
      </c>
      <c r="B27" s="48" t="str">
        <f t="shared" si="0"/>
        <v>https://github.com/uberboutique/whataform-repo/raw/main/pictures/UB0017.jpg</v>
      </c>
    </row>
    <row r="28" spans="1:2" ht="14" x14ac:dyDescent="0.15">
      <c r="A28" s="44" t="s">
        <v>1364</v>
      </c>
      <c r="B28" s="48" t="str">
        <f t="shared" si="0"/>
        <v>https://github.com/uberboutique/whataform-repo/raw/main/pictures/UB0018.jpg</v>
      </c>
    </row>
    <row r="29" spans="1:2" ht="14" x14ac:dyDescent="0.15">
      <c r="A29" s="44" t="s">
        <v>59</v>
      </c>
      <c r="B29" s="48" t="str">
        <f t="shared" si="0"/>
        <v>https://github.com/uberboutique/whataform-repo/raw/main/pictures/T0008.jpg</v>
      </c>
    </row>
    <row r="30" spans="1:2" ht="14" x14ac:dyDescent="0.15">
      <c r="A30" s="44" t="s">
        <v>361</v>
      </c>
      <c r="B30" s="48" t="str">
        <f t="shared" si="0"/>
        <v>https://github.com/uberboutique/whataform-repo/raw/main/pictures/BI0008.jpg</v>
      </c>
    </row>
    <row r="31" spans="1:2" ht="14" x14ac:dyDescent="0.15">
      <c r="A31" s="44" t="s">
        <v>60</v>
      </c>
      <c r="B31" s="48" t="str">
        <f t="shared" si="0"/>
        <v>https://github.com/uberboutique/whataform-repo/raw/main/pictures/T0009.jpg</v>
      </c>
    </row>
    <row r="32" spans="1:2" ht="14" x14ac:dyDescent="0.15">
      <c r="A32" s="44" t="s">
        <v>61</v>
      </c>
      <c r="B32" s="48" t="str">
        <f t="shared" si="0"/>
        <v>https://github.com/uberboutique/whataform-repo/raw/main/pictures/T0010.jpg</v>
      </c>
    </row>
    <row r="33" spans="1:2" ht="14" x14ac:dyDescent="0.15">
      <c r="A33" s="44" t="s">
        <v>62</v>
      </c>
      <c r="B33" s="48" t="str">
        <f t="shared" si="0"/>
        <v>https://github.com/uberboutique/whataform-repo/raw/main/pictures/T0011.jpg</v>
      </c>
    </row>
    <row r="34" spans="1:2" ht="14" x14ac:dyDescent="0.15">
      <c r="A34" s="44" t="s">
        <v>1365</v>
      </c>
      <c r="B34" s="48" t="str">
        <f t="shared" si="0"/>
        <v>https://github.com/uberboutique/whataform-repo/raw/main/pictures/UB0019.jpg</v>
      </c>
    </row>
    <row r="35" spans="1:2" ht="14" x14ac:dyDescent="0.15">
      <c r="A35" s="44" t="s">
        <v>63</v>
      </c>
      <c r="B35" s="48" t="str">
        <f t="shared" si="0"/>
        <v>https://github.com/uberboutique/whataform-repo/raw/main/pictures/T0012.jpg</v>
      </c>
    </row>
    <row r="36" spans="1:2" ht="14" x14ac:dyDescent="0.15">
      <c r="A36" s="44" t="s">
        <v>1366</v>
      </c>
      <c r="B36" s="48" t="str">
        <f t="shared" si="0"/>
        <v>https://github.com/uberboutique/whataform-repo/raw/main/pictures/UB0020.jpg</v>
      </c>
    </row>
    <row r="37" spans="1:2" ht="14" x14ac:dyDescent="0.15">
      <c r="A37" s="44" t="s">
        <v>1367</v>
      </c>
      <c r="B37" s="48" t="str">
        <f t="shared" si="0"/>
        <v>https://github.com/uberboutique/whataform-repo/raw/main/pictures/UB0021.jpg</v>
      </c>
    </row>
    <row r="38" spans="1:2" ht="14" x14ac:dyDescent="0.15">
      <c r="A38" s="44" t="s">
        <v>64</v>
      </c>
      <c r="B38" s="48" t="str">
        <f t="shared" si="0"/>
        <v>https://github.com/uberboutique/whataform-repo/raw/main/pictures/T0013.jpg</v>
      </c>
    </row>
    <row r="39" spans="1:2" ht="14" x14ac:dyDescent="0.15">
      <c r="A39" s="44" t="s">
        <v>65</v>
      </c>
      <c r="B39" s="48" t="str">
        <f t="shared" si="0"/>
        <v>https://github.com/uberboutique/whataform-repo/raw/main/pictures/T0014.jpg</v>
      </c>
    </row>
    <row r="40" spans="1:2" ht="14" x14ac:dyDescent="0.15">
      <c r="A40" s="44" t="s">
        <v>1368</v>
      </c>
      <c r="B40" s="48" t="str">
        <f t="shared" si="0"/>
        <v>https://github.com/uberboutique/whataform-repo/raw/main/pictures/UB0022.jpg</v>
      </c>
    </row>
    <row r="41" spans="1:2" ht="14" x14ac:dyDescent="0.15">
      <c r="A41" s="44" t="s">
        <v>1369</v>
      </c>
      <c r="B41" s="48" t="str">
        <f t="shared" si="0"/>
        <v>https://github.com/uberboutique/whataform-repo/raw/main/pictures/UB0023.jpg</v>
      </c>
    </row>
    <row r="42" spans="1:2" ht="14" x14ac:dyDescent="0.15">
      <c r="A42" s="44" t="s">
        <v>365</v>
      </c>
      <c r="B42" s="48" t="str">
        <f t="shared" si="0"/>
        <v>https://github.com/uberboutique/whataform-repo/raw/main/pictures/BI0012.jpg</v>
      </c>
    </row>
    <row r="43" spans="1:2" ht="14" x14ac:dyDescent="0.15">
      <c r="A43" s="44" t="s">
        <v>67</v>
      </c>
      <c r="B43" s="48" t="str">
        <f t="shared" si="0"/>
        <v>https://github.com/uberboutique/whataform-repo/raw/main/pictures/T0017.jpg</v>
      </c>
    </row>
    <row r="44" spans="1:2" ht="14" x14ac:dyDescent="0.15">
      <c r="A44" s="44" t="s">
        <v>68</v>
      </c>
      <c r="B44" s="48" t="str">
        <f t="shared" si="0"/>
        <v>https://github.com/uberboutique/whataform-repo/raw/main/pictures/T0018.jpg</v>
      </c>
    </row>
    <row r="45" spans="1:2" ht="14" x14ac:dyDescent="0.15">
      <c r="A45" s="44" t="s">
        <v>69</v>
      </c>
      <c r="B45" s="48" t="str">
        <f t="shared" si="0"/>
        <v>https://github.com/uberboutique/whataform-repo/raw/main/pictures/T0019.jpg</v>
      </c>
    </row>
    <row r="46" spans="1:2" ht="14" x14ac:dyDescent="0.15">
      <c r="A46" s="44" t="s">
        <v>1370</v>
      </c>
      <c r="B46" s="48" t="str">
        <f t="shared" si="0"/>
        <v>https://github.com/uberboutique/whataform-repo/raw/main/pictures/UB0024.jpg</v>
      </c>
    </row>
    <row r="47" spans="1:2" ht="14" x14ac:dyDescent="0.15">
      <c r="A47" s="44" t="s">
        <v>441</v>
      </c>
      <c r="B47" s="48" t="str">
        <f t="shared" si="0"/>
        <v>https://github.com/uberboutique/whataform-repo/raw/main/pictures/TN0001.jpg</v>
      </c>
    </row>
    <row r="48" spans="1:2" ht="14" x14ac:dyDescent="0.15">
      <c r="A48" s="44" t="s">
        <v>442</v>
      </c>
      <c r="B48" s="48" t="str">
        <f t="shared" si="0"/>
        <v>https://github.com/uberboutique/whataform-repo/raw/main/pictures/TN0002.jpg</v>
      </c>
    </row>
    <row r="49" spans="1:2" ht="14" x14ac:dyDescent="0.15">
      <c r="A49" s="44" t="s">
        <v>1371</v>
      </c>
      <c r="B49" s="48" t="str">
        <f t="shared" si="0"/>
        <v>https://github.com/uberboutique/whataform-repo/raw/main/pictures/UB0025.jpg</v>
      </c>
    </row>
    <row r="50" spans="1:2" ht="14" x14ac:dyDescent="0.15">
      <c r="A50" s="44" t="s">
        <v>1372</v>
      </c>
      <c r="B50" s="48" t="str">
        <f t="shared" si="0"/>
        <v>https://github.com/uberboutique/whataform-repo/raw/main/pictures/UB0026.jpg</v>
      </c>
    </row>
    <row r="51" spans="1:2" ht="14" x14ac:dyDescent="0.15">
      <c r="A51" s="44" t="s">
        <v>445</v>
      </c>
      <c r="B51" s="48" t="str">
        <f t="shared" si="0"/>
        <v>https://github.com/uberboutique/whataform-repo/raw/main/pictures/TN0005.jpg</v>
      </c>
    </row>
    <row r="52" spans="1:2" ht="14" x14ac:dyDescent="0.15">
      <c r="A52" s="44" t="s">
        <v>1373</v>
      </c>
      <c r="B52" s="48" t="str">
        <f t="shared" si="0"/>
        <v>https://github.com/uberboutique/whataform-repo/raw/main/pictures/UB0027.jpg</v>
      </c>
    </row>
    <row r="53" spans="1:2" ht="14" x14ac:dyDescent="0.15">
      <c r="A53" s="44" t="s">
        <v>1374</v>
      </c>
      <c r="B53" s="48" t="str">
        <f t="shared" si="0"/>
        <v>https://github.com/uberboutique/whataform-repo/raw/main/pictures/UB0028.jpg</v>
      </c>
    </row>
    <row r="54" spans="1:2" ht="14" x14ac:dyDescent="0.15">
      <c r="A54" s="44" t="s">
        <v>1375</v>
      </c>
      <c r="B54" s="48" t="str">
        <f t="shared" si="0"/>
        <v>https://github.com/uberboutique/whataform-repo/raw/main/pictures/UB0029.jpg</v>
      </c>
    </row>
    <row r="55" spans="1:2" ht="14" x14ac:dyDescent="0.15">
      <c r="A55" s="44" t="s">
        <v>1376</v>
      </c>
      <c r="B55" s="48" t="str">
        <f t="shared" si="0"/>
        <v>https://github.com/uberboutique/whataform-repo/raw/main/pictures/UB0030.jpg</v>
      </c>
    </row>
    <row r="56" spans="1:2" ht="14" x14ac:dyDescent="0.15">
      <c r="A56" s="44" t="s">
        <v>1377</v>
      </c>
      <c r="B56" s="48" t="str">
        <f t="shared" si="0"/>
        <v>https://github.com/uberboutique/whataform-repo/raw/main/pictures/UB0031.jpg</v>
      </c>
    </row>
    <row r="57" spans="1:2" ht="14" x14ac:dyDescent="0.15">
      <c r="A57" s="44" t="s">
        <v>1378</v>
      </c>
      <c r="B57" s="48" t="str">
        <f t="shared" si="0"/>
        <v>https://github.com/uberboutique/whataform-repo/raw/main/pictures/UB0032.jpg</v>
      </c>
    </row>
    <row r="58" spans="1:2" ht="14" x14ac:dyDescent="0.15">
      <c r="A58" s="44" t="s">
        <v>1379</v>
      </c>
      <c r="B58" s="48" t="str">
        <f t="shared" si="0"/>
        <v>https://github.com/uberboutique/whataform-repo/raw/main/pictures/UB0033.jpg</v>
      </c>
    </row>
    <row r="59" spans="1:2" ht="14" x14ac:dyDescent="0.15">
      <c r="A59" s="44" t="s">
        <v>92</v>
      </c>
      <c r="B59" s="48" t="str">
        <f t="shared" si="0"/>
        <v>https://github.com/uberboutique/whataform-repo/raw/main/pictures/P0004.jpg</v>
      </c>
    </row>
    <row r="60" spans="1:2" ht="14" x14ac:dyDescent="0.15">
      <c r="A60" s="44" t="s">
        <v>1380</v>
      </c>
      <c r="B60" s="48" t="str">
        <f t="shared" si="0"/>
        <v>https://github.com/uberboutique/whataform-repo/raw/main/pictures/UB0034.jpg</v>
      </c>
    </row>
    <row r="61" spans="1:2" ht="14" x14ac:dyDescent="0.15">
      <c r="A61" s="44" t="s">
        <v>1381</v>
      </c>
      <c r="B61" s="48" t="str">
        <f t="shared" si="0"/>
        <v>https://github.com/uberboutique/whataform-repo/raw/main/pictures/UB0035.jpg</v>
      </c>
    </row>
    <row r="62" spans="1:2" ht="14" x14ac:dyDescent="0.15">
      <c r="A62" s="44" t="s">
        <v>1382</v>
      </c>
      <c r="B62" s="48" t="str">
        <f t="shared" si="0"/>
        <v>https://github.com/uberboutique/whataform-repo/raw/main/pictures/UB0036.jpg</v>
      </c>
    </row>
    <row r="63" spans="1:2" ht="14" x14ac:dyDescent="0.15">
      <c r="A63" s="44" t="s">
        <v>1383</v>
      </c>
      <c r="B63" s="48" t="str">
        <f t="shared" si="0"/>
        <v>https://github.com/uberboutique/whataform-repo/raw/main/pictures/UB0037.jpg</v>
      </c>
    </row>
    <row r="64" spans="1:2" ht="14" x14ac:dyDescent="0.15">
      <c r="A64" s="44" t="s">
        <v>93</v>
      </c>
      <c r="B64" s="48" t="str">
        <f t="shared" si="0"/>
        <v>https://github.com/uberboutique/whataform-repo/raw/main/pictures/V0004.jpg</v>
      </c>
    </row>
    <row r="65" spans="1:2" ht="14" x14ac:dyDescent="0.15">
      <c r="A65" s="44" t="s">
        <v>1384</v>
      </c>
      <c r="B65" s="48" t="str">
        <f t="shared" si="0"/>
        <v>https://github.com/uberboutique/whataform-repo/raw/main/pictures/UB0038.jpg</v>
      </c>
    </row>
    <row r="66" spans="1:2" ht="14" x14ac:dyDescent="0.15">
      <c r="A66" s="44" t="s">
        <v>95</v>
      </c>
      <c r="B66" s="48" t="str">
        <f t="shared" ref="B66:B129" si="1">"https://github.com/uberboutique/whataform-repo/raw/main/pictures/"&amp;A66&amp;".jpg"</f>
        <v>https://github.com/uberboutique/whataform-repo/raw/main/pictures/V0006.jpg</v>
      </c>
    </row>
    <row r="67" spans="1:2" ht="14" x14ac:dyDescent="0.15">
      <c r="A67" s="44" t="s">
        <v>100</v>
      </c>
      <c r="B67" s="48" t="str">
        <f t="shared" si="1"/>
        <v>https://github.com/uberboutique/whataform-repo/raw/main/pictures/B0001.jpg</v>
      </c>
    </row>
    <row r="68" spans="1:2" ht="14" x14ac:dyDescent="0.15">
      <c r="A68" s="44" t="s">
        <v>1385</v>
      </c>
      <c r="B68" s="48" t="str">
        <f t="shared" si="1"/>
        <v>https://github.com/uberboutique/whataform-repo/raw/main/pictures/UB0039.jpg</v>
      </c>
    </row>
    <row r="69" spans="1:2" ht="14" x14ac:dyDescent="0.15">
      <c r="A69" s="44" t="s">
        <v>1386</v>
      </c>
      <c r="B69" s="48" t="str">
        <f t="shared" si="1"/>
        <v>https://github.com/uberboutique/whataform-repo/raw/main/pictures/UB0040.jpg</v>
      </c>
    </row>
    <row r="70" spans="1:2" ht="14" x14ac:dyDescent="0.15">
      <c r="A70" s="44" t="s">
        <v>1387</v>
      </c>
      <c r="B70" s="48" t="str">
        <f t="shared" si="1"/>
        <v>https://github.com/uberboutique/whataform-repo/raw/main/pictures/UB0041.jpg</v>
      </c>
    </row>
    <row r="71" spans="1:2" ht="14" x14ac:dyDescent="0.15">
      <c r="A71" s="44" t="s">
        <v>1388</v>
      </c>
      <c r="B71" s="48" t="str">
        <f t="shared" si="1"/>
        <v>https://github.com/uberboutique/whataform-repo/raw/main/pictures/UB0042.jpg</v>
      </c>
    </row>
    <row r="72" spans="1:2" ht="14" x14ac:dyDescent="0.15">
      <c r="A72" s="44" t="s">
        <v>103</v>
      </c>
      <c r="B72" s="48" t="str">
        <f t="shared" si="1"/>
        <v>https://github.com/uberboutique/whataform-repo/raw/main/pictures/B0004.jpg</v>
      </c>
    </row>
    <row r="73" spans="1:2" ht="14" x14ac:dyDescent="0.15">
      <c r="A73" s="44" t="s">
        <v>1389</v>
      </c>
      <c r="B73" s="48" t="str">
        <f t="shared" si="1"/>
        <v>https://github.com/uberboutique/whataform-repo/raw/main/pictures/UB0043.jpg</v>
      </c>
    </row>
    <row r="74" spans="1:2" ht="14" x14ac:dyDescent="0.15">
      <c r="A74" s="44" t="s">
        <v>1390</v>
      </c>
      <c r="B74" s="48" t="str">
        <f t="shared" si="1"/>
        <v>https://github.com/uberboutique/whataform-repo/raw/main/pictures/UB0044.jpg</v>
      </c>
    </row>
    <row r="75" spans="1:2" ht="14" x14ac:dyDescent="0.15">
      <c r="A75" s="44" t="s">
        <v>105</v>
      </c>
      <c r="B75" s="48" t="str">
        <f t="shared" si="1"/>
        <v>https://github.com/uberboutique/whataform-repo/raw/main/pictures/P0005.jpg</v>
      </c>
    </row>
    <row r="76" spans="1:2" ht="14" x14ac:dyDescent="0.15">
      <c r="A76" s="44" t="s">
        <v>1391</v>
      </c>
      <c r="B76" s="48" t="str">
        <f t="shared" si="1"/>
        <v>https://github.com/uberboutique/whataform-repo/raw/main/pictures/UB0045.jpg</v>
      </c>
    </row>
    <row r="77" spans="1:2" ht="14" x14ac:dyDescent="0.15">
      <c r="A77" s="44" t="s">
        <v>1392</v>
      </c>
      <c r="B77" s="48" t="str">
        <f t="shared" si="1"/>
        <v>https://github.com/uberboutique/whataform-repo/raw/main/pictures/UB0046.jpg</v>
      </c>
    </row>
    <row r="78" spans="1:2" ht="14" x14ac:dyDescent="0.15">
      <c r="A78" s="44" t="s">
        <v>1393</v>
      </c>
      <c r="B78" s="48" t="str">
        <f t="shared" si="1"/>
        <v>https://github.com/uberboutique/whataform-repo/raw/main/pictures/UB0047.jpg</v>
      </c>
    </row>
    <row r="79" spans="1:2" ht="14" x14ac:dyDescent="0.15">
      <c r="A79" s="44" t="s">
        <v>1394</v>
      </c>
      <c r="B79" s="48" t="str">
        <f t="shared" si="1"/>
        <v>https://github.com/uberboutique/whataform-repo/raw/main/pictures/UB0048.jpg</v>
      </c>
    </row>
    <row r="80" spans="1:2" ht="14" x14ac:dyDescent="0.15">
      <c r="A80" s="44" t="s">
        <v>97</v>
      </c>
      <c r="B80" s="48" t="str">
        <f t="shared" si="1"/>
        <v>https://github.com/uberboutique/whataform-repo/raw/main/pictures/V0009.jpg</v>
      </c>
    </row>
    <row r="81" spans="1:2" ht="14" x14ac:dyDescent="0.15">
      <c r="A81" s="44" t="s">
        <v>1395</v>
      </c>
      <c r="B81" s="48" t="str">
        <f t="shared" si="1"/>
        <v>https://github.com/uberboutique/whataform-repo/raw/main/pictures/UB0049.jpg</v>
      </c>
    </row>
    <row r="82" spans="1:2" ht="14" x14ac:dyDescent="0.15">
      <c r="A82" s="44" t="s">
        <v>1396</v>
      </c>
      <c r="B82" s="48" t="str">
        <f t="shared" si="1"/>
        <v>https://github.com/uberboutique/whataform-repo/raw/main/pictures/UB0050.jpg</v>
      </c>
    </row>
    <row r="83" spans="1:2" ht="14" x14ac:dyDescent="0.15">
      <c r="A83" s="44" t="s">
        <v>1397</v>
      </c>
      <c r="B83" s="48" t="str">
        <f t="shared" si="1"/>
        <v>https://github.com/uberboutique/whataform-repo/raw/main/pictures/UB0055.jpg</v>
      </c>
    </row>
    <row r="84" spans="1:2" ht="14" x14ac:dyDescent="0.15">
      <c r="A84" s="44" t="s">
        <v>1398</v>
      </c>
      <c r="B84" s="48" t="str">
        <f t="shared" si="1"/>
        <v>https://github.com/uberboutique/whataform-repo/raw/main/pictures/UB0056.jpg</v>
      </c>
    </row>
    <row r="85" spans="1:2" ht="14" x14ac:dyDescent="0.15">
      <c r="A85" s="44" t="s">
        <v>1399</v>
      </c>
      <c r="B85" s="48" t="str">
        <f t="shared" si="1"/>
        <v>https://github.com/uberboutique/whataform-repo/raw/main/pictures/UB0057.jpg</v>
      </c>
    </row>
    <row r="86" spans="1:2" ht="14" x14ac:dyDescent="0.15">
      <c r="A86" s="44" t="s">
        <v>1400</v>
      </c>
      <c r="B86" s="48" t="str">
        <f t="shared" si="1"/>
        <v>https://github.com/uberboutique/whataform-repo/raw/main/pictures/UB0058.jpg</v>
      </c>
    </row>
    <row r="87" spans="1:2" ht="14" x14ac:dyDescent="0.15">
      <c r="A87" s="44" t="s">
        <v>1401</v>
      </c>
      <c r="B87" s="48" t="str">
        <f t="shared" si="1"/>
        <v>https://github.com/uberboutique/whataform-repo/raw/main/pictures/UB0059.jpg</v>
      </c>
    </row>
    <row r="88" spans="1:2" ht="14" x14ac:dyDescent="0.15">
      <c r="A88" s="44" t="s">
        <v>1402</v>
      </c>
      <c r="B88" s="48" t="str">
        <f t="shared" si="1"/>
        <v>https://github.com/uberboutique/whataform-repo/raw/main/pictures/UB0060.jpg</v>
      </c>
    </row>
    <row r="89" spans="1:2" ht="14" x14ac:dyDescent="0.15">
      <c r="A89" s="44" t="s">
        <v>1403</v>
      </c>
      <c r="B89" s="48" t="str">
        <f t="shared" si="1"/>
        <v>https://github.com/uberboutique/whataform-repo/raw/main/pictures/UB0061.jpg</v>
      </c>
    </row>
    <row r="90" spans="1:2" ht="14" x14ac:dyDescent="0.15">
      <c r="A90" s="44" t="s">
        <v>1404</v>
      </c>
      <c r="B90" s="48" t="str">
        <f t="shared" si="1"/>
        <v>https://github.com/uberboutique/whataform-repo/raw/main/pictures/UB0062.jpg</v>
      </c>
    </row>
    <row r="91" spans="1:2" ht="14" x14ac:dyDescent="0.15">
      <c r="A91" s="44" t="s">
        <v>1405</v>
      </c>
      <c r="B91" s="48" t="str">
        <f t="shared" si="1"/>
        <v>https://github.com/uberboutique/whataform-repo/raw/main/pictures/UB0063.jpg</v>
      </c>
    </row>
    <row r="92" spans="1:2" ht="14" x14ac:dyDescent="0.15">
      <c r="A92" s="44" t="s">
        <v>1406</v>
      </c>
      <c r="B92" s="48" t="str">
        <f t="shared" si="1"/>
        <v>https://github.com/uberboutique/whataform-repo/raw/main/pictures/UB0064.jpg</v>
      </c>
    </row>
    <row r="93" spans="1:2" ht="14" x14ac:dyDescent="0.15">
      <c r="A93" s="44" t="s">
        <v>1407</v>
      </c>
      <c r="B93" s="48" t="str">
        <f t="shared" si="1"/>
        <v>https://github.com/uberboutique/whataform-repo/raw/main/pictures/UB0065.jpg</v>
      </c>
    </row>
    <row r="94" spans="1:2" ht="14" x14ac:dyDescent="0.15">
      <c r="A94" s="44" t="s">
        <v>122</v>
      </c>
      <c r="B94" s="48" t="str">
        <f t="shared" si="1"/>
        <v>https://github.com/uberboutique/whataform-repo/raw/main/pictures/V0020.jpg</v>
      </c>
    </row>
    <row r="95" spans="1:2" ht="14" x14ac:dyDescent="0.15">
      <c r="A95" s="44" t="s">
        <v>121</v>
      </c>
      <c r="B95" s="48" t="str">
        <f t="shared" si="1"/>
        <v>https://github.com/uberboutique/whataform-repo/raw/main/pictures/B0008.jpg</v>
      </c>
    </row>
    <row r="96" spans="1:2" ht="14" x14ac:dyDescent="0.15">
      <c r="A96" s="44" t="s">
        <v>1408</v>
      </c>
      <c r="B96" s="48" t="str">
        <f t="shared" si="1"/>
        <v>https://github.com/uberboutique/whataform-repo/raw/main/pictures/UB0066.jpg</v>
      </c>
    </row>
    <row r="97" spans="1:2" ht="14" x14ac:dyDescent="0.15">
      <c r="A97" s="44" t="s">
        <v>127</v>
      </c>
      <c r="B97" s="48" t="str">
        <f t="shared" si="1"/>
        <v>https://github.com/uberboutique/whataform-repo/raw/main/pictures/B0010.jpg</v>
      </c>
    </row>
    <row r="98" spans="1:2" ht="14" x14ac:dyDescent="0.15">
      <c r="A98" s="44" t="s">
        <v>1409</v>
      </c>
      <c r="B98" s="48" t="str">
        <f t="shared" si="1"/>
        <v>https://github.com/uberboutique/whataform-repo/raw/main/pictures/UB0067.jpg</v>
      </c>
    </row>
    <row r="99" spans="1:2" ht="14" x14ac:dyDescent="0.15">
      <c r="A99" s="44" t="s">
        <v>1410</v>
      </c>
      <c r="B99" s="48" t="str">
        <f t="shared" si="1"/>
        <v>https://github.com/uberboutique/whataform-repo/raw/main/pictures/UB0068.jpg</v>
      </c>
    </row>
    <row r="100" spans="1:2" ht="14" x14ac:dyDescent="0.15">
      <c r="A100" s="44" t="s">
        <v>1411</v>
      </c>
      <c r="B100" s="48" t="str">
        <f t="shared" si="1"/>
        <v>https://github.com/uberboutique/whataform-repo/raw/main/pictures/UB0069.jpg</v>
      </c>
    </row>
    <row r="101" spans="1:2" ht="14" x14ac:dyDescent="0.15">
      <c r="A101" s="44" t="s">
        <v>129</v>
      </c>
      <c r="B101" s="48" t="str">
        <f t="shared" si="1"/>
        <v>https://github.com/uberboutique/whataform-repo/raw/main/pictures/V0025.jpg</v>
      </c>
    </row>
    <row r="102" spans="1:2" ht="14" x14ac:dyDescent="0.15">
      <c r="A102" s="44" t="s">
        <v>1412</v>
      </c>
      <c r="B102" s="48" t="str">
        <f t="shared" si="1"/>
        <v>https://github.com/uberboutique/whataform-repo/raw/main/pictures/UB0070.jpg</v>
      </c>
    </row>
    <row r="103" spans="1:2" ht="14" x14ac:dyDescent="0.15">
      <c r="A103" s="44" t="s">
        <v>1413</v>
      </c>
      <c r="B103" s="48" t="str">
        <f t="shared" si="1"/>
        <v>https://github.com/uberboutique/whataform-repo/raw/main/pictures/UB0071.jpg</v>
      </c>
    </row>
    <row r="104" spans="1:2" ht="14" x14ac:dyDescent="0.15">
      <c r="A104" s="44" t="s">
        <v>1414</v>
      </c>
      <c r="B104" s="48" t="str">
        <f t="shared" si="1"/>
        <v>https://github.com/uberboutique/whataform-repo/raw/main/pictures/UB0072.jpg</v>
      </c>
    </row>
    <row r="105" spans="1:2" ht="14" x14ac:dyDescent="0.15">
      <c r="A105" s="44" t="s">
        <v>1415</v>
      </c>
      <c r="B105" s="48" t="str">
        <f t="shared" si="1"/>
        <v>https://github.com/uberboutique/whataform-repo/raw/main/pictures/UB0073.jpg</v>
      </c>
    </row>
    <row r="106" spans="1:2" ht="14" x14ac:dyDescent="0.15">
      <c r="A106" s="44" t="s">
        <v>1416</v>
      </c>
      <c r="B106" s="48" t="str">
        <f t="shared" si="1"/>
        <v>https://github.com/uberboutique/whataform-repo/raw/main/pictures/UB0074.jpg</v>
      </c>
    </row>
    <row r="107" spans="1:2" ht="14" x14ac:dyDescent="0.15">
      <c r="A107" s="44" t="s">
        <v>1417</v>
      </c>
      <c r="B107" s="48" t="str">
        <f t="shared" si="1"/>
        <v>https://github.com/uberboutique/whataform-repo/raw/main/pictures/UB0075.jpg</v>
      </c>
    </row>
    <row r="108" spans="1:2" ht="14" x14ac:dyDescent="0.15">
      <c r="A108" s="44" t="s">
        <v>1418</v>
      </c>
      <c r="B108" s="48" t="str">
        <f t="shared" si="1"/>
        <v>https://github.com/uberboutique/whataform-repo/raw/main/pictures/UB0076.jpg</v>
      </c>
    </row>
    <row r="109" spans="1:2" ht="14" x14ac:dyDescent="0.15">
      <c r="A109" s="44" t="s">
        <v>1419</v>
      </c>
      <c r="B109" s="48" t="str">
        <f t="shared" si="1"/>
        <v>https://github.com/uberboutique/whataform-repo/raw/main/pictures/UB0077.jpg</v>
      </c>
    </row>
    <row r="110" spans="1:2" ht="14" x14ac:dyDescent="0.15">
      <c r="A110" s="44" t="s">
        <v>1420</v>
      </c>
      <c r="B110" s="48" t="str">
        <f t="shared" si="1"/>
        <v>https://github.com/uberboutique/whataform-repo/raw/main/pictures/UB0078.jpg</v>
      </c>
    </row>
    <row r="111" spans="1:2" ht="14" x14ac:dyDescent="0.15">
      <c r="A111" s="44" t="s">
        <v>1421</v>
      </c>
      <c r="B111" s="48" t="str">
        <f t="shared" si="1"/>
        <v>https://github.com/uberboutique/whataform-repo/raw/main/pictures/UB0079.jpg</v>
      </c>
    </row>
    <row r="112" spans="1:2" ht="14" x14ac:dyDescent="0.15">
      <c r="A112" s="44" t="s">
        <v>1422</v>
      </c>
      <c r="B112" s="48" t="str">
        <f t="shared" si="1"/>
        <v>https://github.com/uberboutique/whataform-repo/raw/main/pictures/UB0080.jpg</v>
      </c>
    </row>
    <row r="113" spans="1:2" ht="14" x14ac:dyDescent="0.15">
      <c r="A113" s="44" t="s">
        <v>139</v>
      </c>
      <c r="B113" s="48" t="str">
        <f t="shared" si="1"/>
        <v>https://github.com/uberboutique/whataform-repo/raw/main/pictures/V0029.jpg</v>
      </c>
    </row>
    <row r="114" spans="1:2" ht="14" x14ac:dyDescent="0.15">
      <c r="A114" s="44" t="s">
        <v>1423</v>
      </c>
      <c r="B114" s="48" t="str">
        <f t="shared" si="1"/>
        <v>https://github.com/uberboutique/whataform-repo/raw/main/pictures/UB0081.jpg</v>
      </c>
    </row>
    <row r="115" spans="1:2" ht="14" x14ac:dyDescent="0.15">
      <c r="A115" s="44" t="s">
        <v>1424</v>
      </c>
      <c r="B115" s="48" t="str">
        <f t="shared" si="1"/>
        <v>https://github.com/uberboutique/whataform-repo/raw/main/pictures/UB0082.jpg</v>
      </c>
    </row>
    <row r="116" spans="1:2" ht="14" x14ac:dyDescent="0.15">
      <c r="A116" s="44" t="s">
        <v>1425</v>
      </c>
      <c r="B116" s="48" t="str">
        <f t="shared" si="1"/>
        <v>https://github.com/uberboutique/whataform-repo/raw/main/pictures/UB0083.jpg</v>
      </c>
    </row>
    <row r="117" spans="1:2" ht="14" x14ac:dyDescent="0.15">
      <c r="A117" s="44" t="s">
        <v>1426</v>
      </c>
      <c r="B117" s="48" t="str">
        <f t="shared" si="1"/>
        <v>https://github.com/uberboutique/whataform-repo/raw/main/pictures/UB0084.jpg</v>
      </c>
    </row>
    <row r="118" spans="1:2" ht="14" x14ac:dyDescent="0.15">
      <c r="A118" s="44" t="s">
        <v>1427</v>
      </c>
      <c r="B118" s="48" t="str">
        <f t="shared" si="1"/>
        <v>https://github.com/uberboutique/whataform-repo/raw/main/pictures/UB0085.jpg</v>
      </c>
    </row>
    <row r="119" spans="1:2" ht="14" x14ac:dyDescent="0.15">
      <c r="A119" s="44" t="s">
        <v>150</v>
      </c>
      <c r="B119" s="48" t="str">
        <f t="shared" si="1"/>
        <v>https://github.com/uberboutique/whataform-repo/raw/main/pictures/V0035.jpg</v>
      </c>
    </row>
    <row r="120" spans="1:2" ht="14" x14ac:dyDescent="0.15">
      <c r="A120" s="44" t="s">
        <v>1428</v>
      </c>
      <c r="B120" s="48" t="str">
        <f t="shared" si="1"/>
        <v>https://github.com/uberboutique/whataform-repo/raw/main/pictures/UB0086.jpg</v>
      </c>
    </row>
    <row r="121" spans="1:2" ht="14" x14ac:dyDescent="0.15">
      <c r="A121" s="44" t="s">
        <v>1429</v>
      </c>
      <c r="B121" s="48" t="str">
        <f t="shared" si="1"/>
        <v>https://github.com/uberboutique/whataform-repo/raw/main/pictures/UB0087.jpg</v>
      </c>
    </row>
    <row r="122" spans="1:2" ht="14" x14ac:dyDescent="0.15">
      <c r="A122" s="44" t="s">
        <v>1430</v>
      </c>
      <c r="B122" s="48" t="str">
        <f t="shared" si="1"/>
        <v>https://github.com/uberboutique/whataform-repo/raw/main/pictures/UB0088.jpg</v>
      </c>
    </row>
    <row r="123" spans="1:2" ht="14" x14ac:dyDescent="0.15">
      <c r="A123" s="44" t="s">
        <v>1431</v>
      </c>
      <c r="B123" s="48" t="str">
        <f t="shared" si="1"/>
        <v>https://github.com/uberboutique/whataform-repo/raw/main/pictures/UB0089.jpg</v>
      </c>
    </row>
    <row r="124" spans="1:2" ht="14" x14ac:dyDescent="0.15">
      <c r="A124" s="44" t="s">
        <v>32</v>
      </c>
      <c r="B124" s="48" t="str">
        <f t="shared" si="1"/>
        <v>https://github.com/uberboutique/whataform-repo/raw/main/pictures/C0002.jpg</v>
      </c>
    </row>
    <row r="125" spans="1:2" ht="14" x14ac:dyDescent="0.15">
      <c r="A125" s="44" t="s">
        <v>33</v>
      </c>
      <c r="B125" s="48" t="str">
        <f t="shared" si="1"/>
        <v>https://github.com/uberboutique/whataform-repo/raw/main/pictures/C0003.jpg</v>
      </c>
    </row>
    <row r="126" spans="1:2" ht="14" x14ac:dyDescent="0.15">
      <c r="A126" s="44" t="s">
        <v>1432</v>
      </c>
      <c r="B126" s="48" t="str">
        <f t="shared" si="1"/>
        <v>https://github.com/uberboutique/whataform-repo/raw/main/pictures/UB0090.jpg</v>
      </c>
    </row>
    <row r="127" spans="1:2" ht="14" x14ac:dyDescent="0.15">
      <c r="A127" s="44" t="s">
        <v>1433</v>
      </c>
      <c r="B127" s="48" t="str">
        <f t="shared" si="1"/>
        <v>https://github.com/uberboutique/whataform-repo/raw/main/pictures/UB0091.jpg</v>
      </c>
    </row>
    <row r="128" spans="1:2" ht="14" x14ac:dyDescent="0.15">
      <c r="A128" s="44" t="s">
        <v>1434</v>
      </c>
      <c r="B128" s="48" t="str">
        <f t="shared" si="1"/>
        <v>https://github.com/uberboutique/whataform-repo/raw/main/pictures/UB0092.jpg</v>
      </c>
    </row>
    <row r="129" spans="1:2" ht="14" x14ac:dyDescent="0.15">
      <c r="A129" s="44" t="s">
        <v>1435</v>
      </c>
      <c r="B129" s="48" t="str">
        <f t="shared" si="1"/>
        <v>https://github.com/uberboutique/whataform-repo/raw/main/pictures/UB0093.jpg</v>
      </c>
    </row>
    <row r="130" spans="1:2" ht="14" x14ac:dyDescent="0.15">
      <c r="A130" s="44" t="s">
        <v>1436</v>
      </c>
      <c r="B130" s="48" t="str">
        <f t="shared" ref="B130:B193" si="2">"https://github.com/uberboutique/whataform-repo/raw/main/pictures/"&amp;A130&amp;".jpg"</f>
        <v>https://github.com/uberboutique/whataform-repo/raw/main/pictures/UB0094.jpg</v>
      </c>
    </row>
    <row r="131" spans="1:2" ht="14" x14ac:dyDescent="0.15">
      <c r="A131" s="44" t="s">
        <v>1437</v>
      </c>
      <c r="B131" s="48" t="str">
        <f t="shared" si="2"/>
        <v>https://github.com/uberboutique/whataform-repo/raw/main/pictures/UB0095.jpg</v>
      </c>
    </row>
    <row r="132" spans="1:2" ht="14" x14ac:dyDescent="0.15">
      <c r="A132" s="44" t="s">
        <v>1438</v>
      </c>
      <c r="B132" s="48" t="str">
        <f t="shared" si="2"/>
        <v>https://github.com/uberboutique/whataform-repo/raw/main/pictures/UB0096.jpg</v>
      </c>
    </row>
    <row r="133" spans="1:2" ht="14" x14ac:dyDescent="0.15">
      <c r="A133" s="44" t="s">
        <v>1439</v>
      </c>
      <c r="B133" s="48" t="str">
        <f t="shared" si="2"/>
        <v>https://github.com/uberboutique/whataform-repo/raw/main/pictures/UB0097.jpg</v>
      </c>
    </row>
    <row r="134" spans="1:2" ht="14" x14ac:dyDescent="0.15">
      <c r="A134" s="44" t="s">
        <v>1440</v>
      </c>
      <c r="B134" s="48" t="str">
        <f t="shared" si="2"/>
        <v>https://github.com/uberboutique/whataform-repo/raw/main/pictures/UB0098.jpg</v>
      </c>
    </row>
    <row r="135" spans="1:2" ht="14" x14ac:dyDescent="0.15">
      <c r="A135" s="44" t="s">
        <v>1441</v>
      </c>
      <c r="B135" s="48" t="str">
        <f t="shared" si="2"/>
        <v>https://github.com/uberboutique/whataform-repo/raw/main/pictures/UB0099.jpg</v>
      </c>
    </row>
    <row r="136" spans="1:2" ht="14" x14ac:dyDescent="0.15">
      <c r="A136" s="44" t="s">
        <v>1442</v>
      </c>
      <c r="B136" s="48" t="str">
        <f t="shared" si="2"/>
        <v>https://github.com/uberboutique/whataform-repo/raw/main/pictures/UB0100.jpg</v>
      </c>
    </row>
    <row r="137" spans="1:2" ht="14" x14ac:dyDescent="0.15">
      <c r="A137" s="44" t="s">
        <v>1443</v>
      </c>
      <c r="B137" s="48" t="str">
        <f t="shared" si="2"/>
        <v>https://github.com/uberboutique/whataform-repo/raw/main/pictures/UB0101.jpg</v>
      </c>
    </row>
    <row r="138" spans="1:2" ht="14" x14ac:dyDescent="0.15">
      <c r="A138" s="44" t="s">
        <v>1444</v>
      </c>
      <c r="B138" s="48" t="str">
        <f t="shared" si="2"/>
        <v>https://github.com/uberboutique/whataform-repo/raw/main/pictures/UB0102.jpg</v>
      </c>
    </row>
    <row r="139" spans="1:2" ht="14" x14ac:dyDescent="0.15">
      <c r="A139" s="44" t="s">
        <v>1445</v>
      </c>
      <c r="B139" s="48" t="str">
        <f t="shared" si="2"/>
        <v>https://github.com/uberboutique/whataform-repo/raw/main/pictures/UB0103.jpg</v>
      </c>
    </row>
    <row r="140" spans="1:2" ht="14" x14ac:dyDescent="0.15">
      <c r="A140" s="44" t="s">
        <v>1446</v>
      </c>
      <c r="B140" s="48" t="str">
        <f t="shared" si="2"/>
        <v>https://github.com/uberboutique/whataform-repo/raw/main/pictures/UB0104.jpg</v>
      </c>
    </row>
    <row r="141" spans="1:2" ht="14" x14ac:dyDescent="0.15">
      <c r="A141" s="44" t="s">
        <v>346</v>
      </c>
      <c r="B141" s="48" t="str">
        <f t="shared" si="2"/>
        <v>https://github.com/uberboutique/whataform-repo/raw/main/pictures/P0013.jpg</v>
      </c>
    </row>
    <row r="142" spans="1:2" ht="14" x14ac:dyDescent="0.15">
      <c r="A142" s="44" t="s">
        <v>1447</v>
      </c>
      <c r="B142" s="48" t="str">
        <f t="shared" si="2"/>
        <v>https://github.com/uberboutique/whataform-repo/raw/main/pictures/UB0105.jpg</v>
      </c>
    </row>
    <row r="143" spans="1:2" ht="14" x14ac:dyDescent="0.15">
      <c r="A143" s="44" t="s">
        <v>183</v>
      </c>
      <c r="B143" s="48" t="str">
        <f t="shared" si="2"/>
        <v>https://github.com/uberboutique/whataform-repo/raw/main/pictures/V0041.jpg</v>
      </c>
    </row>
    <row r="144" spans="1:2" ht="14" x14ac:dyDescent="0.15">
      <c r="A144" s="44" t="s">
        <v>1448</v>
      </c>
      <c r="B144" s="48" t="str">
        <f t="shared" si="2"/>
        <v>https://github.com/uberboutique/whataform-repo/raw/main/pictures/UB0106.jpg</v>
      </c>
    </row>
    <row r="145" spans="1:2" ht="14" x14ac:dyDescent="0.15">
      <c r="A145" s="44" t="s">
        <v>185</v>
      </c>
      <c r="B145" s="48" t="str">
        <f t="shared" si="2"/>
        <v>https://github.com/uberboutique/whataform-repo/raw/main/pictures/V0043.jpg</v>
      </c>
    </row>
    <row r="146" spans="1:2" ht="14" x14ac:dyDescent="0.15">
      <c r="A146" s="44" t="s">
        <v>1449</v>
      </c>
      <c r="B146" s="48" t="str">
        <f t="shared" si="2"/>
        <v>https://github.com/uberboutique/whataform-repo/raw/main/pictures/UB0107.jpg</v>
      </c>
    </row>
    <row r="147" spans="1:2" ht="14" x14ac:dyDescent="0.15">
      <c r="A147" s="44" t="s">
        <v>1450</v>
      </c>
      <c r="B147" s="48" t="str">
        <f t="shared" si="2"/>
        <v>https://github.com/uberboutique/whataform-repo/raw/main/pictures/UB0108.jpg</v>
      </c>
    </row>
    <row r="148" spans="1:2" ht="14" x14ac:dyDescent="0.15">
      <c r="A148" s="44" t="s">
        <v>188</v>
      </c>
      <c r="B148" s="48" t="str">
        <f t="shared" si="2"/>
        <v>https://github.com/uberboutique/whataform-repo/raw/main/pictures/V0046.jpg</v>
      </c>
    </row>
    <row r="149" spans="1:2" ht="14" x14ac:dyDescent="0.15">
      <c r="A149" s="44" t="s">
        <v>189</v>
      </c>
      <c r="B149" s="48" t="str">
        <f t="shared" si="2"/>
        <v>https://github.com/uberboutique/whataform-repo/raw/main/pictures/V0047.jpg</v>
      </c>
    </row>
    <row r="150" spans="1:2" ht="14" x14ac:dyDescent="0.15">
      <c r="A150" s="44" t="s">
        <v>1451</v>
      </c>
      <c r="B150" s="48" t="str">
        <f t="shared" si="2"/>
        <v>https://github.com/uberboutique/whataform-repo/raw/main/pictures/UB0109.jpg</v>
      </c>
    </row>
    <row r="151" spans="1:2" ht="14" x14ac:dyDescent="0.15">
      <c r="A151" s="44" t="s">
        <v>1452</v>
      </c>
      <c r="B151" s="48" t="str">
        <f t="shared" si="2"/>
        <v>https://github.com/uberboutique/whataform-repo/raw/main/pictures/UB0110.jpg</v>
      </c>
    </row>
    <row r="152" spans="1:2" ht="14" x14ac:dyDescent="0.15">
      <c r="A152" s="44" t="s">
        <v>1453</v>
      </c>
      <c r="B152" s="48" t="str">
        <f t="shared" si="2"/>
        <v>https://github.com/uberboutique/whataform-repo/raw/main/pictures/UB0111.jpg</v>
      </c>
    </row>
    <row r="153" spans="1:2" ht="14" x14ac:dyDescent="0.15">
      <c r="A153" s="44" t="s">
        <v>1454</v>
      </c>
      <c r="B153" s="48" t="str">
        <f t="shared" si="2"/>
        <v>https://github.com/uberboutique/whataform-repo/raw/main/pictures/UB0112.jpg</v>
      </c>
    </row>
    <row r="154" spans="1:2" ht="14" x14ac:dyDescent="0.15">
      <c r="A154" s="44" t="s">
        <v>1455</v>
      </c>
      <c r="B154" s="48" t="str">
        <f t="shared" si="2"/>
        <v>https://github.com/uberboutique/whataform-repo/raw/main/pictures/UB0113.jpg</v>
      </c>
    </row>
    <row r="155" spans="1:2" ht="14" x14ac:dyDescent="0.15">
      <c r="A155" s="44" t="s">
        <v>195</v>
      </c>
      <c r="B155" s="48" t="str">
        <f t="shared" si="2"/>
        <v>https://github.com/uberboutique/whataform-repo/raw/main/pictures/V0052.jpg</v>
      </c>
    </row>
    <row r="156" spans="1:2" ht="14" x14ac:dyDescent="0.15">
      <c r="A156" s="44" t="s">
        <v>1456</v>
      </c>
      <c r="B156" s="48" t="str">
        <f t="shared" si="2"/>
        <v>https://github.com/uberboutique/whataform-repo/raw/main/pictures/UB0114.jpg</v>
      </c>
    </row>
    <row r="157" spans="1:2" ht="14" x14ac:dyDescent="0.15">
      <c r="A157" s="44" t="s">
        <v>1457</v>
      </c>
      <c r="B157" s="48" t="str">
        <f t="shared" si="2"/>
        <v>https://github.com/uberboutique/whataform-repo/raw/main/pictures/UB0115.jpg</v>
      </c>
    </row>
    <row r="158" spans="1:2" ht="14" x14ac:dyDescent="0.15">
      <c r="A158" s="44" t="s">
        <v>1458</v>
      </c>
      <c r="B158" s="48" t="str">
        <f t="shared" si="2"/>
        <v>https://github.com/uberboutique/whataform-repo/raw/main/pictures/UB0116.jpg</v>
      </c>
    </row>
    <row r="159" spans="1:2" ht="14" x14ac:dyDescent="0.15">
      <c r="A159" s="44" t="s">
        <v>199</v>
      </c>
      <c r="B159" s="48" t="str">
        <f t="shared" si="2"/>
        <v>https://github.com/uberboutique/whataform-repo/raw/main/pictures/V0055.jpg</v>
      </c>
    </row>
    <row r="160" spans="1:2" ht="14" x14ac:dyDescent="0.15">
      <c r="A160" s="44" t="s">
        <v>1459</v>
      </c>
      <c r="B160" s="48" t="str">
        <f t="shared" si="2"/>
        <v>https://github.com/uberboutique/whataform-repo/raw/main/pictures/UB0117.jpg</v>
      </c>
    </row>
    <row r="161" spans="1:2" ht="14" x14ac:dyDescent="0.15">
      <c r="A161" s="44" t="s">
        <v>1460</v>
      </c>
      <c r="B161" s="48" t="str">
        <f t="shared" si="2"/>
        <v>https://github.com/uberboutique/whataform-repo/raw/main/pictures/UB0118.jpg</v>
      </c>
    </row>
    <row r="162" spans="1:2" ht="14" x14ac:dyDescent="0.15">
      <c r="A162" s="44" t="s">
        <v>1461</v>
      </c>
      <c r="B162" s="48" t="str">
        <f t="shared" si="2"/>
        <v>https://github.com/uberboutique/whataform-repo/raw/main/pictures/UB0119.jpg</v>
      </c>
    </row>
    <row r="163" spans="1:2" ht="14" x14ac:dyDescent="0.15">
      <c r="A163" s="44" t="s">
        <v>1462</v>
      </c>
      <c r="B163" s="48" t="str">
        <f t="shared" si="2"/>
        <v>https://github.com/uberboutique/whataform-repo/raw/main/pictures/UB0120.jpg</v>
      </c>
    </row>
    <row r="164" spans="1:2" ht="14" x14ac:dyDescent="0.15">
      <c r="A164" s="44" t="s">
        <v>1463</v>
      </c>
      <c r="B164" s="48" t="str">
        <f t="shared" si="2"/>
        <v>https://github.com/uberboutique/whataform-repo/raw/main/pictures/UB0121.jpg</v>
      </c>
    </row>
    <row r="165" spans="1:2" ht="14" x14ac:dyDescent="0.15">
      <c r="A165" s="44" t="s">
        <v>203</v>
      </c>
      <c r="B165" s="48" t="str">
        <f t="shared" si="2"/>
        <v>https://github.com/uberboutique/whataform-repo/raw/main/pictures/V0059.jpg</v>
      </c>
    </row>
    <row r="166" spans="1:2" ht="14" x14ac:dyDescent="0.15">
      <c r="A166" s="44" t="s">
        <v>408</v>
      </c>
      <c r="B166" s="48" t="str">
        <f t="shared" si="2"/>
        <v>https://github.com/uberboutique/whataform-repo/raw/main/pictures/VN0001.jpg</v>
      </c>
    </row>
    <row r="167" spans="1:2" ht="14" x14ac:dyDescent="0.15">
      <c r="A167" s="44" t="s">
        <v>211</v>
      </c>
      <c r="B167" s="48" t="str">
        <f t="shared" si="2"/>
        <v>https://github.com/uberboutique/whataform-repo/raw/main/pictures/V0060.jpg</v>
      </c>
    </row>
    <row r="168" spans="1:2" ht="14" x14ac:dyDescent="0.15">
      <c r="A168" s="44" t="s">
        <v>212</v>
      </c>
      <c r="B168" s="48" t="str">
        <f t="shared" si="2"/>
        <v>https://github.com/uberboutique/whataform-repo/raw/main/pictures/V0061.jpg</v>
      </c>
    </row>
    <row r="169" spans="1:2" ht="14" x14ac:dyDescent="0.15">
      <c r="A169" s="44" t="s">
        <v>213</v>
      </c>
      <c r="B169" s="48" t="str">
        <f t="shared" si="2"/>
        <v>https://github.com/uberboutique/whataform-repo/raw/main/pictures/V0062.jpg</v>
      </c>
    </row>
    <row r="170" spans="1:2" ht="14" x14ac:dyDescent="0.15">
      <c r="A170" s="44" t="s">
        <v>214</v>
      </c>
      <c r="B170" s="48" t="str">
        <f t="shared" si="2"/>
        <v>https://github.com/uberboutique/whataform-repo/raw/main/pictures/V0063.jpg</v>
      </c>
    </row>
    <row r="171" spans="1:2" ht="14" x14ac:dyDescent="0.15">
      <c r="A171" s="44" t="s">
        <v>1464</v>
      </c>
      <c r="B171" s="48" t="str">
        <f t="shared" si="2"/>
        <v>https://github.com/uberboutique/whataform-repo/raw/main/pictures/UB0122.jpg</v>
      </c>
    </row>
    <row r="172" spans="1:2" ht="14" x14ac:dyDescent="0.15">
      <c r="A172" s="44" t="s">
        <v>207</v>
      </c>
      <c r="B172" s="48" t="str">
        <f t="shared" si="2"/>
        <v>https://github.com/uberboutique/whataform-repo/raw/main/pictures/A0002.jpg</v>
      </c>
    </row>
    <row r="173" spans="1:2" ht="14" x14ac:dyDescent="0.15">
      <c r="A173" s="44" t="s">
        <v>210</v>
      </c>
      <c r="B173" s="48" t="str">
        <f t="shared" si="2"/>
        <v>https://github.com/uberboutique/whataform-repo/raw/main/pictures/A0004.jpg</v>
      </c>
    </row>
    <row r="174" spans="1:2" ht="14" x14ac:dyDescent="0.15">
      <c r="A174" s="44" t="s">
        <v>204</v>
      </c>
      <c r="B174" s="48" t="str">
        <f t="shared" si="2"/>
        <v>https://github.com/uberboutique/whataform-repo/raw/main/pictures/A0005.jpg</v>
      </c>
    </row>
    <row r="175" spans="1:2" ht="14" x14ac:dyDescent="0.15">
      <c r="A175" s="44" t="s">
        <v>1465</v>
      </c>
      <c r="B175" s="48" t="str">
        <f t="shared" si="2"/>
        <v>https://github.com/uberboutique/whataform-repo/raw/main/pictures/UB0123.jpg</v>
      </c>
    </row>
    <row r="176" spans="1:2" ht="14" x14ac:dyDescent="0.15">
      <c r="A176" s="44" t="s">
        <v>302</v>
      </c>
      <c r="B176" s="48" t="str">
        <f t="shared" si="2"/>
        <v>https://github.com/uberboutique/whataform-repo/raw/main/pictures/A0006.jpg</v>
      </c>
    </row>
    <row r="177" spans="1:2" ht="14" x14ac:dyDescent="0.15">
      <c r="A177" s="44" t="s">
        <v>1466</v>
      </c>
      <c r="B177" s="48" t="str">
        <f t="shared" si="2"/>
        <v>https://github.com/uberboutique/whataform-repo/raw/main/pictures/UB0124.jpg</v>
      </c>
    </row>
    <row r="178" spans="1:2" ht="14" x14ac:dyDescent="0.15">
      <c r="A178" s="44" t="s">
        <v>247</v>
      </c>
      <c r="B178" s="48" t="str">
        <f t="shared" si="2"/>
        <v>https://github.com/uberboutique/whataform-repo/raw/main/pictures/V0065.jpg</v>
      </c>
    </row>
    <row r="179" spans="1:2" ht="14" x14ac:dyDescent="0.15">
      <c r="A179" s="44" t="s">
        <v>1467</v>
      </c>
      <c r="B179" s="48" t="str">
        <f t="shared" si="2"/>
        <v>https://github.com/uberboutique/whataform-repo/raw/main/pictures/UB0125.jpg</v>
      </c>
    </row>
    <row r="180" spans="1:2" ht="14" x14ac:dyDescent="0.15">
      <c r="A180" s="44" t="s">
        <v>1468</v>
      </c>
      <c r="B180" s="48" t="str">
        <f t="shared" si="2"/>
        <v>https://github.com/uberboutique/whataform-repo/raw/main/pictures/UB0126.jpg</v>
      </c>
    </row>
    <row r="181" spans="1:2" ht="14" x14ac:dyDescent="0.15">
      <c r="A181" s="44" t="s">
        <v>1469</v>
      </c>
      <c r="B181" s="48" t="str">
        <f t="shared" si="2"/>
        <v>https://github.com/uberboutique/whataform-repo/raw/main/pictures/UB0127.jpg</v>
      </c>
    </row>
    <row r="182" spans="1:2" ht="14" x14ac:dyDescent="0.15">
      <c r="A182" s="44" t="s">
        <v>1470</v>
      </c>
      <c r="B182" s="48" t="str">
        <f t="shared" si="2"/>
        <v>https://github.com/uberboutique/whataform-repo/raw/main/pictures/UB0128.jpg</v>
      </c>
    </row>
    <row r="183" spans="1:2" ht="14" x14ac:dyDescent="0.15">
      <c r="A183" s="44" t="s">
        <v>1471</v>
      </c>
      <c r="B183" s="48" t="str">
        <f t="shared" si="2"/>
        <v>https://github.com/uberboutique/whataform-repo/raw/main/pictures/UB0129.jpg</v>
      </c>
    </row>
    <row r="184" spans="1:2" ht="14" x14ac:dyDescent="0.15">
      <c r="A184" s="44" t="s">
        <v>1472</v>
      </c>
      <c r="B184" s="48" t="str">
        <f t="shared" si="2"/>
        <v>https://github.com/uberboutique/whataform-repo/raw/main/pictures/UB0130.jpg</v>
      </c>
    </row>
    <row r="185" spans="1:2" ht="14" x14ac:dyDescent="0.15">
      <c r="A185" s="44" t="s">
        <v>1473</v>
      </c>
      <c r="B185" s="48" t="str">
        <f t="shared" si="2"/>
        <v>https://github.com/uberboutique/whataform-repo/raw/main/pictures/UB0131.jpg</v>
      </c>
    </row>
    <row r="186" spans="1:2" ht="14" x14ac:dyDescent="0.15">
      <c r="A186" s="44" t="s">
        <v>1474</v>
      </c>
      <c r="B186" s="48" t="str">
        <f t="shared" si="2"/>
        <v>https://github.com/uberboutique/whataform-repo/raw/main/pictures/UB0132.jpg</v>
      </c>
    </row>
    <row r="187" spans="1:2" ht="14" x14ac:dyDescent="0.15">
      <c r="A187" s="44" t="s">
        <v>1475</v>
      </c>
      <c r="B187" s="48" t="str">
        <f t="shared" si="2"/>
        <v>https://github.com/uberboutique/whataform-repo/raw/main/pictures/UB0133.jpg</v>
      </c>
    </row>
    <row r="188" spans="1:2" ht="14" x14ac:dyDescent="0.15">
      <c r="A188" s="44" t="s">
        <v>369</v>
      </c>
      <c r="B188" s="48" t="str">
        <f t="shared" si="2"/>
        <v>https://github.com/uberboutique/whataform-repo/raw/main/pictures/BI0016.jpg</v>
      </c>
    </row>
    <row r="189" spans="1:2" ht="14" x14ac:dyDescent="0.15">
      <c r="A189" s="44" t="s">
        <v>370</v>
      </c>
      <c r="B189" s="48" t="str">
        <f t="shared" si="2"/>
        <v>https://github.com/uberboutique/whataform-repo/raw/main/pictures/BI0017.jpg</v>
      </c>
    </row>
    <row r="190" spans="1:2" ht="14" x14ac:dyDescent="0.15">
      <c r="A190" s="44" t="s">
        <v>1476</v>
      </c>
      <c r="B190" s="48" t="str">
        <f t="shared" si="2"/>
        <v>https://github.com/uberboutique/whataform-repo/raw/main/pictures/UB0134.jpg</v>
      </c>
    </row>
    <row r="191" spans="1:2" ht="14" x14ac:dyDescent="0.15">
      <c r="A191" s="44" t="s">
        <v>76</v>
      </c>
      <c r="B191" s="48" t="str">
        <f t="shared" si="2"/>
        <v>https://github.com/uberboutique/whataform-repo/raw/main/pictures/T0026.jpg</v>
      </c>
    </row>
    <row r="192" spans="1:2" ht="14" x14ac:dyDescent="0.15">
      <c r="A192" s="44" t="s">
        <v>77</v>
      </c>
      <c r="B192" s="48" t="str">
        <f t="shared" si="2"/>
        <v>https://github.com/uberboutique/whataform-repo/raw/main/pictures/T0027.jpg</v>
      </c>
    </row>
    <row r="193" spans="1:2" ht="14" x14ac:dyDescent="0.15">
      <c r="A193" s="44" t="s">
        <v>78</v>
      </c>
      <c r="B193" s="48" t="str">
        <f t="shared" si="2"/>
        <v>https://github.com/uberboutique/whataform-repo/raw/main/pictures/T0028.jpg</v>
      </c>
    </row>
    <row r="194" spans="1:2" ht="14" x14ac:dyDescent="0.15">
      <c r="A194" s="44" t="s">
        <v>1477</v>
      </c>
      <c r="B194" s="48" t="str">
        <f t="shared" ref="B194:B257" si="3">"https://github.com/uberboutique/whataform-repo/raw/main/pictures/"&amp;A194&amp;".jpg"</f>
        <v>https://github.com/uberboutique/whataform-repo/raw/main/pictures/UB0135.jpg</v>
      </c>
    </row>
    <row r="195" spans="1:2" ht="14" x14ac:dyDescent="0.15">
      <c r="A195" s="44" t="s">
        <v>1478</v>
      </c>
      <c r="B195" s="48" t="str">
        <f t="shared" si="3"/>
        <v>https://github.com/uberboutique/whataform-repo/raw/main/pictures/UB0136.jpg</v>
      </c>
    </row>
    <row r="196" spans="1:2" ht="14" x14ac:dyDescent="0.15">
      <c r="A196" s="44" t="s">
        <v>251</v>
      </c>
      <c r="B196" s="48" t="str">
        <f t="shared" si="3"/>
        <v>https://github.com/uberboutique/whataform-repo/raw/main/pictures/V0069.jpg</v>
      </c>
    </row>
    <row r="197" spans="1:2" ht="14" x14ac:dyDescent="0.15">
      <c r="A197" s="44" t="s">
        <v>1479</v>
      </c>
      <c r="B197" s="48" t="str">
        <f t="shared" si="3"/>
        <v>https://github.com/uberboutique/whataform-repo/raw/main/pictures/UB0137.jpg</v>
      </c>
    </row>
    <row r="198" spans="1:2" ht="14" x14ac:dyDescent="0.15">
      <c r="A198" s="44" t="s">
        <v>254</v>
      </c>
      <c r="B198" s="48" t="str">
        <f t="shared" si="3"/>
        <v>https://github.com/uberboutique/whataform-repo/raw/main/pictures/V0071.jpg</v>
      </c>
    </row>
    <row r="199" spans="1:2" ht="14" x14ac:dyDescent="0.15">
      <c r="A199" s="44" t="s">
        <v>1480</v>
      </c>
      <c r="B199" s="48" t="str">
        <f t="shared" si="3"/>
        <v>https://github.com/uberboutique/whataform-repo/raw/main/pictures/UB0138.jpg</v>
      </c>
    </row>
    <row r="200" spans="1:2" ht="14" x14ac:dyDescent="0.15">
      <c r="A200" s="44" t="s">
        <v>1481</v>
      </c>
      <c r="B200" s="48" t="str">
        <f t="shared" si="3"/>
        <v>https://github.com/uberboutique/whataform-repo/raw/main/pictures/UB0139.jpg</v>
      </c>
    </row>
    <row r="201" spans="1:2" ht="14" x14ac:dyDescent="0.15">
      <c r="A201" s="44" t="s">
        <v>79</v>
      </c>
      <c r="B201" s="48" t="str">
        <f t="shared" si="3"/>
        <v>https://github.com/uberboutique/whataform-repo/raw/main/pictures/T0029.jpg</v>
      </c>
    </row>
    <row r="202" spans="1:2" ht="14" x14ac:dyDescent="0.15">
      <c r="A202" s="44" t="s">
        <v>1482</v>
      </c>
      <c r="B202" s="48" t="str">
        <f t="shared" si="3"/>
        <v>https://github.com/uberboutique/whataform-repo/raw/main/pictures/UB0140.jpg</v>
      </c>
    </row>
    <row r="203" spans="1:2" ht="14" x14ac:dyDescent="0.15">
      <c r="A203" s="44" t="s">
        <v>1483</v>
      </c>
      <c r="B203" s="48" t="str">
        <f t="shared" si="3"/>
        <v>https://github.com/uberboutique/whataform-repo/raw/main/pictures/UB0141.jpg</v>
      </c>
    </row>
    <row r="204" spans="1:2" ht="14" x14ac:dyDescent="0.15">
      <c r="A204" s="44" t="s">
        <v>1484</v>
      </c>
      <c r="B204" s="48" t="str">
        <f t="shared" si="3"/>
        <v>https://github.com/uberboutique/whataform-repo/raw/main/pictures/UB0142.jpg</v>
      </c>
    </row>
    <row r="205" spans="1:2" ht="14" x14ac:dyDescent="0.15">
      <c r="A205" s="44" t="s">
        <v>1485</v>
      </c>
      <c r="B205" s="48" t="str">
        <f t="shared" si="3"/>
        <v>https://github.com/uberboutique/whataform-repo/raw/main/pictures/UB0143.jpg</v>
      </c>
    </row>
    <row r="206" spans="1:2" ht="14" x14ac:dyDescent="0.15">
      <c r="A206" s="44" t="s">
        <v>80</v>
      </c>
      <c r="B206" s="48" t="str">
        <f t="shared" si="3"/>
        <v>https://github.com/uberboutique/whataform-repo/raw/main/pictures/T0030.jpg</v>
      </c>
    </row>
    <row r="207" spans="1:2" ht="14" x14ac:dyDescent="0.15">
      <c r="A207" s="44" t="s">
        <v>1486</v>
      </c>
      <c r="B207" s="48" t="str">
        <f t="shared" si="3"/>
        <v>https://github.com/uberboutique/whataform-repo/raw/main/pictures/UB0144.jpg</v>
      </c>
    </row>
    <row r="208" spans="1:2" ht="14" x14ac:dyDescent="0.15">
      <c r="A208" s="44" t="s">
        <v>82</v>
      </c>
      <c r="B208" s="48" t="str">
        <f t="shared" si="3"/>
        <v>https://github.com/uberboutique/whataform-repo/raw/main/pictures/T0032.jpg</v>
      </c>
    </row>
    <row r="209" spans="1:2" ht="14" x14ac:dyDescent="0.15">
      <c r="A209" s="44" t="s">
        <v>1487</v>
      </c>
      <c r="B209" s="48" t="str">
        <f t="shared" si="3"/>
        <v>https://github.com/uberboutique/whataform-repo/raw/main/pictures/UB0145.jpg</v>
      </c>
    </row>
    <row r="210" spans="1:2" ht="14" x14ac:dyDescent="0.15">
      <c r="A210" s="44" t="s">
        <v>1488</v>
      </c>
      <c r="B210" s="48" t="str">
        <f t="shared" si="3"/>
        <v>https://github.com/uberboutique/whataform-repo/raw/main/pictures/UB0146.jpg</v>
      </c>
    </row>
    <row r="211" spans="1:2" ht="14" x14ac:dyDescent="0.15">
      <c r="A211" s="44" t="s">
        <v>1489</v>
      </c>
      <c r="B211" s="48" t="str">
        <f t="shared" si="3"/>
        <v>https://github.com/uberboutique/whataform-repo/raw/main/pictures/UB0147.jpg</v>
      </c>
    </row>
    <row r="212" spans="1:2" ht="14" x14ac:dyDescent="0.15">
      <c r="A212" s="44" t="s">
        <v>1490</v>
      </c>
      <c r="B212" s="48" t="str">
        <f t="shared" si="3"/>
        <v>https://github.com/uberboutique/whataform-repo/raw/main/pictures/UB0148.jpg</v>
      </c>
    </row>
    <row r="213" spans="1:2" ht="14" x14ac:dyDescent="0.15">
      <c r="A213" s="44" t="s">
        <v>373</v>
      </c>
      <c r="B213" s="48" t="str">
        <f t="shared" si="3"/>
        <v>https://github.com/uberboutique/whataform-repo/raw/main/pictures/BI0020.jpg</v>
      </c>
    </row>
    <row r="214" spans="1:2" ht="14" x14ac:dyDescent="0.15">
      <c r="A214" s="44" t="s">
        <v>374</v>
      </c>
      <c r="B214" s="48" t="str">
        <f t="shared" si="3"/>
        <v>https://github.com/uberboutique/whataform-repo/raw/main/pictures/BI0021.jpg</v>
      </c>
    </row>
    <row r="215" spans="1:2" ht="14" x14ac:dyDescent="0.15">
      <c r="A215" s="44" t="s">
        <v>1491</v>
      </c>
      <c r="B215" s="48" t="str">
        <f t="shared" si="3"/>
        <v>https://github.com/uberboutique/whataform-repo/raw/main/pictures/UB0149.jpg</v>
      </c>
    </row>
    <row r="216" spans="1:2" ht="14" x14ac:dyDescent="0.15">
      <c r="A216" s="44" t="s">
        <v>1492</v>
      </c>
      <c r="B216" s="48" t="str">
        <f t="shared" si="3"/>
        <v>https://github.com/uberboutique/whataform-repo/raw/main/pictures/UB0150.jpg</v>
      </c>
    </row>
    <row r="217" spans="1:2" ht="14" x14ac:dyDescent="0.15">
      <c r="A217" s="44" t="s">
        <v>1493</v>
      </c>
      <c r="B217" s="48" t="str">
        <f t="shared" si="3"/>
        <v>https://github.com/uberboutique/whataform-repo/raw/main/pictures/UB0151.jpg</v>
      </c>
    </row>
    <row r="218" spans="1:2" ht="14" x14ac:dyDescent="0.15">
      <c r="A218" s="44" t="s">
        <v>1494</v>
      </c>
      <c r="B218" s="48" t="str">
        <f t="shared" si="3"/>
        <v>https://github.com/uberboutique/whataform-repo/raw/main/pictures/UB0152.jpg</v>
      </c>
    </row>
    <row r="219" spans="1:2" ht="14" x14ac:dyDescent="0.15">
      <c r="A219" s="44" t="s">
        <v>1495</v>
      </c>
      <c r="B219" s="48" t="str">
        <f t="shared" si="3"/>
        <v>https://github.com/uberboutique/whataform-repo/raw/main/pictures/UB0153.jpg</v>
      </c>
    </row>
    <row r="220" spans="1:2" ht="14" x14ac:dyDescent="0.15">
      <c r="A220" s="44" t="s">
        <v>261</v>
      </c>
      <c r="B220" s="48" t="str">
        <f t="shared" si="3"/>
        <v>https://github.com/uberboutique/whataform-repo/raw/main/pictures/V0078.jpg</v>
      </c>
    </row>
    <row r="221" spans="1:2" ht="14" x14ac:dyDescent="0.15">
      <c r="A221" s="44" t="s">
        <v>375</v>
      </c>
      <c r="B221" s="48" t="str">
        <f t="shared" si="3"/>
        <v>https://github.com/uberboutique/whataform-repo/raw/main/pictures/BI0022.jpg</v>
      </c>
    </row>
    <row r="222" spans="1:2" ht="14" x14ac:dyDescent="0.15">
      <c r="A222" s="44" t="s">
        <v>1496</v>
      </c>
      <c r="B222" s="48" t="str">
        <f t="shared" si="3"/>
        <v>https://github.com/uberboutique/whataform-repo/raw/main/pictures/UB0154.jpg</v>
      </c>
    </row>
    <row r="223" spans="1:2" ht="14" x14ac:dyDescent="0.15">
      <c r="A223" s="44" t="s">
        <v>1497</v>
      </c>
      <c r="B223" s="48" t="str">
        <f t="shared" si="3"/>
        <v>https://github.com/uberboutique/whataform-repo/raw/main/pictures/UB0155.jpg</v>
      </c>
    </row>
    <row r="224" spans="1:2" ht="14" x14ac:dyDescent="0.15">
      <c r="A224" s="44" t="s">
        <v>1498</v>
      </c>
      <c r="B224" s="48" t="str">
        <f t="shared" si="3"/>
        <v>https://github.com/uberboutique/whataform-repo/raw/main/pictures/UB0156.jpg</v>
      </c>
    </row>
    <row r="225" spans="1:2" ht="14" x14ac:dyDescent="0.15">
      <c r="A225" s="44" t="s">
        <v>1499</v>
      </c>
      <c r="B225" s="48" t="str">
        <f t="shared" si="3"/>
        <v>https://github.com/uberboutique/whataform-repo/raw/main/pictures/UB0157.jpg</v>
      </c>
    </row>
    <row r="226" spans="1:2" ht="14" x14ac:dyDescent="0.15">
      <c r="A226" s="44" t="s">
        <v>1500</v>
      </c>
      <c r="B226" s="48" t="str">
        <f t="shared" si="3"/>
        <v>https://github.com/uberboutique/whataform-repo/raw/main/pictures/UB0158.jpg</v>
      </c>
    </row>
    <row r="227" spans="1:2" ht="14" x14ac:dyDescent="0.15">
      <c r="A227" s="44" t="s">
        <v>1501</v>
      </c>
      <c r="B227" s="48" t="str">
        <f t="shared" si="3"/>
        <v>https://github.com/uberboutique/whataform-repo/raw/main/pictures/UB0159.jpg</v>
      </c>
    </row>
    <row r="228" spans="1:2" ht="14" x14ac:dyDescent="0.15">
      <c r="A228" s="44" t="s">
        <v>307</v>
      </c>
      <c r="B228" s="48" t="str">
        <f t="shared" si="3"/>
        <v>https://github.com/uberboutique/whataform-repo/raw/main/pictures/A0011.jpg</v>
      </c>
    </row>
    <row r="229" spans="1:2" ht="14" x14ac:dyDescent="0.15">
      <c r="A229" s="44" t="s">
        <v>1502</v>
      </c>
      <c r="B229" s="48" t="str">
        <f t="shared" si="3"/>
        <v>https://github.com/uberboutique/whataform-repo/raw/main/pictures/UB0160.jpg</v>
      </c>
    </row>
    <row r="230" spans="1:2" ht="14" x14ac:dyDescent="0.15">
      <c r="A230" s="44" t="s">
        <v>379</v>
      </c>
      <c r="B230" s="48" t="str">
        <f t="shared" si="3"/>
        <v>https://github.com/uberboutique/whataform-repo/raw/main/pictures/BI0026.jpg</v>
      </c>
    </row>
    <row r="231" spans="1:2" ht="14" x14ac:dyDescent="0.15">
      <c r="A231" s="44" t="s">
        <v>1503</v>
      </c>
      <c r="B231" s="48" t="str">
        <f t="shared" si="3"/>
        <v>https://github.com/uberboutique/whataform-repo/raw/main/pictures/UB0161.jpg</v>
      </c>
    </row>
    <row r="232" spans="1:2" ht="14" x14ac:dyDescent="0.15">
      <c r="A232" s="44" t="s">
        <v>263</v>
      </c>
      <c r="B232" s="48" t="str">
        <f t="shared" si="3"/>
        <v>https://github.com/uberboutique/whataform-repo/raw/main/pictures/V0080.jpg</v>
      </c>
    </row>
    <row r="233" spans="1:2" ht="14" x14ac:dyDescent="0.15">
      <c r="A233" s="44" t="s">
        <v>1504</v>
      </c>
      <c r="B233" s="48" t="str">
        <f t="shared" si="3"/>
        <v>https://github.com/uberboutique/whataform-repo/raw/main/pictures/UB0162.jpg</v>
      </c>
    </row>
    <row r="234" spans="1:2" ht="14" x14ac:dyDescent="0.15">
      <c r="A234" s="44" t="s">
        <v>403</v>
      </c>
      <c r="B234" s="48" t="str">
        <f t="shared" si="3"/>
        <v>https://github.com/uberboutique/whataform-repo/raw/main/pictures/SB0001.jpg</v>
      </c>
    </row>
    <row r="235" spans="1:2" ht="14" x14ac:dyDescent="0.15">
      <c r="A235" s="44" t="s">
        <v>1505</v>
      </c>
      <c r="B235" s="48" t="str">
        <f t="shared" si="3"/>
        <v>https://github.com/uberboutique/whataform-repo/raw/main/pictures/UB0163.jpg</v>
      </c>
    </row>
    <row r="236" spans="1:2" ht="14" x14ac:dyDescent="0.15">
      <c r="A236" s="44" t="s">
        <v>1506</v>
      </c>
      <c r="B236" s="48" t="str">
        <f t="shared" si="3"/>
        <v>https://github.com/uberboutique/whataform-repo/raw/main/pictures/UB0164.jpg</v>
      </c>
    </row>
    <row r="237" spans="1:2" ht="14" x14ac:dyDescent="0.15">
      <c r="A237" s="44" t="s">
        <v>405</v>
      </c>
      <c r="B237" s="48" t="str">
        <f t="shared" si="3"/>
        <v>https://github.com/uberboutique/whataform-repo/raw/main/pictures/SB0003.jpg</v>
      </c>
    </row>
    <row r="238" spans="1:2" ht="14" x14ac:dyDescent="0.15">
      <c r="A238" s="44" t="s">
        <v>1507</v>
      </c>
      <c r="B238" s="48" t="str">
        <f t="shared" si="3"/>
        <v>https://github.com/uberboutique/whataform-repo/raw/main/pictures/UB0165.jpg</v>
      </c>
    </row>
    <row r="239" spans="1:2" ht="14" x14ac:dyDescent="0.15">
      <c r="A239" s="44" t="s">
        <v>1508</v>
      </c>
      <c r="B239" s="48" t="str">
        <f t="shared" si="3"/>
        <v>https://github.com/uberboutique/whataform-repo/raw/main/pictures/UB0166.jpg</v>
      </c>
    </row>
    <row r="240" spans="1:2" ht="14" x14ac:dyDescent="0.15">
      <c r="A240" s="44" t="s">
        <v>1509</v>
      </c>
      <c r="B240" s="48" t="str">
        <f t="shared" si="3"/>
        <v>https://github.com/uberboutique/whataform-repo/raw/main/pictures/UB0167.jpg</v>
      </c>
    </row>
    <row r="241" spans="1:2" ht="14" x14ac:dyDescent="0.15">
      <c r="A241" s="44" t="s">
        <v>1510</v>
      </c>
      <c r="B241" s="48" t="str">
        <f t="shared" si="3"/>
        <v>https://github.com/uberboutique/whataform-repo/raw/main/pictures/UB0168.jpg</v>
      </c>
    </row>
    <row r="242" spans="1:2" ht="14" x14ac:dyDescent="0.15">
      <c r="A242" s="44" t="s">
        <v>1511</v>
      </c>
      <c r="B242" s="48" t="str">
        <f t="shared" si="3"/>
        <v>https://github.com/uberboutique/whataform-repo/raw/main/pictures/UB0169.jpg</v>
      </c>
    </row>
    <row r="243" spans="1:2" ht="14" x14ac:dyDescent="0.15">
      <c r="A243" s="44" t="s">
        <v>1512</v>
      </c>
      <c r="B243" s="48" t="str">
        <f t="shared" si="3"/>
        <v>https://github.com/uberboutique/whataform-repo/raw/main/pictures/UB0170.jpg</v>
      </c>
    </row>
    <row r="244" spans="1:2" ht="14" x14ac:dyDescent="0.15">
      <c r="A244" s="44" t="s">
        <v>1513</v>
      </c>
      <c r="B244" s="48" t="str">
        <f t="shared" si="3"/>
        <v>https://github.com/uberboutique/whataform-repo/raw/main/pictures/UB0171.jpg</v>
      </c>
    </row>
    <row r="245" spans="1:2" ht="14" x14ac:dyDescent="0.15">
      <c r="A245" s="44" t="s">
        <v>1514</v>
      </c>
      <c r="B245" s="48" t="str">
        <f t="shared" si="3"/>
        <v>https://github.com/uberboutique/whataform-repo/raw/main/pictures/UB0172.jpg</v>
      </c>
    </row>
    <row r="246" spans="1:2" ht="14" x14ac:dyDescent="0.15">
      <c r="A246" s="44" t="s">
        <v>1515</v>
      </c>
      <c r="B246" s="48" t="str">
        <f t="shared" si="3"/>
        <v>https://github.com/uberboutique/whataform-repo/raw/main/pictures/UB0173.jpg</v>
      </c>
    </row>
    <row r="247" spans="1:2" ht="14" x14ac:dyDescent="0.15">
      <c r="A247" s="44" t="s">
        <v>1516</v>
      </c>
      <c r="B247" s="48" t="str">
        <f t="shared" si="3"/>
        <v>https://github.com/uberboutique/whataform-repo/raw/main/pictures/UB0174.jpg</v>
      </c>
    </row>
    <row r="248" spans="1:2" ht="14" x14ac:dyDescent="0.15">
      <c r="A248" s="44" t="s">
        <v>1517</v>
      </c>
      <c r="B248" s="48" t="str">
        <f t="shared" si="3"/>
        <v>https://github.com/uberboutique/whataform-repo/raw/main/pictures/UB0175.jpg</v>
      </c>
    </row>
    <row r="249" spans="1:2" ht="14" x14ac:dyDescent="0.15">
      <c r="A249" s="44" t="s">
        <v>341</v>
      </c>
      <c r="B249" s="48" t="str">
        <f t="shared" si="3"/>
        <v>https://github.com/uberboutique/whataform-repo/raw/main/pictures/CA0003.jpg</v>
      </c>
    </row>
    <row r="250" spans="1:2" ht="14" x14ac:dyDescent="0.15">
      <c r="A250" s="44" t="s">
        <v>383</v>
      </c>
      <c r="B250" s="48" t="str">
        <f t="shared" si="3"/>
        <v>https://github.com/uberboutique/whataform-repo/raw/main/pictures/P0017.jpg</v>
      </c>
    </row>
    <row r="251" spans="1:2" ht="14" x14ac:dyDescent="0.15">
      <c r="A251" s="44" t="s">
        <v>1518</v>
      </c>
      <c r="B251" s="48" t="str">
        <f t="shared" si="3"/>
        <v>https://github.com/uberboutique/whataform-repo/raw/main/pictures/UB0176.jpg</v>
      </c>
    </row>
    <row r="252" spans="1:2" ht="14" x14ac:dyDescent="0.15">
      <c r="A252" s="44" t="s">
        <v>418</v>
      </c>
      <c r="B252" s="48" t="str">
        <f t="shared" si="3"/>
        <v>https://github.com/uberboutique/whataform-repo/raw/main/pictures/L0001.jpg</v>
      </c>
    </row>
    <row r="253" spans="1:2" ht="14" x14ac:dyDescent="0.15">
      <c r="A253" s="44" t="s">
        <v>1519</v>
      </c>
      <c r="B253" s="48" t="str">
        <f t="shared" si="3"/>
        <v>https://github.com/uberboutique/whataform-repo/raw/main/pictures/UB0177.jpg</v>
      </c>
    </row>
    <row r="254" spans="1:2" ht="14" x14ac:dyDescent="0.15">
      <c r="A254" s="44" t="s">
        <v>342</v>
      </c>
      <c r="B254" s="48" t="str">
        <f t="shared" si="3"/>
        <v>https://github.com/uberboutique/whataform-repo/raw/main/pictures/CA0004.jpg</v>
      </c>
    </row>
    <row r="255" spans="1:2" ht="14" x14ac:dyDescent="0.15">
      <c r="A255" s="44" t="s">
        <v>385</v>
      </c>
      <c r="B255" s="48" t="str">
        <f t="shared" si="3"/>
        <v>https://github.com/uberboutique/whataform-repo/raw/main/pictures/P0019.jpg</v>
      </c>
    </row>
    <row r="256" spans="1:2" ht="14" x14ac:dyDescent="0.15">
      <c r="A256" s="44" t="s">
        <v>1520</v>
      </c>
      <c r="B256" s="48" t="str">
        <f t="shared" si="3"/>
        <v>https://github.com/uberboutique/whataform-repo/raw/main/pictures/UB0178.jpg</v>
      </c>
    </row>
    <row r="257" spans="1:2" ht="14" x14ac:dyDescent="0.15">
      <c r="A257" s="44" t="s">
        <v>1521</v>
      </c>
      <c r="B257" s="48" t="str">
        <f t="shared" si="3"/>
        <v>https://github.com/uberboutique/whataform-repo/raw/main/pictures/UB0179.jpg</v>
      </c>
    </row>
    <row r="258" spans="1:2" ht="14" x14ac:dyDescent="0.15">
      <c r="A258" s="44" t="s">
        <v>1522</v>
      </c>
      <c r="B258" s="48" t="str">
        <f t="shared" ref="B258:B321" si="4">"https://github.com/uberboutique/whataform-repo/raw/main/pictures/"&amp;A258&amp;".jpg"</f>
        <v>https://github.com/uberboutique/whataform-repo/raw/main/pictures/UB0180.jpg</v>
      </c>
    </row>
    <row r="259" spans="1:2" ht="14" x14ac:dyDescent="0.15">
      <c r="A259" s="44" t="s">
        <v>1523</v>
      </c>
      <c r="B259" s="48" t="str">
        <f t="shared" si="4"/>
        <v>https://github.com/uberboutique/whataform-repo/raw/main/pictures/UB0181.jpg</v>
      </c>
    </row>
    <row r="260" spans="1:2" ht="14" x14ac:dyDescent="0.15">
      <c r="A260" s="44" t="s">
        <v>265</v>
      </c>
      <c r="B260" s="48" t="str">
        <f t="shared" si="4"/>
        <v>https://github.com/uberboutique/whataform-repo/raw/main/pictures/V0083.jpg</v>
      </c>
    </row>
    <row r="261" spans="1:2" ht="14" x14ac:dyDescent="0.15">
      <c r="A261" s="44" t="s">
        <v>266</v>
      </c>
      <c r="B261" s="48" t="str">
        <f t="shared" si="4"/>
        <v>https://github.com/uberboutique/whataform-repo/raw/main/pictures/V0084.jpg</v>
      </c>
    </row>
    <row r="262" spans="1:2" ht="14" x14ac:dyDescent="0.15">
      <c r="A262" s="44" t="s">
        <v>267</v>
      </c>
      <c r="B262" s="48" t="str">
        <f t="shared" si="4"/>
        <v>https://github.com/uberboutique/whataform-repo/raw/main/pictures/V0085.jpg</v>
      </c>
    </row>
    <row r="263" spans="1:2" ht="14" x14ac:dyDescent="0.15">
      <c r="A263" s="44" t="s">
        <v>268</v>
      </c>
      <c r="B263" s="48" t="str">
        <f t="shared" si="4"/>
        <v>https://github.com/uberboutique/whataform-repo/raw/main/pictures/V0086.jpg</v>
      </c>
    </row>
    <row r="264" spans="1:2" ht="14" x14ac:dyDescent="0.15">
      <c r="A264" s="44" t="s">
        <v>269</v>
      </c>
      <c r="B264" s="48" t="str">
        <f t="shared" si="4"/>
        <v>https://github.com/uberboutique/whataform-repo/raw/main/pictures/V0087.jpg</v>
      </c>
    </row>
    <row r="265" spans="1:2" ht="14" x14ac:dyDescent="0.15">
      <c r="A265" s="44" t="s">
        <v>270</v>
      </c>
      <c r="B265" s="48" t="str">
        <f t="shared" si="4"/>
        <v>https://github.com/uberboutique/whataform-repo/raw/main/pictures/V0088.jpg</v>
      </c>
    </row>
    <row r="266" spans="1:2" ht="14" x14ac:dyDescent="0.15">
      <c r="A266" s="44" t="s">
        <v>454</v>
      </c>
      <c r="B266" s="48" t="str">
        <f t="shared" si="4"/>
        <v>https://github.com/uberboutique/whataform-repo/raw/main/pictures/B0057.jpg</v>
      </c>
    </row>
    <row r="267" spans="1:2" ht="14" x14ac:dyDescent="0.15">
      <c r="A267" s="44" t="s">
        <v>313</v>
      </c>
      <c r="B267" s="48" t="str">
        <f t="shared" si="4"/>
        <v>https://github.com/uberboutique/whataform-repo/raw/main/pictures/B0023.jpg</v>
      </c>
    </row>
    <row r="268" spans="1:2" ht="14" x14ac:dyDescent="0.15">
      <c r="A268" s="44" t="s">
        <v>314</v>
      </c>
      <c r="B268" s="48" t="str">
        <f t="shared" si="4"/>
        <v>https://github.com/uberboutique/whataform-repo/raw/main/pictures/B0024.jpg</v>
      </c>
    </row>
    <row r="269" spans="1:2" ht="14" x14ac:dyDescent="0.15">
      <c r="A269" s="44" t="s">
        <v>315</v>
      </c>
      <c r="B269" s="48" t="str">
        <f t="shared" si="4"/>
        <v>https://github.com/uberboutique/whataform-repo/raw/main/pictures/B0025.jpg</v>
      </c>
    </row>
    <row r="270" spans="1:2" ht="14" x14ac:dyDescent="0.15">
      <c r="A270" s="44" t="s">
        <v>1524</v>
      </c>
      <c r="B270" s="48" t="str">
        <f t="shared" si="4"/>
        <v>https://github.com/uberboutique/whataform-repo/raw/main/pictures/UB0182.jpg</v>
      </c>
    </row>
    <row r="271" spans="1:2" ht="14" x14ac:dyDescent="0.15">
      <c r="A271" s="44" t="s">
        <v>1525</v>
      </c>
      <c r="B271" s="48" t="str">
        <f t="shared" si="4"/>
        <v>https://github.com/uberboutique/whataform-repo/raw/main/pictures/UB0183.jpg</v>
      </c>
    </row>
    <row r="272" spans="1:2" ht="14" x14ac:dyDescent="0.15">
      <c r="A272" s="44" t="s">
        <v>1526</v>
      </c>
      <c r="B272" s="48" t="str">
        <f t="shared" si="4"/>
        <v>https://github.com/uberboutique/whataform-repo/raw/main/pictures/UB0184.jpg</v>
      </c>
    </row>
    <row r="273" spans="1:2" ht="14" x14ac:dyDescent="0.15">
      <c r="A273" s="44" t="s">
        <v>319</v>
      </c>
      <c r="B273" s="48" t="str">
        <f t="shared" si="4"/>
        <v>https://github.com/uberboutique/whataform-repo/raw/main/pictures/B0029.jpg</v>
      </c>
    </row>
    <row r="274" spans="1:2" ht="14" x14ac:dyDescent="0.15">
      <c r="A274" s="44" t="s">
        <v>320</v>
      </c>
      <c r="B274" s="48" t="str">
        <f t="shared" si="4"/>
        <v>https://github.com/uberboutique/whataform-repo/raw/main/pictures/B0030.jpg</v>
      </c>
    </row>
    <row r="275" spans="1:2" ht="14" x14ac:dyDescent="0.15">
      <c r="A275" s="44" t="s">
        <v>1527</v>
      </c>
      <c r="B275" s="48" t="str">
        <f t="shared" si="4"/>
        <v>https://github.com/uberboutique/whataform-repo/raw/main/pictures/UB0185.jpg</v>
      </c>
    </row>
    <row r="276" spans="1:2" ht="14" x14ac:dyDescent="0.15">
      <c r="A276" s="44" t="s">
        <v>1528</v>
      </c>
      <c r="B276" s="48" t="str">
        <f t="shared" si="4"/>
        <v>https://github.com/uberboutique/whataform-repo/raw/main/pictures/UB0186.jpg</v>
      </c>
    </row>
    <row r="277" spans="1:2" ht="14" x14ac:dyDescent="0.15">
      <c r="A277" s="44" t="s">
        <v>1529</v>
      </c>
      <c r="B277" s="48" t="str">
        <f t="shared" si="4"/>
        <v>https://github.com/uberboutique/whataform-repo/raw/main/pictures/UB0187.jpg</v>
      </c>
    </row>
    <row r="278" spans="1:2" ht="14" x14ac:dyDescent="0.15">
      <c r="A278" s="44" t="s">
        <v>1530</v>
      </c>
      <c r="B278" s="48" t="str">
        <f t="shared" si="4"/>
        <v>https://github.com/uberboutique/whataform-repo/raw/main/pictures/UB0188.jpg</v>
      </c>
    </row>
    <row r="279" spans="1:2" ht="14" x14ac:dyDescent="0.15">
      <c r="A279" s="44" t="s">
        <v>1531</v>
      </c>
      <c r="B279" s="48" t="str">
        <f t="shared" si="4"/>
        <v>https://github.com/uberboutique/whataform-repo/raw/main/pictures/UB0189.jpg</v>
      </c>
    </row>
    <row r="280" spans="1:2" ht="14" x14ac:dyDescent="0.15">
      <c r="A280" s="44" t="s">
        <v>1532</v>
      </c>
      <c r="B280" s="48" t="str">
        <f t="shared" si="4"/>
        <v>https://github.com/uberboutique/whataform-repo/raw/main/pictures/UB0190.jpg</v>
      </c>
    </row>
    <row r="281" spans="1:2" ht="14" x14ac:dyDescent="0.15">
      <c r="A281" s="44" t="s">
        <v>1533</v>
      </c>
      <c r="B281" s="48" t="str">
        <f t="shared" si="4"/>
        <v>https://github.com/uberboutique/whataform-repo/raw/main/pictures/UB0191.jpg</v>
      </c>
    </row>
    <row r="282" spans="1:2" ht="14" x14ac:dyDescent="0.15">
      <c r="A282" s="44" t="s">
        <v>1534</v>
      </c>
      <c r="B282" s="48" t="str">
        <f t="shared" si="4"/>
        <v>https://github.com/uberboutique/whataform-repo/raw/main/pictures/UB0192.jpg</v>
      </c>
    </row>
    <row r="283" spans="1:2" ht="14" x14ac:dyDescent="0.15">
      <c r="A283" s="44" t="s">
        <v>1535</v>
      </c>
      <c r="B283" s="48" t="str">
        <f t="shared" si="4"/>
        <v>https://github.com/uberboutique/whataform-repo/raw/main/pictures/UB0193.jpg</v>
      </c>
    </row>
    <row r="284" spans="1:2" ht="14" x14ac:dyDescent="0.15">
      <c r="A284" s="44" t="s">
        <v>274</v>
      </c>
      <c r="B284" s="48" t="str">
        <f t="shared" si="4"/>
        <v>https://github.com/uberboutique/whataform-repo/raw/main/pictures/V0092.jpg</v>
      </c>
    </row>
    <row r="285" spans="1:2" ht="14" x14ac:dyDescent="0.15">
      <c r="A285" s="44" t="s">
        <v>1536</v>
      </c>
      <c r="B285" s="48" t="str">
        <f t="shared" si="4"/>
        <v>https://github.com/uberboutique/whataform-repo/raw/main/pictures/UB0194.jpg</v>
      </c>
    </row>
    <row r="286" spans="1:2" ht="14" x14ac:dyDescent="0.15">
      <c r="A286" s="44" t="s">
        <v>275</v>
      </c>
      <c r="B286" s="48" t="str">
        <f t="shared" si="4"/>
        <v>https://github.com/uberboutique/whataform-repo/raw/main/pictures/V0093.jpg</v>
      </c>
    </row>
    <row r="287" spans="1:2" ht="14" x14ac:dyDescent="0.15">
      <c r="A287" s="44" t="s">
        <v>276</v>
      </c>
      <c r="B287" s="48" t="str">
        <f t="shared" si="4"/>
        <v>https://github.com/uberboutique/whataform-repo/raw/main/pictures/V0094.jpg</v>
      </c>
    </row>
    <row r="288" spans="1:2" ht="14" x14ac:dyDescent="0.15">
      <c r="A288" s="44" t="s">
        <v>1537</v>
      </c>
      <c r="B288" s="48" t="str">
        <f t="shared" si="4"/>
        <v>https://github.com/uberboutique/whataform-repo/raw/main/pictures/UB0195.jpg</v>
      </c>
    </row>
    <row r="289" spans="1:2" ht="14" x14ac:dyDescent="0.15">
      <c r="A289" s="44" t="s">
        <v>1538</v>
      </c>
      <c r="B289" s="48" t="str">
        <f t="shared" si="4"/>
        <v>https://github.com/uberboutique/whataform-repo/raw/main/pictures/UB0196.jpg</v>
      </c>
    </row>
    <row r="290" spans="1:2" ht="14" x14ac:dyDescent="0.15">
      <c r="A290" s="44" t="s">
        <v>1539</v>
      </c>
      <c r="B290" s="48" t="str">
        <f t="shared" si="4"/>
        <v>https://github.com/uberboutique/whataform-repo/raw/main/pictures/UB0197.jpg</v>
      </c>
    </row>
    <row r="291" spans="1:2" ht="14" x14ac:dyDescent="0.15">
      <c r="A291" s="44" t="s">
        <v>1540</v>
      </c>
      <c r="B291" s="48" t="str">
        <f t="shared" si="4"/>
        <v>https://github.com/uberboutique/whataform-repo/raw/main/pictures/UB0198.jpg</v>
      </c>
    </row>
    <row r="292" spans="1:2" ht="14" x14ac:dyDescent="0.15">
      <c r="A292" s="44" t="s">
        <v>278</v>
      </c>
      <c r="B292" s="48" t="str">
        <f t="shared" si="4"/>
        <v>https://github.com/uberboutique/whataform-repo/raw/main/pictures/V0096.jpg</v>
      </c>
    </row>
    <row r="293" spans="1:2" ht="14" x14ac:dyDescent="0.15">
      <c r="A293" s="44" t="s">
        <v>279</v>
      </c>
      <c r="B293" s="48" t="str">
        <f t="shared" si="4"/>
        <v>https://github.com/uberboutique/whataform-repo/raw/main/pictures/V0097.jpg</v>
      </c>
    </row>
    <row r="294" spans="1:2" ht="14" x14ac:dyDescent="0.15">
      <c r="A294" s="44" t="s">
        <v>280</v>
      </c>
      <c r="B294" s="48" t="str">
        <f t="shared" si="4"/>
        <v>https://github.com/uberboutique/whataform-repo/raw/main/pictures/V0098.jpg</v>
      </c>
    </row>
    <row r="295" spans="1:2" ht="14" x14ac:dyDescent="0.15">
      <c r="A295" s="44" t="s">
        <v>1541</v>
      </c>
      <c r="B295" s="48" t="str">
        <f t="shared" si="4"/>
        <v>https://github.com/uberboutique/whataform-repo/raw/main/pictures/UB0199.jpg</v>
      </c>
    </row>
    <row r="296" spans="1:2" ht="14" x14ac:dyDescent="0.15">
      <c r="A296" s="44" t="s">
        <v>1542</v>
      </c>
      <c r="B296" s="48" t="str">
        <f t="shared" si="4"/>
        <v>https://github.com/uberboutique/whataform-repo/raw/main/pictures/UB0200.jpg</v>
      </c>
    </row>
    <row r="297" spans="1:2" ht="14" x14ac:dyDescent="0.15">
      <c r="A297" s="44" t="s">
        <v>1543</v>
      </c>
      <c r="B297" s="48" t="str">
        <f t="shared" si="4"/>
        <v>https://github.com/uberboutique/whataform-repo/raw/main/pictures/UB0201.jpg</v>
      </c>
    </row>
    <row r="298" spans="1:2" ht="14" x14ac:dyDescent="0.15">
      <c r="A298" s="44" t="s">
        <v>284</v>
      </c>
      <c r="B298" s="48" t="str">
        <f t="shared" si="4"/>
        <v>https://github.com/uberboutique/whataform-repo/raw/main/pictures/V0102.jpg</v>
      </c>
    </row>
    <row r="299" spans="1:2" ht="14" x14ac:dyDescent="0.15">
      <c r="A299" s="44" t="s">
        <v>1544</v>
      </c>
      <c r="B299" s="48" t="str">
        <f t="shared" si="4"/>
        <v>https://github.com/uberboutique/whataform-repo/raw/main/pictures/UB0202.jpg</v>
      </c>
    </row>
    <row r="300" spans="1:2" ht="14" x14ac:dyDescent="0.15">
      <c r="A300" s="44" t="s">
        <v>1545</v>
      </c>
      <c r="B300" s="48" t="str">
        <f t="shared" si="4"/>
        <v>https://github.com/uberboutique/whataform-repo/raw/main/pictures/UB0203.jpg</v>
      </c>
    </row>
    <row r="301" spans="1:2" ht="14" x14ac:dyDescent="0.15">
      <c r="A301" s="44" t="s">
        <v>1546</v>
      </c>
      <c r="B301" s="48" t="str">
        <f t="shared" si="4"/>
        <v>https://github.com/uberboutique/whataform-repo/raw/main/pictures/UB0204.jpg</v>
      </c>
    </row>
    <row r="302" spans="1:2" ht="14" x14ac:dyDescent="0.15">
      <c r="A302" s="44" t="s">
        <v>288</v>
      </c>
      <c r="B302" s="48" t="str">
        <f t="shared" si="4"/>
        <v>https://github.com/uberboutique/whataform-repo/raw/main/pictures/V0106.jpg</v>
      </c>
    </row>
    <row r="303" spans="1:2" ht="14" x14ac:dyDescent="0.15">
      <c r="A303" s="44" t="s">
        <v>1547</v>
      </c>
      <c r="B303" s="48" t="str">
        <f t="shared" si="4"/>
        <v>https://github.com/uberboutique/whataform-repo/raw/main/pictures/UB0205.jpg</v>
      </c>
    </row>
    <row r="304" spans="1:2" ht="14" x14ac:dyDescent="0.15">
      <c r="A304" s="44" t="s">
        <v>1548</v>
      </c>
      <c r="B304" s="48" t="str">
        <f t="shared" si="4"/>
        <v>https://github.com/uberboutique/whataform-repo/raw/main/pictures/UB0206.jpg</v>
      </c>
    </row>
    <row r="305" spans="1:2" ht="14" x14ac:dyDescent="0.15">
      <c r="A305" s="44" t="s">
        <v>291</v>
      </c>
      <c r="B305" s="48" t="str">
        <f t="shared" si="4"/>
        <v>https://github.com/uberboutique/whataform-repo/raw/main/pictures/V0109.jpg</v>
      </c>
    </row>
    <row r="306" spans="1:2" ht="14" x14ac:dyDescent="0.15">
      <c r="A306" s="44" t="s">
        <v>1549</v>
      </c>
      <c r="B306" s="48" t="str">
        <f t="shared" si="4"/>
        <v>https://github.com/uberboutique/whataform-repo/raw/main/pictures/UB0207.jpg</v>
      </c>
    </row>
    <row r="307" spans="1:2" ht="14" x14ac:dyDescent="0.15">
      <c r="A307" s="44" t="s">
        <v>1550</v>
      </c>
      <c r="B307" s="48" t="str">
        <f t="shared" si="4"/>
        <v>https://github.com/uberboutique/whataform-repo/raw/main/pictures/UB0208.jpg</v>
      </c>
    </row>
    <row r="308" spans="1:2" ht="14" x14ac:dyDescent="0.15">
      <c r="A308" s="44" t="s">
        <v>1551</v>
      </c>
      <c r="B308" s="48" t="str">
        <f t="shared" si="4"/>
        <v>https://github.com/uberboutique/whataform-repo/raw/main/pictures/UB0209.jpg</v>
      </c>
    </row>
    <row r="309" spans="1:2" ht="14" x14ac:dyDescent="0.15">
      <c r="A309" s="44" t="s">
        <v>295</v>
      </c>
      <c r="B309" s="48" t="str">
        <f t="shared" si="4"/>
        <v>https://github.com/uberboutique/whataform-repo/raw/main/pictures/V0113.jpg</v>
      </c>
    </row>
    <row r="310" spans="1:2" ht="14" x14ac:dyDescent="0.15">
      <c r="A310" s="44" t="s">
        <v>296</v>
      </c>
      <c r="B310" s="48" t="str">
        <f t="shared" si="4"/>
        <v>https://github.com/uberboutique/whataform-repo/raw/main/pictures/V0114.jpg</v>
      </c>
    </row>
    <row r="311" spans="1:2" ht="14" x14ac:dyDescent="0.15">
      <c r="A311" s="44" t="s">
        <v>297</v>
      </c>
      <c r="B311" s="48" t="str">
        <f t="shared" si="4"/>
        <v>https://github.com/uberboutique/whataform-repo/raw/main/pictures/V0115.jpg</v>
      </c>
    </row>
    <row r="312" spans="1:2" ht="14" x14ac:dyDescent="0.15">
      <c r="A312" s="44" t="s">
        <v>298</v>
      </c>
      <c r="B312" s="48" t="str">
        <f t="shared" si="4"/>
        <v>https://github.com/uberboutique/whataform-repo/raw/main/pictures/V0116.jpg</v>
      </c>
    </row>
    <row r="313" spans="1:2" ht="14" x14ac:dyDescent="0.15">
      <c r="A313" s="44" t="s">
        <v>299</v>
      </c>
      <c r="B313" s="48" t="str">
        <f t="shared" si="4"/>
        <v>https://github.com/uberboutique/whataform-repo/raw/main/pictures/V0117.jpg</v>
      </c>
    </row>
    <row r="314" spans="1:2" ht="14" x14ac:dyDescent="0.15">
      <c r="A314" s="44" t="s">
        <v>300</v>
      </c>
      <c r="B314" s="48" t="str">
        <f t="shared" si="4"/>
        <v>https://github.com/uberboutique/whataform-repo/raw/main/pictures/V0118.jpg</v>
      </c>
    </row>
    <row r="315" spans="1:2" ht="14" x14ac:dyDescent="0.15">
      <c r="A315" s="44" t="s">
        <v>1552</v>
      </c>
      <c r="B315" s="48" t="str">
        <f t="shared" si="4"/>
        <v>https://github.com/uberboutique/whataform-repo/raw/main/pictures/UB0210.jpg</v>
      </c>
    </row>
    <row r="316" spans="1:2" ht="14" x14ac:dyDescent="0.15">
      <c r="A316" s="44" t="s">
        <v>1553</v>
      </c>
      <c r="B316" s="48" t="str">
        <f t="shared" si="4"/>
        <v>https://github.com/uberboutique/whataform-repo/raw/main/pictures/UB0211.jpg</v>
      </c>
    </row>
    <row r="317" spans="1:2" ht="14" x14ac:dyDescent="0.15">
      <c r="A317" s="44" t="s">
        <v>1554</v>
      </c>
      <c r="B317" s="48" t="str">
        <f t="shared" si="4"/>
        <v>https://github.com/uberboutique/whataform-repo/raw/main/pictures/UB0212.jpg</v>
      </c>
    </row>
    <row r="318" spans="1:2" ht="14" x14ac:dyDescent="0.15">
      <c r="A318" s="44" t="s">
        <v>333</v>
      </c>
      <c r="B318" s="48" t="str">
        <f t="shared" si="4"/>
        <v>https://github.com/uberboutique/whataform-repo/raw/main/pictures/B0043.jpg</v>
      </c>
    </row>
    <row r="319" spans="1:2" ht="14" x14ac:dyDescent="0.15">
      <c r="A319" s="44" t="s">
        <v>334</v>
      </c>
      <c r="B319" s="48" t="str">
        <f t="shared" si="4"/>
        <v>https://github.com/uberboutique/whataform-repo/raw/main/pictures/B0044.jpg</v>
      </c>
    </row>
    <row r="320" spans="1:2" ht="14" x14ac:dyDescent="0.15">
      <c r="A320" s="44" t="s">
        <v>335</v>
      </c>
      <c r="B320" s="48" t="str">
        <f t="shared" si="4"/>
        <v>https://github.com/uberboutique/whataform-repo/raw/main/pictures/B0045.jpg</v>
      </c>
    </row>
    <row r="321" spans="1:2" ht="14" x14ac:dyDescent="0.15">
      <c r="A321" s="44" t="s">
        <v>1555</v>
      </c>
      <c r="B321" s="48" t="str">
        <f t="shared" si="4"/>
        <v>https://github.com/uberboutique/whataform-repo/raw/main/pictures/UB0213.jpg</v>
      </c>
    </row>
    <row r="322" spans="1:2" ht="14" x14ac:dyDescent="0.15">
      <c r="A322" s="44" t="s">
        <v>1556</v>
      </c>
      <c r="B322" s="48" t="str">
        <f t="shared" ref="B322:B327" si="5">"https://github.com/uberboutique/whataform-repo/raw/main/pictures/"&amp;A322&amp;".jpg"</f>
        <v>https://github.com/uberboutique/whataform-repo/raw/main/pictures/UB0214.jpg</v>
      </c>
    </row>
    <row r="323" spans="1:2" ht="14" x14ac:dyDescent="0.15">
      <c r="A323" s="44" t="s">
        <v>301</v>
      </c>
      <c r="B323" s="48" t="str">
        <f t="shared" si="5"/>
        <v>https://github.com/uberboutique/whataform-repo/raw/main/pictures/V0119.jpg</v>
      </c>
    </row>
    <row r="324" spans="1:2" ht="14" x14ac:dyDescent="0.15">
      <c r="A324" s="44" t="s">
        <v>1557</v>
      </c>
      <c r="B324" s="48" t="str">
        <f t="shared" si="5"/>
        <v>https://github.com/uberboutique/whataform-repo/raw/main/pictures/UB0215.jpg</v>
      </c>
    </row>
    <row r="325" spans="1:2" ht="14" x14ac:dyDescent="0.15">
      <c r="A325" s="44" t="s">
        <v>1558</v>
      </c>
      <c r="B325" s="48" t="str">
        <f t="shared" si="5"/>
        <v>https://github.com/uberboutique/whataform-repo/raw/main/pictures/UB0216.jpg</v>
      </c>
    </row>
    <row r="326" spans="1:2" ht="14" x14ac:dyDescent="0.15">
      <c r="A326" s="44" t="s">
        <v>388</v>
      </c>
      <c r="B326" s="48" t="str">
        <f t="shared" si="5"/>
        <v>https://github.com/uberboutique/whataform-repo/raw/main/pictures/V0120.jpg</v>
      </c>
    </row>
    <row r="327" spans="1:2" ht="14" x14ac:dyDescent="0.15">
      <c r="A327" s="44" t="s">
        <v>389</v>
      </c>
      <c r="B327" s="48" t="str">
        <f t="shared" si="5"/>
        <v>https://github.com/uberboutique/whataform-repo/raw/main/pictures/V0121.jpg</v>
      </c>
    </row>
    <row r="328" spans="1:2" ht="14" x14ac:dyDescent="0.15">
      <c r="A328" s="44" t="s">
        <v>390</v>
      </c>
      <c r="B328" s="48" t="str">
        <f>"https://github.com/uberboutique/whataform-repo/raw/main/pictures/"&amp;A328&amp;".jpg"</f>
        <v>https://github.com/uberboutique/whataform-repo/raw/main/pictures/B0050.jpg</v>
      </c>
    </row>
    <row r="329" spans="1:2" ht="14" x14ac:dyDescent="0.15">
      <c r="A329" s="44" t="s">
        <v>1559</v>
      </c>
      <c r="B329" s="49" t="str">
        <f>"https://github.com/uberboutique/whataform-repo/raw/main/pictures/"&amp;A329&amp;".jpg"</f>
        <v>https://github.com/uberboutique/whataform-repo/raw/main/pictures/UB0217.jpg</v>
      </c>
    </row>
    <row r="330" spans="1:2" ht="14" x14ac:dyDescent="0.15">
      <c r="A330" s="44" t="s">
        <v>1560</v>
      </c>
      <c r="B330" s="49" t="str">
        <f>"https://github.com/uberboutique/whataform-repo/raw/main/pictures/"&amp;A330&amp;".jpg"</f>
        <v>https://github.com/uberboutique/whataform-repo/raw/main/pictures/UB0218.jpg</v>
      </c>
    </row>
    <row r="331" spans="1:2" ht="14" x14ac:dyDescent="0.15">
      <c r="A331" s="44" t="s">
        <v>1561</v>
      </c>
      <c r="B331" s="49" t="str">
        <f t="shared" ref="B331:B337" si="6">"https://github.com/uberboutique/whataform-repo/raw/main/pictures/"&amp;A331&amp;".jpg"</f>
        <v>https://github.com/uberboutique/whataform-repo/raw/main/pictures/UB0219.jpg</v>
      </c>
    </row>
    <row r="332" spans="1:2" ht="14" x14ac:dyDescent="0.15">
      <c r="A332" s="44" t="s">
        <v>1562</v>
      </c>
      <c r="B332" s="49" t="str">
        <f t="shared" si="6"/>
        <v>https://github.com/uberboutique/whataform-repo/raw/main/pictures/UB0220.jpg</v>
      </c>
    </row>
    <row r="333" spans="1:2" ht="14" x14ac:dyDescent="0.15">
      <c r="A333" s="44" t="s">
        <v>1563</v>
      </c>
      <c r="B333" s="49" t="str">
        <f t="shared" si="6"/>
        <v>https://github.com/uberboutique/whataform-repo/raw/main/pictures/UB0221.jpg</v>
      </c>
    </row>
    <row r="334" spans="1:2" ht="14" x14ac:dyDescent="0.15">
      <c r="A334" s="44" t="s">
        <v>1564</v>
      </c>
      <c r="B334" s="49" t="str">
        <f t="shared" si="6"/>
        <v>https://github.com/uberboutique/whataform-repo/raw/main/pictures/UB0222.jpg</v>
      </c>
    </row>
    <row r="335" spans="1:2" ht="14" x14ac:dyDescent="0.15">
      <c r="A335" s="44" t="s">
        <v>1565</v>
      </c>
      <c r="B335" s="49" t="str">
        <f t="shared" si="6"/>
        <v>https://github.com/uberboutique/whataform-repo/raw/main/pictures/UB0223.jpg</v>
      </c>
    </row>
    <row r="336" spans="1:2" ht="14" x14ac:dyDescent="0.15">
      <c r="A336" s="44" t="s">
        <v>1566</v>
      </c>
      <c r="B336" s="49" t="str">
        <f t="shared" si="6"/>
        <v>https://github.com/uberboutique/whataform-repo/raw/main/pictures/UB0224.jpg</v>
      </c>
    </row>
    <row r="337" spans="1:2" ht="14" x14ac:dyDescent="0.15">
      <c r="A337" s="44" t="s">
        <v>1567</v>
      </c>
      <c r="B337" s="49" t="str">
        <f t="shared" si="6"/>
        <v>https://github.com/uberboutique/whataform-repo/raw/main/pictures/UB0225.jpg</v>
      </c>
    </row>
    <row r="338" spans="1:2" ht="14" x14ac:dyDescent="0.15">
      <c r="A338" s="44" t="s">
        <v>1568</v>
      </c>
      <c r="B338" s="49" t="str">
        <f t="shared" ref="B338:B346" si="7">"https://github.com/uberboutique/whataform-repo/raw/main/pictures/"&amp;A338&amp;".jpg"</f>
        <v>https://github.com/uberboutique/whataform-repo/raw/main/pictures/UB0226.jpg</v>
      </c>
    </row>
    <row r="339" spans="1:2" ht="14" x14ac:dyDescent="0.15">
      <c r="A339" s="44" t="s">
        <v>1569</v>
      </c>
      <c r="B339" s="49" t="str">
        <f t="shared" si="7"/>
        <v>https://github.com/uberboutique/whataform-repo/raw/main/pictures/UB0227.jpg</v>
      </c>
    </row>
    <row r="340" spans="1:2" ht="14" x14ac:dyDescent="0.15">
      <c r="A340" s="44" t="s">
        <v>1570</v>
      </c>
      <c r="B340" s="49" t="str">
        <f t="shared" si="7"/>
        <v>https://github.com/uberboutique/whataform-repo/raw/main/pictures/UB0228.jpg</v>
      </c>
    </row>
    <row r="341" spans="1:2" ht="14" x14ac:dyDescent="0.15">
      <c r="A341" s="44" t="s">
        <v>1571</v>
      </c>
      <c r="B341" s="49" t="str">
        <f t="shared" si="7"/>
        <v>https://github.com/uberboutique/whataform-repo/raw/main/pictures/UB0229.jpg</v>
      </c>
    </row>
    <row r="342" spans="1:2" ht="14" x14ac:dyDescent="0.15">
      <c r="A342" s="44" t="s">
        <v>1572</v>
      </c>
      <c r="B342" s="49" t="str">
        <f t="shared" si="7"/>
        <v>https://github.com/uberboutique/whataform-repo/raw/main/pictures/UB0230.jpg</v>
      </c>
    </row>
    <row r="343" spans="1:2" ht="14" x14ac:dyDescent="0.15">
      <c r="A343" s="44" t="s">
        <v>1573</v>
      </c>
      <c r="B343" s="49" t="str">
        <f t="shared" si="7"/>
        <v>https://github.com/uberboutique/whataform-repo/raw/main/pictures/UB0231.jpg</v>
      </c>
    </row>
    <row r="344" spans="1:2" ht="14" x14ac:dyDescent="0.15">
      <c r="A344" s="44" t="s">
        <v>433</v>
      </c>
      <c r="B344" s="49" t="str">
        <f t="shared" si="7"/>
        <v>https://github.com/uberboutique/whataform-repo/raw/main/pictures/B0054.jpg</v>
      </c>
    </row>
    <row r="345" spans="1:2" ht="14" x14ac:dyDescent="0.15">
      <c r="A345" s="44" t="s">
        <v>1574</v>
      </c>
      <c r="B345" s="49" t="str">
        <f t="shared" si="7"/>
        <v>https://github.com/uberboutique/whataform-repo/raw/main/pictures/UB0232.jpg</v>
      </c>
    </row>
    <row r="346" spans="1:2" ht="14" x14ac:dyDescent="0.15">
      <c r="B346" s="49" t="str">
        <f t="shared" si="7"/>
        <v>https://github.com/uberboutique/whataform-repo/raw/main/pictures/.jpg</v>
      </c>
    </row>
    <row r="347" spans="1:2" ht="14" x14ac:dyDescent="0.15">
      <c r="A347" s="44" t="s">
        <v>435</v>
      </c>
      <c r="B347" s="49" t="str">
        <f t="shared" ref="B347:B352" si="8">"https://github.com/uberboutique/whataform-repo/raw/main/pictures/"&amp;A347&amp;".jpg"</f>
        <v>https://github.com/uberboutique/whataform-repo/raw/main/pictures/B0056.jpg</v>
      </c>
    </row>
    <row r="348" spans="1:2" ht="14" x14ac:dyDescent="0.15">
      <c r="A348" s="44" t="s">
        <v>436</v>
      </c>
      <c r="B348" s="49" t="str">
        <f t="shared" si="8"/>
        <v>https://github.com/uberboutique/whataform-repo/raw/main/pictures/V0132.jpg</v>
      </c>
    </row>
    <row r="349" spans="1:2" ht="14" x14ac:dyDescent="0.15">
      <c r="A349" s="44" t="s">
        <v>1575</v>
      </c>
      <c r="B349" s="49" t="str">
        <f t="shared" si="8"/>
        <v>https://github.com/uberboutique/whataform-repo/raw/main/pictures/UB0233.jpg</v>
      </c>
    </row>
    <row r="350" spans="1:2" ht="14" x14ac:dyDescent="0.15">
      <c r="A350" s="44" t="s">
        <v>1576</v>
      </c>
      <c r="B350" s="49" t="str">
        <f t="shared" si="8"/>
        <v>https://github.com/uberboutique/whataform-repo/raw/main/pictures/UB0234.jpg</v>
      </c>
    </row>
    <row r="351" spans="1:2" ht="14" x14ac:dyDescent="0.15">
      <c r="A351" s="44" t="s">
        <v>1577</v>
      </c>
      <c r="B351" s="49" t="str">
        <f t="shared" si="8"/>
        <v>https://github.com/uberboutique/whataform-repo/raw/main/pictures/UB0235.jpg</v>
      </c>
    </row>
    <row r="352" spans="1:2" ht="14" x14ac:dyDescent="0.15">
      <c r="A352" s="44" t="s">
        <v>1578</v>
      </c>
      <c r="B352" s="49" t="str">
        <f t="shared" si="8"/>
        <v>https://github.com/uberboutique/whataform-repo/raw/main/pictures/UB0236.jpg</v>
      </c>
    </row>
    <row r="353" spans="1:2" ht="14" x14ac:dyDescent="0.15">
      <c r="A353" s="44" t="s">
        <v>1579</v>
      </c>
      <c r="B353" s="49" t="str">
        <f>"https://github.com/uberboutique/whataform-repo/raw/main/pictures/"&amp;A353&amp;".jpg"</f>
        <v>https://github.com/uberboutique/whataform-repo/raw/main/pictures/UB0237.jpg</v>
      </c>
    </row>
    <row r="354" spans="1:2" ht="14" x14ac:dyDescent="0.15">
      <c r="A354" s="44" t="s">
        <v>1580</v>
      </c>
      <c r="B354" s="49" t="str">
        <f>"https://github.com/uberboutique/whataform-repo/raw/main/pictures/"&amp;A354&amp;".jpg"</f>
        <v>https://github.com/uberboutique/whataform-repo/raw/main/pictures/UB0238.jpg</v>
      </c>
    </row>
    <row r="355" spans="1:2" ht="14" x14ac:dyDescent="0.15">
      <c r="A355" s="44" t="s">
        <v>1581</v>
      </c>
      <c r="B355" s="49" t="str">
        <f t="shared" ref="B355:B360" si="9">"https://github.com/uberboutique/whataform-repo/raw/main/pictures/"&amp;A355&amp;".jpg"</f>
        <v>https://github.com/uberboutique/whataform-repo/raw/main/pictures/UB0239.jpg</v>
      </c>
    </row>
    <row r="356" spans="1:2" ht="14" x14ac:dyDescent="0.15">
      <c r="A356" s="44" t="s">
        <v>1582</v>
      </c>
      <c r="B356" s="49" t="str">
        <f t="shared" si="9"/>
        <v>https://github.com/uberboutique/whataform-repo/raw/main/pictures/UB0240.jpg</v>
      </c>
    </row>
    <row r="357" spans="1:2" ht="14" x14ac:dyDescent="0.15">
      <c r="A357" s="44" t="s">
        <v>1583</v>
      </c>
      <c r="B357" s="49" t="str">
        <f t="shared" si="9"/>
        <v>https://github.com/uberboutique/whataform-repo/raw/main/pictures/UB0241.jpg</v>
      </c>
    </row>
    <row r="358" spans="1:2" ht="14" x14ac:dyDescent="0.15">
      <c r="A358" s="44" t="s">
        <v>1585</v>
      </c>
      <c r="B358" s="49" t="str">
        <f t="shared" si="9"/>
        <v>https://github.com/uberboutique/whataform-repo/raw/main/pictures/UB0242.jpg</v>
      </c>
    </row>
    <row r="359" spans="1:2" ht="14" x14ac:dyDescent="0.15">
      <c r="A359" s="44" t="s">
        <v>1584</v>
      </c>
      <c r="B359" s="49" t="str">
        <f t="shared" si="9"/>
        <v>https://github.com/uberboutique/whataform-repo/raw/main/pictures/UB0243.jpg</v>
      </c>
    </row>
    <row r="360" spans="1:2" ht="14" x14ac:dyDescent="0.15">
      <c r="A360" s="44" t="s">
        <v>1586</v>
      </c>
      <c r="B360" s="49" t="str">
        <f t="shared" si="9"/>
        <v>https://github.com/uberboutique/whataform-repo/raw/main/pictures/UB0244.jpg</v>
      </c>
    </row>
    <row r="361" spans="1:2" ht="14" x14ac:dyDescent="0.15">
      <c r="A361" s="44" t="s">
        <v>1587</v>
      </c>
      <c r="B361" s="49" t="str">
        <f t="shared" ref="B361:B380" si="10">"https://github.com/uberboutique/whataform-repo/raw/main/pictures/"&amp;A361&amp;".jpg"</f>
        <v>https://github.com/uberboutique/whataform-repo/raw/main/pictures/UB0245.jpg</v>
      </c>
    </row>
    <row r="362" spans="1:2" ht="14" x14ac:dyDescent="0.15">
      <c r="A362" s="44" t="s">
        <v>1588</v>
      </c>
      <c r="B362" s="49" t="str">
        <f t="shared" si="10"/>
        <v>https://github.com/uberboutique/whataform-repo/raw/main/pictures/UB0246.jpg</v>
      </c>
    </row>
    <row r="363" spans="1:2" ht="14" x14ac:dyDescent="0.15">
      <c r="A363" s="44" t="s">
        <v>1589</v>
      </c>
      <c r="B363" s="49" t="str">
        <f t="shared" si="10"/>
        <v>https://github.com/uberboutique/whataform-repo/raw/main/pictures/UB0247.jpg</v>
      </c>
    </row>
    <row r="364" spans="1:2" ht="14" x14ac:dyDescent="0.15">
      <c r="A364" s="44" t="s">
        <v>1590</v>
      </c>
      <c r="B364" s="49" t="str">
        <f t="shared" si="10"/>
        <v>https://github.com/uberboutique/whataform-repo/raw/main/pictures/UB0248.jpg</v>
      </c>
    </row>
    <row r="365" spans="1:2" ht="14" x14ac:dyDescent="0.15">
      <c r="A365" s="44" t="s">
        <v>1591</v>
      </c>
      <c r="B365" s="49" t="str">
        <f t="shared" si="10"/>
        <v>https://github.com/uberboutique/whataform-repo/raw/main/pictures/UB0249.jpg</v>
      </c>
    </row>
    <row r="366" spans="1:2" ht="14" x14ac:dyDescent="0.15">
      <c r="A366" s="44" t="s">
        <v>470</v>
      </c>
      <c r="B366" s="49" t="str">
        <f t="shared" si="10"/>
        <v>https://github.com/uberboutique/whataform-repo/raw/main/pictures/CA0015.jpg</v>
      </c>
    </row>
    <row r="367" spans="1:2" ht="14" x14ac:dyDescent="0.15">
      <c r="A367" s="44" t="s">
        <v>1592</v>
      </c>
      <c r="B367" s="49" t="str">
        <f t="shared" si="10"/>
        <v>https://github.com/uberboutique/whataform-repo/raw/main/pictures/UB0250.jpg</v>
      </c>
    </row>
    <row r="368" spans="1:2" ht="14" x14ac:dyDescent="0.15">
      <c r="A368" s="44" t="s">
        <v>472</v>
      </c>
      <c r="B368" s="49" t="str">
        <f t="shared" si="10"/>
        <v>https://github.com/uberboutique/whataform-repo/raw/main/pictures/B00058.jpg</v>
      </c>
    </row>
    <row r="369" spans="1:2" ht="14" x14ac:dyDescent="0.15">
      <c r="A369" s="44" t="s">
        <v>1593</v>
      </c>
      <c r="B369" s="49" t="str">
        <f t="shared" si="10"/>
        <v>https://github.com/uberboutique/whataform-repo/raw/main/pictures/UB0251.jpg</v>
      </c>
    </row>
    <row r="370" spans="1:2" ht="14" x14ac:dyDescent="0.15">
      <c r="A370" s="44" t="s">
        <v>1594</v>
      </c>
      <c r="B370" s="49" t="str">
        <f t="shared" si="10"/>
        <v>https://github.com/uberboutique/whataform-repo/raw/main/pictures/UB0252.jpg</v>
      </c>
    </row>
    <row r="371" spans="1:2" ht="14" x14ac:dyDescent="0.15">
      <c r="A371" s="44" t="s">
        <v>1595</v>
      </c>
      <c r="B371" s="49" t="str">
        <f t="shared" si="10"/>
        <v>https://github.com/uberboutique/whataform-repo/raw/main/pictures/UB0253.jpg</v>
      </c>
    </row>
    <row r="372" spans="1:2" ht="14" x14ac:dyDescent="0.15">
      <c r="A372" s="44" t="s">
        <v>1596</v>
      </c>
      <c r="B372" s="49" t="str">
        <f t="shared" si="10"/>
        <v>https://github.com/uberboutique/whataform-repo/raw/main/pictures/UB0254.jpg</v>
      </c>
    </row>
    <row r="373" spans="1:2" ht="14" x14ac:dyDescent="0.15">
      <c r="A373" s="44" t="s">
        <v>1597</v>
      </c>
      <c r="B373" s="49" t="str">
        <f t="shared" si="10"/>
        <v>https://github.com/uberboutique/whataform-repo/raw/main/pictures/UB0255.jpg</v>
      </c>
    </row>
    <row r="374" spans="1:2" ht="14" x14ac:dyDescent="0.15">
      <c r="A374" s="44" t="s">
        <v>1598</v>
      </c>
      <c r="B374" s="49" t="str">
        <f t="shared" si="10"/>
        <v>https://github.com/uberboutique/whataform-repo/raw/main/pictures/UB0256.jpg</v>
      </c>
    </row>
    <row r="375" spans="1:2" ht="14" x14ac:dyDescent="0.15">
      <c r="A375" s="44" t="s">
        <v>1599</v>
      </c>
      <c r="B375" s="49" t="str">
        <f t="shared" si="10"/>
        <v>https://github.com/uberboutique/whataform-repo/raw/main/pictures/UB0257.jpg</v>
      </c>
    </row>
    <row r="376" spans="1:2" ht="14" x14ac:dyDescent="0.15">
      <c r="A376" s="44" t="s">
        <v>1600</v>
      </c>
      <c r="B376" s="49" t="str">
        <f t="shared" si="10"/>
        <v>https://github.com/uberboutique/whataform-repo/raw/main/pictures/UB0258.jpg</v>
      </c>
    </row>
    <row r="377" spans="1:2" ht="14" x14ac:dyDescent="0.15">
      <c r="A377" s="44" t="s">
        <v>639</v>
      </c>
      <c r="B377" s="49" t="str">
        <f t="shared" si="10"/>
        <v>https://github.com/uberboutique/whataform-repo/raw/main/pictures/P0024.jpg</v>
      </c>
    </row>
    <row r="378" spans="1:2" ht="14" x14ac:dyDescent="0.15">
      <c r="A378" s="44" t="s">
        <v>1601</v>
      </c>
      <c r="B378" s="49" t="str">
        <f t="shared" si="10"/>
        <v>https://github.com/uberboutique/whataform-repo/raw/main/pictures/UB0259.jpg</v>
      </c>
    </row>
    <row r="379" spans="1:2" ht="14" x14ac:dyDescent="0.15">
      <c r="A379" s="44" t="s">
        <v>1602</v>
      </c>
      <c r="B379" s="49" t="str">
        <f t="shared" si="10"/>
        <v>https://github.com/uberboutique/whataform-repo/raw/main/pictures/UB0260.jpg</v>
      </c>
    </row>
    <row r="380" spans="1:2" ht="14" x14ac:dyDescent="0.15">
      <c r="A380" s="44" t="s">
        <v>1603</v>
      </c>
      <c r="B380" s="49" t="str">
        <f t="shared" si="10"/>
        <v>https://github.com/uberboutique/whataform-repo/raw/main/pictures/UB0261.jpg</v>
      </c>
    </row>
    <row r="381" spans="1:2" ht="14" x14ac:dyDescent="0.15">
      <c r="A381" s="44" t="s">
        <v>1604</v>
      </c>
      <c r="B381" s="49" t="str">
        <f t="shared" ref="B381:B412" si="11">"https://github.com/uberboutique/whataform-repo/raw/main/pictures/"&amp;A381&amp;".jpg"</f>
        <v>https://github.com/uberboutique/whataform-repo/raw/main/pictures/UB0262.jpg</v>
      </c>
    </row>
    <row r="382" spans="1:2" ht="14" x14ac:dyDescent="0.15">
      <c r="A382" s="44" t="s">
        <v>1605</v>
      </c>
      <c r="B382" s="49" t="str">
        <f t="shared" si="11"/>
        <v>https://github.com/uberboutique/whataform-repo/raw/main/pictures/UB0263.jpg</v>
      </c>
    </row>
    <row r="383" spans="1:2" ht="14" x14ac:dyDescent="0.15">
      <c r="A383" s="44" t="s">
        <v>1606</v>
      </c>
      <c r="B383" s="49" t="str">
        <f t="shared" si="11"/>
        <v>https://github.com/uberboutique/whataform-repo/raw/main/pictures/UB0264.jpg</v>
      </c>
    </row>
    <row r="384" spans="1:2" ht="14" x14ac:dyDescent="0.15">
      <c r="A384" s="44" t="s">
        <v>1607</v>
      </c>
      <c r="B384" s="49" t="str">
        <f t="shared" si="11"/>
        <v>https://github.com/uberboutique/whataform-repo/raw/main/pictures/UB0265.jpg</v>
      </c>
    </row>
    <row r="385" spans="1:2" ht="14" x14ac:dyDescent="0.15">
      <c r="A385" s="44" t="s">
        <v>1608</v>
      </c>
      <c r="B385" s="49" t="str">
        <f t="shared" si="11"/>
        <v>https://github.com/uberboutique/whataform-repo/raw/main/pictures/UB0266.jpg</v>
      </c>
    </row>
    <row r="386" spans="1:2" ht="14" x14ac:dyDescent="0.15">
      <c r="A386" s="44" t="s">
        <v>1609</v>
      </c>
      <c r="B386" s="49" t="str">
        <f t="shared" si="11"/>
        <v>https://github.com/uberboutique/whataform-repo/raw/main/pictures/UB0267.jpg</v>
      </c>
    </row>
    <row r="387" spans="1:2" ht="14" x14ac:dyDescent="0.15">
      <c r="A387" s="44" t="s">
        <v>1610</v>
      </c>
      <c r="B387" s="49" t="str">
        <f t="shared" si="11"/>
        <v>https://github.com/uberboutique/whataform-repo/raw/main/pictures/UB0268.jpg</v>
      </c>
    </row>
    <row r="388" spans="1:2" ht="14" x14ac:dyDescent="0.15">
      <c r="A388" s="44" t="s">
        <v>1611</v>
      </c>
      <c r="B388" s="49" t="str">
        <f t="shared" si="11"/>
        <v>https://github.com/uberboutique/whataform-repo/raw/main/pictures/UB0269.jpg</v>
      </c>
    </row>
    <row r="389" spans="1:2" ht="14" x14ac:dyDescent="0.15">
      <c r="A389" s="44" t="s">
        <v>1613</v>
      </c>
      <c r="B389" s="49" t="str">
        <f t="shared" si="11"/>
        <v>https://github.com/uberboutique/whataform-repo/raw/main/pictures/BU0270.jpg</v>
      </c>
    </row>
    <row r="390" spans="1:2" ht="14" x14ac:dyDescent="0.15">
      <c r="A390" s="44" t="s">
        <v>1614</v>
      </c>
      <c r="B390" s="49" t="str">
        <f t="shared" si="11"/>
        <v>https://github.com/uberboutique/whataform-repo/raw/main/pictures/BU0271.jpg</v>
      </c>
    </row>
    <row r="391" spans="1:2" ht="14" x14ac:dyDescent="0.15">
      <c r="A391" s="44" t="s">
        <v>1612</v>
      </c>
      <c r="B391" s="49" t="str">
        <f t="shared" si="11"/>
        <v>https://github.com/uberboutique/whataform-repo/raw/main/pictures/BU0272.jpg</v>
      </c>
    </row>
    <row r="392" spans="1:2" ht="14" x14ac:dyDescent="0.15">
      <c r="A392" s="44" t="s">
        <v>1615</v>
      </c>
      <c r="B392" s="49" t="str">
        <f t="shared" si="11"/>
        <v>https://github.com/uberboutique/whataform-repo/raw/main/pictures/BU0273.jpg</v>
      </c>
    </row>
    <row r="393" spans="1:2" ht="14" x14ac:dyDescent="0.15">
      <c r="A393" s="44" t="s">
        <v>1616</v>
      </c>
      <c r="B393" s="49" t="str">
        <f t="shared" si="11"/>
        <v>https://github.com/uberboutique/whataform-repo/raw/main/pictures/BU0274.jpg</v>
      </c>
    </row>
    <row r="394" spans="1:2" ht="14" x14ac:dyDescent="0.15">
      <c r="A394" s="44" t="s">
        <v>1617</v>
      </c>
      <c r="B394" s="49" t="str">
        <f t="shared" si="11"/>
        <v>https://github.com/uberboutique/whataform-repo/raw/main/pictures/BU0275.jpg</v>
      </c>
    </row>
    <row r="395" spans="1:2" ht="14" x14ac:dyDescent="0.15">
      <c r="A395" s="44" t="s">
        <v>1618</v>
      </c>
      <c r="B395" s="49" t="str">
        <f t="shared" si="11"/>
        <v>https://github.com/uberboutique/whataform-repo/raw/main/pictures/BU0276.jpg</v>
      </c>
    </row>
    <row r="396" spans="1:2" ht="14" x14ac:dyDescent="0.15">
      <c r="A396" s="44" t="s">
        <v>1619</v>
      </c>
      <c r="B396" s="49" t="str">
        <f t="shared" si="11"/>
        <v>https://github.com/uberboutique/whataform-repo/raw/main/pictures/BU0277.jpg</v>
      </c>
    </row>
    <row r="397" spans="1:2" ht="14" x14ac:dyDescent="0.15">
      <c r="A397" s="44" t="s">
        <v>1620</v>
      </c>
      <c r="B397" s="49" t="str">
        <f t="shared" si="11"/>
        <v>https://github.com/uberboutique/whataform-repo/raw/main/pictures/BU0278.jpg</v>
      </c>
    </row>
    <row r="398" spans="1:2" ht="14" x14ac:dyDescent="0.15">
      <c r="A398" s="44" t="s">
        <v>1621</v>
      </c>
      <c r="B398" s="49" t="str">
        <f t="shared" si="11"/>
        <v>https://github.com/uberboutique/whataform-repo/raw/main/pictures/BU0279.jpg</v>
      </c>
    </row>
    <row r="399" spans="1:2" ht="14" x14ac:dyDescent="0.15">
      <c r="A399" s="44" t="s">
        <v>1622</v>
      </c>
      <c r="B399" s="49" t="str">
        <f t="shared" si="11"/>
        <v>https://github.com/uberboutique/whataform-repo/raw/main/pictures/BU0280.jpg</v>
      </c>
    </row>
    <row r="400" spans="1:2" ht="14" x14ac:dyDescent="0.15">
      <c r="A400" s="44" t="s">
        <v>1623</v>
      </c>
      <c r="B400" s="49" t="str">
        <f t="shared" si="11"/>
        <v>https://github.com/uberboutique/whataform-repo/raw/main/pictures/BU0281.jpg</v>
      </c>
    </row>
    <row r="401" spans="1:2" ht="14" x14ac:dyDescent="0.15">
      <c r="A401" s="44" t="s">
        <v>1624</v>
      </c>
      <c r="B401" s="49" t="str">
        <f t="shared" si="11"/>
        <v>https://github.com/uberboutique/whataform-repo/raw/main/pictures/BU0282.jpg</v>
      </c>
    </row>
    <row r="402" spans="1:2" ht="14" x14ac:dyDescent="0.15">
      <c r="A402" s="44" t="s">
        <v>1625</v>
      </c>
      <c r="B402" s="49" t="str">
        <f t="shared" si="11"/>
        <v>https://github.com/uberboutique/whataform-repo/raw/main/pictures/BU0283.jpg</v>
      </c>
    </row>
    <row r="403" spans="1:2" ht="14" x14ac:dyDescent="0.15">
      <c r="A403" s="44" t="s">
        <v>1626</v>
      </c>
      <c r="B403" s="49" t="str">
        <f t="shared" si="11"/>
        <v>https://github.com/uberboutique/whataform-repo/raw/main/pictures/BU0284.jpg</v>
      </c>
    </row>
    <row r="404" spans="1:2" ht="14" x14ac:dyDescent="0.15">
      <c r="A404" s="44" t="s">
        <v>1627</v>
      </c>
      <c r="B404" s="49" t="str">
        <f t="shared" si="11"/>
        <v>https://github.com/uberboutique/whataform-repo/raw/main/pictures/BU0285.jpg</v>
      </c>
    </row>
    <row r="405" spans="1:2" ht="14" x14ac:dyDescent="0.15">
      <c r="A405" s="44" t="s">
        <v>667</v>
      </c>
      <c r="B405" s="49" t="str">
        <f t="shared" si="11"/>
        <v>https://github.com/uberboutique/whataform-repo/raw/main/pictures/A0018.jpg</v>
      </c>
    </row>
    <row r="406" spans="1:2" ht="14" x14ac:dyDescent="0.15">
      <c r="A406" s="44" t="s">
        <v>1628</v>
      </c>
      <c r="B406" s="49" t="str">
        <f t="shared" si="11"/>
        <v>https://github.com/uberboutique/whataform-repo/raw/main/pictures/BU0286.jpg</v>
      </c>
    </row>
    <row r="407" spans="1:2" ht="14" x14ac:dyDescent="0.15">
      <c r="A407" s="44" t="s">
        <v>1629</v>
      </c>
      <c r="B407" s="49" t="str">
        <f t="shared" si="11"/>
        <v>https://github.com/uberboutique/whataform-repo/raw/main/pictures/BU0287.jpg</v>
      </c>
    </row>
    <row r="408" spans="1:2" ht="14" x14ac:dyDescent="0.15">
      <c r="A408" s="44" t="s">
        <v>1630</v>
      </c>
      <c r="B408" s="49" t="str">
        <f t="shared" si="11"/>
        <v>https://github.com/uberboutique/whataform-repo/raw/main/pictures/BU0288.jpg</v>
      </c>
    </row>
    <row r="409" spans="1:2" ht="14" x14ac:dyDescent="0.15">
      <c r="A409" s="44" t="s">
        <v>1631</v>
      </c>
      <c r="B409" s="49" t="str">
        <f t="shared" si="11"/>
        <v>https://github.com/uberboutique/whataform-repo/raw/main/pictures/BU0289.jpg</v>
      </c>
    </row>
    <row r="410" spans="1:2" ht="14" x14ac:dyDescent="0.15">
      <c r="A410" s="44" t="s">
        <v>1632</v>
      </c>
      <c r="B410" s="49" t="str">
        <f t="shared" si="11"/>
        <v>https://github.com/uberboutique/whataform-repo/raw/main/pictures/BU0290.jpg</v>
      </c>
    </row>
    <row r="411" spans="1:2" ht="14" x14ac:dyDescent="0.15">
      <c r="A411" s="44" t="s">
        <v>1633</v>
      </c>
      <c r="B411" s="49" t="str">
        <f t="shared" si="11"/>
        <v>https://github.com/uberboutique/whataform-repo/raw/main/pictures/BU0291.jpg</v>
      </c>
    </row>
    <row r="412" spans="1:2" ht="14" x14ac:dyDescent="0.15">
      <c r="A412" s="44" t="s">
        <v>1634</v>
      </c>
      <c r="B412" s="49" t="str">
        <f t="shared" si="11"/>
        <v>https://github.com/uberboutique/whataform-repo/raw/main/pictures/BU0292.jpg</v>
      </c>
    </row>
    <row r="413" spans="1:2" ht="14" x14ac:dyDescent="0.15">
      <c r="A413" s="44" t="s">
        <v>1635</v>
      </c>
      <c r="B413" s="49" t="str">
        <f t="shared" ref="B413:B444" si="12">"https://github.com/uberboutique/whataform-repo/raw/main/pictures/"&amp;A413&amp;".jpg"</f>
        <v>https://github.com/uberboutique/whataform-repo/raw/main/pictures/BU0293.jpg</v>
      </c>
    </row>
    <row r="414" spans="1:2" ht="14" x14ac:dyDescent="0.15">
      <c r="A414" s="44" t="s">
        <v>1636</v>
      </c>
      <c r="B414" s="49" t="str">
        <f t="shared" si="12"/>
        <v>https://github.com/uberboutique/whataform-repo/raw/main/pictures/BU0294.jpg</v>
      </c>
    </row>
    <row r="415" spans="1:2" ht="14" x14ac:dyDescent="0.15">
      <c r="A415" s="44" t="s">
        <v>1770</v>
      </c>
      <c r="B415" s="49" t="str">
        <f t="shared" si="12"/>
        <v>https://github.com/uberboutique/whataform-repo/raw/main/pictures/UB0295.jpg</v>
      </c>
    </row>
    <row r="416" spans="1:2" ht="14" x14ac:dyDescent="0.15">
      <c r="A416" s="44" t="s">
        <v>1769</v>
      </c>
      <c r="B416" s="49" t="str">
        <f t="shared" si="12"/>
        <v>https://github.com/uberboutique/whataform-repo/raw/main/pictures/UB0296.jpg</v>
      </c>
    </row>
    <row r="417" spans="1:2" ht="14" x14ac:dyDescent="0.15">
      <c r="A417" s="44" t="s">
        <v>1768</v>
      </c>
      <c r="B417" s="49" t="str">
        <f t="shared" si="12"/>
        <v>https://github.com/uberboutique/whataform-repo/raw/main/pictures/UB0297.jpg</v>
      </c>
    </row>
    <row r="418" spans="1:2" ht="14" x14ac:dyDescent="0.15">
      <c r="A418" s="44" t="s">
        <v>1637</v>
      </c>
      <c r="B418" s="49" t="str">
        <f t="shared" si="12"/>
        <v>https://github.com/uberboutique/whataform-repo/raw/main/pictures/BU0298.jpg</v>
      </c>
    </row>
    <row r="419" spans="1:2" ht="14" x14ac:dyDescent="0.15">
      <c r="A419" s="44" t="s">
        <v>1638</v>
      </c>
      <c r="B419" s="49" t="str">
        <f t="shared" si="12"/>
        <v>https://github.com/uberboutique/whataform-repo/raw/main/pictures/BU0299.jpg</v>
      </c>
    </row>
    <row r="420" spans="1:2" ht="14" x14ac:dyDescent="0.15">
      <c r="A420" s="44" t="s">
        <v>1639</v>
      </c>
      <c r="B420" s="49" t="str">
        <f t="shared" si="12"/>
        <v>https://github.com/uberboutique/whataform-repo/raw/main/pictures/BU0300.jpg</v>
      </c>
    </row>
    <row r="421" spans="1:2" ht="14" x14ac:dyDescent="0.15">
      <c r="A421" s="44" t="s">
        <v>1640</v>
      </c>
      <c r="B421" s="49" t="str">
        <f t="shared" si="12"/>
        <v>https://github.com/uberboutique/whataform-repo/raw/main/pictures/BU0301.jpg</v>
      </c>
    </row>
    <row r="422" spans="1:2" ht="14" x14ac:dyDescent="0.15">
      <c r="A422" s="44" t="s">
        <v>1641</v>
      </c>
      <c r="B422" s="49" t="str">
        <f t="shared" si="12"/>
        <v>https://github.com/uberboutique/whataform-repo/raw/main/pictures/BU0302.jpg</v>
      </c>
    </row>
    <row r="423" spans="1:2" ht="14" x14ac:dyDescent="0.15">
      <c r="A423" s="44" t="s">
        <v>1642</v>
      </c>
      <c r="B423" s="49" t="str">
        <f t="shared" si="12"/>
        <v>https://github.com/uberboutique/whataform-repo/raw/main/pictures/BU0303.jpg</v>
      </c>
    </row>
    <row r="424" spans="1:2" ht="14" x14ac:dyDescent="0.15">
      <c r="A424" s="44" t="s">
        <v>1643</v>
      </c>
      <c r="B424" s="49" t="str">
        <f t="shared" si="12"/>
        <v>https://github.com/uberboutique/whataform-repo/raw/main/pictures/BU0304.jpg</v>
      </c>
    </row>
    <row r="425" spans="1:2" ht="14" x14ac:dyDescent="0.15">
      <c r="A425" s="44" t="s">
        <v>1644</v>
      </c>
      <c r="B425" s="49" t="str">
        <f t="shared" si="12"/>
        <v>https://github.com/uberboutique/whataform-repo/raw/main/pictures/BU0305.jpg</v>
      </c>
    </row>
    <row r="426" spans="1:2" ht="14" x14ac:dyDescent="0.15">
      <c r="A426" s="44" t="s">
        <v>1114</v>
      </c>
      <c r="B426" s="49" t="str">
        <f t="shared" si="12"/>
        <v>https://github.com/uberboutique/whataform-repo/raw/main/pictures/T0047.jpg</v>
      </c>
    </row>
    <row r="427" spans="1:2" ht="14" x14ac:dyDescent="0.15">
      <c r="A427" s="44" t="s">
        <v>1645</v>
      </c>
      <c r="B427" s="49" t="str">
        <f t="shared" si="12"/>
        <v>https://github.com/uberboutique/whataform-repo/raw/main/pictures/BU0306.jpg</v>
      </c>
    </row>
    <row r="428" spans="1:2" ht="14" x14ac:dyDescent="0.15">
      <c r="A428" s="44" t="s">
        <v>1646</v>
      </c>
      <c r="B428" s="49" t="str">
        <f t="shared" si="12"/>
        <v>https://github.com/uberboutique/whataform-repo/raw/main/pictures/BU0307.jpg</v>
      </c>
    </row>
    <row r="429" spans="1:2" ht="14" x14ac:dyDescent="0.15">
      <c r="A429" s="44" t="s">
        <v>1647</v>
      </c>
      <c r="B429" s="49" t="str">
        <f t="shared" si="12"/>
        <v>https://github.com/uberboutique/whataform-repo/raw/main/pictures/BU0308.jpg</v>
      </c>
    </row>
    <row r="430" spans="1:2" ht="14" x14ac:dyDescent="0.15">
      <c r="A430" s="44" t="s">
        <v>1648</v>
      </c>
      <c r="B430" s="49" t="str">
        <f t="shared" si="12"/>
        <v>https://github.com/uberboutique/whataform-repo/raw/main/pictures/BU0309.jpg</v>
      </c>
    </row>
    <row r="431" spans="1:2" ht="14" x14ac:dyDescent="0.15">
      <c r="A431" s="44" t="s">
        <v>1649</v>
      </c>
      <c r="B431" s="49" t="str">
        <f t="shared" si="12"/>
        <v>https://github.com/uberboutique/whataform-repo/raw/main/pictures/BU0310.jpg</v>
      </c>
    </row>
    <row r="432" spans="1:2" ht="14" x14ac:dyDescent="0.15">
      <c r="A432" s="44" t="s">
        <v>1650</v>
      </c>
      <c r="B432" s="49" t="str">
        <f t="shared" si="12"/>
        <v>https://github.com/uberboutique/whataform-repo/raw/main/pictures/BU0311.jpg</v>
      </c>
    </row>
    <row r="433" spans="1:2" ht="14" x14ac:dyDescent="0.15">
      <c r="A433" s="44" t="s">
        <v>1652</v>
      </c>
      <c r="B433" s="49" t="str">
        <f t="shared" si="12"/>
        <v>https://github.com/uberboutique/whataform-repo/raw/main/pictures/BU0312.jpg</v>
      </c>
    </row>
    <row r="434" spans="1:2" ht="14" x14ac:dyDescent="0.15">
      <c r="A434" s="44" t="s">
        <v>1653</v>
      </c>
      <c r="B434" s="49" t="str">
        <f t="shared" si="12"/>
        <v>https://github.com/uberboutique/whataform-repo/raw/main/pictures/BU0313.jpg</v>
      </c>
    </row>
    <row r="435" spans="1:2" ht="14" x14ac:dyDescent="0.15">
      <c r="A435" s="44" t="s">
        <v>1123</v>
      </c>
      <c r="B435" s="49" t="str">
        <f t="shared" si="12"/>
        <v>https://github.com/uberboutique/whataform-repo/raw/main/pictures/T0052.jpg</v>
      </c>
    </row>
    <row r="436" spans="1:2" ht="14" x14ac:dyDescent="0.15">
      <c r="A436" s="44" t="s">
        <v>1654</v>
      </c>
      <c r="B436" s="49" t="str">
        <f t="shared" si="12"/>
        <v>https://github.com/uberboutique/whataform-repo/raw/main/pictures/BU0314.jpg</v>
      </c>
    </row>
    <row r="437" spans="1:2" ht="14" x14ac:dyDescent="0.15">
      <c r="A437" s="44" t="s">
        <v>1125</v>
      </c>
      <c r="B437" s="49" t="str">
        <f t="shared" si="12"/>
        <v>https://github.com/uberboutique/whataform-repo/raw/main/pictures/B0084.jpg</v>
      </c>
    </row>
    <row r="438" spans="1:2" ht="14" x14ac:dyDescent="0.15">
      <c r="A438" s="44" t="s">
        <v>1655</v>
      </c>
      <c r="B438" s="49" t="str">
        <f t="shared" si="12"/>
        <v>https://github.com/uberboutique/whataform-repo/raw/main/pictures/BU0315.jpg</v>
      </c>
    </row>
    <row r="439" spans="1:2" ht="14" x14ac:dyDescent="0.15">
      <c r="A439" s="44" t="s">
        <v>1656</v>
      </c>
      <c r="B439" s="49" t="str">
        <f t="shared" si="12"/>
        <v>https://github.com/uberboutique/whataform-repo/raw/main/pictures/BU0316.jpg</v>
      </c>
    </row>
    <row r="440" spans="1:2" ht="14" x14ac:dyDescent="0.15">
      <c r="A440" s="44" t="s">
        <v>1657</v>
      </c>
      <c r="B440" s="49" t="str">
        <f t="shared" si="12"/>
        <v>https://github.com/uberboutique/whataform-repo/raw/main/pictures/BU0317.jpg</v>
      </c>
    </row>
    <row r="441" spans="1:2" ht="14" x14ac:dyDescent="0.15">
      <c r="A441" s="44" t="s">
        <v>1129</v>
      </c>
      <c r="B441" s="49" t="str">
        <f t="shared" si="12"/>
        <v>https://github.com/uberboutique/whataform-repo/raw/main/pictures/P0028.jpg</v>
      </c>
    </row>
    <row r="442" spans="1:2" ht="14" x14ac:dyDescent="0.15">
      <c r="A442" s="44" t="s">
        <v>1658</v>
      </c>
      <c r="B442" s="49" t="str">
        <f t="shared" si="12"/>
        <v>https://github.com/uberboutique/whataform-repo/raw/main/pictures/BU0318.jpg</v>
      </c>
    </row>
    <row r="443" spans="1:2" ht="14" x14ac:dyDescent="0.15">
      <c r="A443" s="44" t="s">
        <v>1131</v>
      </c>
      <c r="B443" s="49" t="str">
        <f t="shared" si="12"/>
        <v>https://github.com/uberboutique/whataform-repo/raw/main/pictures/P0030.jpg</v>
      </c>
    </row>
    <row r="444" spans="1:2" ht="14" x14ac:dyDescent="0.15">
      <c r="A444" s="44" t="s">
        <v>1659</v>
      </c>
      <c r="B444" s="49" t="str">
        <f t="shared" si="12"/>
        <v>https://github.com/uberboutique/whataform-repo/raw/main/pictures/BU0319.jpg</v>
      </c>
    </row>
    <row r="445" spans="1:2" ht="14" x14ac:dyDescent="0.15">
      <c r="A445" s="44" t="s">
        <v>1660</v>
      </c>
      <c r="B445" s="49" t="str">
        <f t="shared" ref="B445:B476" si="13">"https://github.com/uberboutique/whataform-repo/raw/main/pictures/"&amp;A445&amp;".jpg"</f>
        <v>https://github.com/uberboutique/whataform-repo/raw/main/pictures/BU0320.jpg</v>
      </c>
    </row>
    <row r="446" spans="1:2" ht="14" x14ac:dyDescent="0.15">
      <c r="A446" s="44" t="s">
        <v>1661</v>
      </c>
      <c r="B446" s="49" t="str">
        <f t="shared" si="13"/>
        <v>https://github.com/uberboutique/whataform-repo/raw/main/pictures/BU0321.jpg</v>
      </c>
    </row>
    <row r="447" spans="1:2" ht="14" x14ac:dyDescent="0.15">
      <c r="A447" s="44" t="s">
        <v>1651</v>
      </c>
      <c r="B447" s="49" t="str">
        <f t="shared" si="13"/>
        <v>https://github.com/uberboutique/whataform-repo/raw/main/pictures/BU0322.jpg</v>
      </c>
    </row>
    <row r="448" spans="1:2" ht="14" x14ac:dyDescent="0.15">
      <c r="A448" s="44" t="s">
        <v>1662</v>
      </c>
      <c r="B448" s="49" t="str">
        <f t="shared" si="13"/>
        <v>https://github.com/uberboutique/whataform-repo/raw/main/pictures/BU0323.jpg</v>
      </c>
    </row>
    <row r="449" spans="1:2" ht="14" x14ac:dyDescent="0.15">
      <c r="A449" s="44" t="s">
        <v>1663</v>
      </c>
      <c r="B449" s="49" t="str">
        <f t="shared" si="13"/>
        <v>https://github.com/uberboutique/whataform-repo/raw/main/pictures/BU0324.jpg</v>
      </c>
    </row>
    <row r="450" spans="1:2" ht="14" x14ac:dyDescent="0.15">
      <c r="B450" s="49" t="str">
        <f t="shared" si="13"/>
        <v>https://github.com/uberboutique/whataform-repo/raw/main/pictures/.jpg</v>
      </c>
    </row>
    <row r="451" spans="1:2" ht="14" x14ac:dyDescent="0.15">
      <c r="A451" s="44" t="s">
        <v>1664</v>
      </c>
      <c r="B451" s="49" t="str">
        <f t="shared" si="13"/>
        <v>https://github.com/uberboutique/whataform-repo/raw/main/pictures/BU0325.jpg</v>
      </c>
    </row>
    <row r="452" spans="1:2" ht="14" x14ac:dyDescent="0.15">
      <c r="A452" s="44" t="s">
        <v>1665</v>
      </c>
      <c r="B452" s="49" t="str">
        <f t="shared" si="13"/>
        <v>https://github.com/uberboutique/whataform-repo/raw/main/pictures/BU0326.jpg</v>
      </c>
    </row>
    <row r="453" spans="1:2" ht="14" x14ac:dyDescent="0.15">
      <c r="A453" s="44" t="s">
        <v>1144</v>
      </c>
      <c r="B453" s="49" t="str">
        <f t="shared" si="13"/>
        <v>https://github.com/uberboutique/whataform-repo/raw/main/pictures/V00117.jpg</v>
      </c>
    </row>
    <row r="454" spans="1:2" ht="14" x14ac:dyDescent="0.15">
      <c r="A454" s="44" t="s">
        <v>1666</v>
      </c>
      <c r="B454" s="49" t="str">
        <f t="shared" si="13"/>
        <v>https://github.com/uberboutique/whataform-repo/raw/main/pictures/BU0327.jpg</v>
      </c>
    </row>
    <row r="455" spans="1:2" ht="14" x14ac:dyDescent="0.15">
      <c r="B455" s="49" t="str">
        <f t="shared" si="13"/>
        <v>https://github.com/uberboutique/whataform-repo/raw/main/pictures/.jpg</v>
      </c>
    </row>
    <row r="456" spans="1:2" ht="14" x14ac:dyDescent="0.15">
      <c r="A456" s="44" t="s">
        <v>1667</v>
      </c>
      <c r="B456" s="49" t="str">
        <f t="shared" si="13"/>
        <v>https://github.com/uberboutique/whataform-repo/raw/main/pictures/BU0328.jpg</v>
      </c>
    </row>
    <row r="457" spans="1:2" ht="14" x14ac:dyDescent="0.15">
      <c r="A457" s="44" t="s">
        <v>1668</v>
      </c>
      <c r="B457" s="49" t="str">
        <f t="shared" si="13"/>
        <v>https://github.com/uberboutique/whataform-repo/raw/main/pictures/BU0329.jpg</v>
      </c>
    </row>
    <row r="458" spans="1:2" ht="14" x14ac:dyDescent="0.15">
      <c r="A458" s="44" t="s">
        <v>1669</v>
      </c>
      <c r="B458" s="49" t="str">
        <f t="shared" si="13"/>
        <v>https://github.com/uberboutique/whataform-repo/raw/main/pictures/BU0330.jpg</v>
      </c>
    </row>
    <row r="459" spans="1:2" ht="14" x14ac:dyDescent="0.15">
      <c r="A459" s="44" t="s">
        <v>1670</v>
      </c>
      <c r="B459" s="49" t="str">
        <f t="shared" si="13"/>
        <v>https://github.com/uberboutique/whataform-repo/raw/main/pictures/BU0331.jpg</v>
      </c>
    </row>
    <row r="460" spans="1:2" ht="14" x14ac:dyDescent="0.15">
      <c r="A460" s="44" t="s">
        <v>1151</v>
      </c>
      <c r="B460" s="49" t="str">
        <f t="shared" si="13"/>
        <v>https://github.com/uberboutique/whataform-repo/raw/main/pictures/P0037.jpg</v>
      </c>
    </row>
    <row r="461" spans="1:2" ht="14" x14ac:dyDescent="0.15">
      <c r="A461" s="44" t="s">
        <v>1671</v>
      </c>
      <c r="B461" s="49" t="str">
        <f t="shared" si="13"/>
        <v>https://github.com/uberboutique/whataform-repo/raw/main/pictures/BU0332.jpg</v>
      </c>
    </row>
    <row r="462" spans="1:2" ht="14" x14ac:dyDescent="0.15">
      <c r="A462" s="44" t="s">
        <v>1138</v>
      </c>
      <c r="B462" s="49" t="str">
        <f t="shared" si="13"/>
        <v>https://github.com/uberboutique/whataform-repo/raw/main/pictures/T0057.jpg</v>
      </c>
    </row>
    <row r="463" spans="1:2" ht="14" x14ac:dyDescent="0.15">
      <c r="A463" s="44" t="s">
        <v>1152</v>
      </c>
      <c r="B463" s="49" t="str">
        <f t="shared" si="13"/>
        <v>https://github.com/uberboutique/whataform-repo/raw/main/pictures/P0038.jpg</v>
      </c>
    </row>
    <row r="464" spans="1:2" ht="14" x14ac:dyDescent="0.15">
      <c r="A464" s="44" t="s">
        <v>1672</v>
      </c>
      <c r="B464" s="49" t="str">
        <f t="shared" si="13"/>
        <v>https://github.com/uberboutique/whataform-repo/raw/main/pictures/BU0333.jpg</v>
      </c>
    </row>
    <row r="465" spans="1:2" ht="14" x14ac:dyDescent="0.15">
      <c r="A465" s="44" t="s">
        <v>1673</v>
      </c>
      <c r="B465" s="49" t="str">
        <f t="shared" si="13"/>
        <v>https://github.com/uberboutique/whataform-repo/raw/main/pictures/BU0334.jpg</v>
      </c>
    </row>
    <row r="466" spans="1:2" ht="14" x14ac:dyDescent="0.15">
      <c r="A466" s="44" t="s">
        <v>1674</v>
      </c>
      <c r="B466" s="49" t="str">
        <f t="shared" si="13"/>
        <v>https://github.com/uberboutique/whataform-repo/raw/main/pictures/BU0335.jpg</v>
      </c>
    </row>
    <row r="467" spans="1:2" ht="14" x14ac:dyDescent="0.15">
      <c r="A467" s="44" t="s">
        <v>1675</v>
      </c>
      <c r="B467" s="49" t="str">
        <f t="shared" si="13"/>
        <v>https://github.com/uberboutique/whataform-repo/raw/main/pictures/BU0336.jpg</v>
      </c>
    </row>
    <row r="468" spans="1:2" ht="14" x14ac:dyDescent="0.15">
      <c r="A468" s="44" t="s">
        <v>1676</v>
      </c>
      <c r="B468" s="49" t="str">
        <f t="shared" si="13"/>
        <v>https://github.com/uberboutique/whataform-repo/raw/main/pictures/BU0337.jpg</v>
      </c>
    </row>
    <row r="469" spans="1:2" ht="14" x14ac:dyDescent="0.15">
      <c r="A469" s="44" t="s">
        <v>1677</v>
      </c>
      <c r="B469" s="49" t="str">
        <f t="shared" si="13"/>
        <v>https://github.com/uberboutique/whataform-repo/raw/main/pictures/BU0338.jpg</v>
      </c>
    </row>
    <row r="470" spans="1:2" ht="14" x14ac:dyDescent="0.15">
      <c r="A470" s="44" t="s">
        <v>1678</v>
      </c>
      <c r="B470" s="49" t="str">
        <f t="shared" si="13"/>
        <v>https://github.com/uberboutique/whataform-repo/raw/main/pictures/BU0339.jpg</v>
      </c>
    </row>
    <row r="471" spans="1:2" ht="14" x14ac:dyDescent="0.15">
      <c r="A471" s="44" t="s">
        <v>1679</v>
      </c>
      <c r="B471" s="49" t="str">
        <f t="shared" si="13"/>
        <v>https://github.com/uberboutique/whataform-repo/raw/main/pictures/BU0340.jpg</v>
      </c>
    </row>
    <row r="472" spans="1:2" ht="14" x14ac:dyDescent="0.15">
      <c r="A472" s="44" t="s">
        <v>1680</v>
      </c>
      <c r="B472" s="49" t="str">
        <f t="shared" si="13"/>
        <v>https://github.com/uberboutique/whataform-repo/raw/main/pictures/BU0341.jpg</v>
      </c>
    </row>
    <row r="473" spans="1:2" ht="14" x14ac:dyDescent="0.15">
      <c r="A473" s="44" t="s">
        <v>1159</v>
      </c>
      <c r="B473" s="49" t="str">
        <f t="shared" si="13"/>
        <v>https://github.com/uberboutique/whataform-repo/raw/main/pictures/B0091.jpg</v>
      </c>
    </row>
    <row r="474" spans="1:2" ht="14" x14ac:dyDescent="0.15">
      <c r="A474" s="44" t="s">
        <v>1681</v>
      </c>
      <c r="B474" s="49" t="str">
        <f t="shared" si="13"/>
        <v>https://github.com/uberboutique/whataform-repo/raw/main/pictures/BU0342.jpg</v>
      </c>
    </row>
    <row r="475" spans="1:2" ht="14" x14ac:dyDescent="0.15">
      <c r="A475" s="44" t="s">
        <v>1161</v>
      </c>
      <c r="B475" s="49" t="str">
        <f t="shared" si="13"/>
        <v>https://github.com/uberboutique/whataform-repo/raw/main/pictures/B0093.jpg</v>
      </c>
    </row>
    <row r="476" spans="1:2" ht="14" x14ac:dyDescent="0.15">
      <c r="A476" s="44" t="s">
        <v>1682</v>
      </c>
      <c r="B476" s="49" t="str">
        <f t="shared" si="13"/>
        <v>https://github.com/uberboutique/whataform-repo/raw/main/pictures/BU0343.jpg</v>
      </c>
    </row>
    <row r="477" spans="1:2" ht="14" x14ac:dyDescent="0.15">
      <c r="A477" s="44" t="s">
        <v>1163</v>
      </c>
      <c r="B477" s="49" t="str">
        <f t="shared" ref="B477:B508" si="14">"https://github.com/uberboutique/whataform-repo/raw/main/pictures/"&amp;A477&amp;".jpg"</f>
        <v>https://github.com/uberboutique/whataform-repo/raw/main/pictures/V00121.jpg</v>
      </c>
    </row>
    <row r="478" spans="1:2" ht="14" x14ac:dyDescent="0.15">
      <c r="A478" s="44" t="s">
        <v>1683</v>
      </c>
      <c r="B478" s="49" t="str">
        <f t="shared" si="14"/>
        <v>https://github.com/uberboutique/whataform-repo/raw/main/pictures/BU0344.jpg</v>
      </c>
    </row>
    <row r="479" spans="1:2" ht="14" x14ac:dyDescent="0.15">
      <c r="A479" s="44" t="s">
        <v>1684</v>
      </c>
      <c r="B479" s="49" t="str">
        <f t="shared" si="14"/>
        <v>https://github.com/uberboutique/whataform-repo/raw/main/pictures/BU0345.jpg</v>
      </c>
    </row>
    <row r="480" spans="1:2" ht="14" x14ac:dyDescent="0.15">
      <c r="A480" s="44" t="s">
        <v>1685</v>
      </c>
      <c r="B480" s="49" t="str">
        <f t="shared" si="14"/>
        <v>https://github.com/uberboutique/whataform-repo/raw/main/pictures/BU0346.jpg</v>
      </c>
    </row>
    <row r="481" spans="1:2" ht="14" x14ac:dyDescent="0.15">
      <c r="A481" s="44" t="s">
        <v>1686</v>
      </c>
      <c r="B481" s="49" t="str">
        <f t="shared" si="14"/>
        <v>https://github.com/uberboutique/whataform-repo/raw/main/pictures/BU0347.jpg</v>
      </c>
    </row>
    <row r="482" spans="1:2" ht="14" x14ac:dyDescent="0.15">
      <c r="A482" s="44" t="s">
        <v>1165</v>
      </c>
      <c r="B482" s="49" t="str">
        <f t="shared" si="14"/>
        <v>https://github.com/uberboutique/whataform-repo/raw/main/pictures/V00123.jpg</v>
      </c>
    </row>
    <row r="483" spans="1:2" ht="14" x14ac:dyDescent="0.15">
      <c r="A483" s="44" t="s">
        <v>1687</v>
      </c>
      <c r="B483" s="49" t="str">
        <f t="shared" si="14"/>
        <v>https://github.com/uberboutique/whataform-repo/raw/main/pictures/BU0348.jpg</v>
      </c>
    </row>
    <row r="484" spans="1:2" ht="14" x14ac:dyDescent="0.15">
      <c r="A484" s="44" t="s">
        <v>1688</v>
      </c>
      <c r="B484" s="49" t="str">
        <f t="shared" si="14"/>
        <v>https://github.com/uberboutique/whataform-repo/raw/main/pictures/BU0349.jpg</v>
      </c>
    </row>
    <row r="485" spans="1:2" ht="14" x14ac:dyDescent="0.15">
      <c r="A485" s="44" t="s">
        <v>1689</v>
      </c>
      <c r="B485" s="49" t="str">
        <f t="shared" si="14"/>
        <v>https://github.com/uberboutique/whataform-repo/raw/main/pictures/BU0350.jpg</v>
      </c>
    </row>
    <row r="486" spans="1:2" ht="14" x14ac:dyDescent="0.15">
      <c r="A486" s="44" t="s">
        <v>1690</v>
      </c>
      <c r="B486" s="49" t="str">
        <f t="shared" si="14"/>
        <v>https://github.com/uberboutique/whataform-repo/raw/main/pictures/BU0351.jpg</v>
      </c>
    </row>
    <row r="487" spans="1:2" ht="14" x14ac:dyDescent="0.15">
      <c r="A487" s="44" t="s">
        <v>1691</v>
      </c>
      <c r="B487" s="49" t="str">
        <f t="shared" si="14"/>
        <v>https://github.com/uberboutique/whataform-repo/raw/main/pictures/BU0352.jpg</v>
      </c>
    </row>
    <row r="488" spans="1:2" ht="14" x14ac:dyDescent="0.15">
      <c r="A488" s="44" t="s">
        <v>1692</v>
      </c>
      <c r="B488" s="49" t="str">
        <f t="shared" si="14"/>
        <v>https://github.com/uberboutique/whataform-repo/raw/main/pictures/BU0353.jpg</v>
      </c>
    </row>
    <row r="489" spans="1:2" ht="14" x14ac:dyDescent="0.15">
      <c r="A489" s="44" t="s">
        <v>1693</v>
      </c>
      <c r="B489" s="49" t="str">
        <f t="shared" si="14"/>
        <v>https://github.com/uberboutique/whataform-repo/raw/main/pictures/BU0354.jpg</v>
      </c>
    </row>
    <row r="490" spans="1:2" ht="14" x14ac:dyDescent="0.15">
      <c r="A490" s="44" t="s">
        <v>1694</v>
      </c>
      <c r="B490" s="49" t="str">
        <f t="shared" si="14"/>
        <v>https://github.com/uberboutique/whataform-repo/raw/main/pictures/BU0355.jpg</v>
      </c>
    </row>
    <row r="491" spans="1:2" ht="14" x14ac:dyDescent="0.15">
      <c r="A491" s="44" t="s">
        <v>1695</v>
      </c>
      <c r="B491" s="49" t="str">
        <f t="shared" si="14"/>
        <v>https://github.com/uberboutique/whataform-repo/raw/main/pictures/BU0356.jpg</v>
      </c>
    </row>
    <row r="492" spans="1:2" ht="14" x14ac:dyDescent="0.15">
      <c r="A492" s="44" t="s">
        <v>1696</v>
      </c>
      <c r="B492" s="49" t="str">
        <f t="shared" si="14"/>
        <v>https://github.com/uberboutique/whataform-repo/raw/main/pictures/BU0357.jpg</v>
      </c>
    </row>
    <row r="493" spans="1:2" ht="14" x14ac:dyDescent="0.15">
      <c r="A493" s="44" t="s">
        <v>1171</v>
      </c>
      <c r="B493" s="49" t="str">
        <f t="shared" si="14"/>
        <v>https://github.com/uberboutique/whataform-repo/raw/main/pictures/B0070.jpg</v>
      </c>
    </row>
    <row r="494" spans="1:2" ht="14" x14ac:dyDescent="0.15">
      <c r="A494" s="44" t="s">
        <v>1697</v>
      </c>
      <c r="B494" s="49" t="str">
        <f t="shared" si="14"/>
        <v>https://github.com/uberboutique/whataform-repo/raw/main/pictures/BU0358.jpg</v>
      </c>
    </row>
    <row r="495" spans="1:2" ht="14" x14ac:dyDescent="0.15">
      <c r="A495" s="44" t="s">
        <v>1698</v>
      </c>
      <c r="B495" s="49" t="str">
        <f t="shared" si="14"/>
        <v>https://github.com/uberboutique/whataform-repo/raw/main/pictures/BU0359.jpg</v>
      </c>
    </row>
    <row r="496" spans="1:2" ht="14" x14ac:dyDescent="0.15">
      <c r="A496" s="44" t="s">
        <v>1699</v>
      </c>
      <c r="B496" s="49" t="str">
        <f t="shared" si="14"/>
        <v>https://github.com/uberboutique/whataform-repo/raw/main/pictures/BU0360.jpg</v>
      </c>
    </row>
    <row r="497" spans="1:2" ht="14" x14ac:dyDescent="0.15">
      <c r="A497" s="44" t="s">
        <v>1175</v>
      </c>
      <c r="B497" s="49" t="str">
        <f t="shared" si="14"/>
        <v>https://github.com/uberboutique/whataform-repo/raw/main/pictures/P0043.jpg</v>
      </c>
    </row>
    <row r="498" spans="1:2" ht="14" x14ac:dyDescent="0.15">
      <c r="A498" s="44" t="s">
        <v>1700</v>
      </c>
      <c r="B498" s="49" t="str">
        <f t="shared" si="14"/>
        <v>https://github.com/uberboutique/whataform-repo/raw/main/pictures/BU0361.jpg</v>
      </c>
    </row>
    <row r="499" spans="1:2" ht="14" x14ac:dyDescent="0.15">
      <c r="A499" s="44" t="s">
        <v>1701</v>
      </c>
      <c r="B499" s="49" t="str">
        <f t="shared" si="14"/>
        <v>https://github.com/uberboutique/whataform-repo/raw/main/pictures/BU0362.jpg</v>
      </c>
    </row>
    <row r="500" spans="1:2" ht="14" x14ac:dyDescent="0.15">
      <c r="A500" s="44" t="s">
        <v>1702</v>
      </c>
      <c r="B500" s="49" t="str">
        <f t="shared" si="14"/>
        <v>https://github.com/uberboutique/whataform-repo/raw/main/pictures/BU0363.jpg</v>
      </c>
    </row>
    <row r="501" spans="1:2" ht="14" x14ac:dyDescent="0.15">
      <c r="A501" s="44" t="s">
        <v>1180</v>
      </c>
      <c r="B501" s="49" t="str">
        <f t="shared" si="14"/>
        <v>https://github.com/uberboutique/whataform-repo/raw/main/pictures/B0097.jpg</v>
      </c>
    </row>
    <row r="502" spans="1:2" ht="14" x14ac:dyDescent="0.15">
      <c r="A502" s="44" t="s">
        <v>1703</v>
      </c>
      <c r="B502" s="49" t="str">
        <f t="shared" si="14"/>
        <v>https://github.com/uberboutique/whataform-repo/raw/main/pictures/BU0364.jpg</v>
      </c>
    </row>
    <row r="503" spans="1:2" ht="14" x14ac:dyDescent="0.15">
      <c r="A503" s="44" t="s">
        <v>1704</v>
      </c>
      <c r="B503" s="49" t="str">
        <f t="shared" si="14"/>
        <v>https://github.com/uberboutique/whataform-repo/raw/main/pictures/BU0365.jpg</v>
      </c>
    </row>
    <row r="504" spans="1:2" ht="14" x14ac:dyDescent="0.15">
      <c r="A504" s="44" t="s">
        <v>1705</v>
      </c>
      <c r="B504" s="49" t="str">
        <f t="shared" si="14"/>
        <v>https://github.com/uberboutique/whataform-repo/raw/main/pictures/BU0366.jpg</v>
      </c>
    </row>
    <row r="505" spans="1:2" ht="14" x14ac:dyDescent="0.15">
      <c r="A505" s="44" t="s">
        <v>1706</v>
      </c>
      <c r="B505" s="49" t="str">
        <f t="shared" si="14"/>
        <v>https://github.com/uberboutique/whataform-repo/raw/main/pictures/BU0367.jpg</v>
      </c>
    </row>
    <row r="506" spans="1:2" ht="14" x14ac:dyDescent="0.15">
      <c r="A506" s="44" t="s">
        <v>1707</v>
      </c>
      <c r="B506" s="49" t="str">
        <f t="shared" si="14"/>
        <v>https://github.com/uberboutique/whataform-repo/raw/main/pictures/BU0368.jpg</v>
      </c>
    </row>
    <row r="507" spans="1:2" ht="14" x14ac:dyDescent="0.15">
      <c r="A507" s="44" t="s">
        <v>1708</v>
      </c>
      <c r="B507" s="49" t="str">
        <f t="shared" si="14"/>
        <v>https://github.com/uberboutique/whataform-repo/raw/main/pictures/BU0369.jpg</v>
      </c>
    </row>
    <row r="508" spans="1:2" ht="14" x14ac:dyDescent="0.15">
      <c r="A508" s="44" t="s">
        <v>1709</v>
      </c>
      <c r="B508" s="49" t="str">
        <f t="shared" si="14"/>
        <v>https://github.com/uberboutique/whataform-repo/raw/main/pictures/BU0370.jpg</v>
      </c>
    </row>
    <row r="509" spans="1:2" ht="14" x14ac:dyDescent="0.15">
      <c r="A509" s="44" t="s">
        <v>1710</v>
      </c>
      <c r="B509" s="49" t="str">
        <f t="shared" ref="B509:B540" si="15">"https://github.com/uberboutique/whataform-repo/raw/main/pictures/"&amp;A509&amp;".jpg"</f>
        <v>https://github.com/uberboutique/whataform-repo/raw/main/pictures/BU0371.jpg</v>
      </c>
    </row>
    <row r="510" spans="1:2" ht="14" x14ac:dyDescent="0.15">
      <c r="A510" s="44" t="s">
        <v>1203</v>
      </c>
      <c r="B510" s="49" t="str">
        <f t="shared" si="15"/>
        <v>https://github.com/uberboutique/whataform-repo/raw/main/pictures/P0051.jpg</v>
      </c>
    </row>
    <row r="511" spans="1:2" ht="14" x14ac:dyDescent="0.15">
      <c r="A511" s="44" t="s">
        <v>1711</v>
      </c>
      <c r="B511" s="49" t="str">
        <f t="shared" si="15"/>
        <v>https://github.com/uberboutique/whataform-repo/raw/main/pictures/BU0372.jpg</v>
      </c>
    </row>
    <row r="512" spans="1:2" ht="14" x14ac:dyDescent="0.15">
      <c r="A512" s="44" t="s">
        <v>1712</v>
      </c>
      <c r="B512" s="49" t="str">
        <f t="shared" si="15"/>
        <v>https://github.com/uberboutique/whataform-repo/raw/main/pictures/BU0373.jpg</v>
      </c>
    </row>
    <row r="513" spans="1:2" ht="14" x14ac:dyDescent="0.15">
      <c r="A513" s="44" t="s">
        <v>1211</v>
      </c>
      <c r="B513" s="49" t="str">
        <f t="shared" si="15"/>
        <v>https://github.com/uberboutique/whataform-repo/raw/main/pictures/P0054.jpg</v>
      </c>
    </row>
    <row r="514" spans="1:2" ht="14" x14ac:dyDescent="0.15">
      <c r="A514" s="44" t="s">
        <v>1713</v>
      </c>
      <c r="B514" s="49" t="str">
        <f t="shared" si="15"/>
        <v>https://github.com/uberboutique/whataform-repo/raw/main/pictures/BU0374.jpg</v>
      </c>
    </row>
    <row r="515" spans="1:2" ht="14" x14ac:dyDescent="0.15">
      <c r="A515" s="44" t="s">
        <v>1714</v>
      </c>
      <c r="B515" s="49" t="str">
        <f t="shared" si="15"/>
        <v>https://github.com/uberboutique/whataform-repo/raw/main/pictures/BU0375.jpg</v>
      </c>
    </row>
    <row r="516" spans="1:2" ht="14" x14ac:dyDescent="0.15">
      <c r="A516" s="44" t="s">
        <v>1715</v>
      </c>
      <c r="B516" s="49" t="str">
        <f t="shared" si="15"/>
        <v>https://github.com/uberboutique/whataform-repo/raw/main/pictures/BU0376.jpg</v>
      </c>
    </row>
    <row r="517" spans="1:2" ht="14" x14ac:dyDescent="0.15">
      <c r="A517" s="44" t="s">
        <v>1716</v>
      </c>
      <c r="B517" s="49" t="str">
        <f t="shared" si="15"/>
        <v>https://github.com/uberboutique/whataform-repo/raw/main/pictures/BU0377.jpg</v>
      </c>
    </row>
    <row r="518" spans="1:2" ht="14" x14ac:dyDescent="0.15">
      <c r="A518" s="44" t="s">
        <v>1717</v>
      </c>
      <c r="B518" s="49" t="str">
        <f t="shared" si="15"/>
        <v>https://github.com/uberboutique/whataform-repo/raw/main/pictures/BU0378.jpg</v>
      </c>
    </row>
    <row r="519" spans="1:2" ht="14" x14ac:dyDescent="0.15">
      <c r="A519" s="44" t="s">
        <v>1718</v>
      </c>
      <c r="B519" s="49" t="str">
        <f t="shared" si="15"/>
        <v>https://github.com/uberboutique/whataform-repo/raw/main/pictures/BU0379.jpg</v>
      </c>
    </row>
    <row r="520" spans="1:2" ht="14" x14ac:dyDescent="0.15">
      <c r="A520" s="44" t="s">
        <v>1719</v>
      </c>
      <c r="B520" s="49" t="str">
        <f t="shared" si="15"/>
        <v>https://github.com/uberboutique/whataform-repo/raw/main/pictures/BU0380.jpg</v>
      </c>
    </row>
    <row r="521" spans="1:2" ht="14" x14ac:dyDescent="0.15">
      <c r="B521" s="49" t="str">
        <f t="shared" si="15"/>
        <v>https://github.com/uberboutique/whataform-repo/raw/main/pictures/.jpg</v>
      </c>
    </row>
    <row r="522" spans="1:2" ht="14" x14ac:dyDescent="0.15">
      <c r="A522" s="44" t="s">
        <v>1722</v>
      </c>
      <c r="B522" s="49" t="str">
        <f t="shared" si="15"/>
        <v>https://github.com/uberboutique/whataform-repo/raw/main/pictures/BU0382.jpg</v>
      </c>
    </row>
    <row r="523" spans="1:2" ht="14" x14ac:dyDescent="0.15">
      <c r="A523" s="44" t="s">
        <v>1759</v>
      </c>
      <c r="B523" s="49" t="str">
        <f t="shared" si="15"/>
        <v>https://github.com/uberboutique/whataform-repo/raw/main/pictures/BU0383.jpg</v>
      </c>
    </row>
    <row r="524" spans="1:2" ht="14" x14ac:dyDescent="0.15">
      <c r="A524" s="44" t="s">
        <v>1304</v>
      </c>
      <c r="B524" s="49" t="str">
        <f t="shared" si="15"/>
        <v>https://github.com/uberboutique/whataform-repo/raw/main/pictures/P0057.jpg</v>
      </c>
    </row>
    <row r="525" spans="1:2" ht="14" x14ac:dyDescent="0.15">
      <c r="A525" s="44" t="s">
        <v>1305</v>
      </c>
      <c r="B525" s="49" t="str">
        <f t="shared" si="15"/>
        <v>https://github.com/uberboutique/whataform-repo/raw/main/pictures/P0058.jpg</v>
      </c>
    </row>
    <row r="526" spans="1:2" ht="14" x14ac:dyDescent="0.15">
      <c r="A526" s="44" t="s">
        <v>1307</v>
      </c>
      <c r="B526" s="49" t="str">
        <f t="shared" si="15"/>
        <v>https://github.com/uberboutique/whataform-repo/raw/main/pictures/B00063.jpg</v>
      </c>
    </row>
    <row r="527" spans="1:2" ht="14" x14ac:dyDescent="0.15">
      <c r="A527" s="44" t="s">
        <v>1308</v>
      </c>
      <c r="B527" s="49" t="str">
        <f t="shared" si="15"/>
        <v>https://github.com/uberboutique/whataform-repo/raw/main/pictures/B00064.jpg</v>
      </c>
    </row>
    <row r="528" spans="1:2" ht="14" x14ac:dyDescent="0.15">
      <c r="A528" s="44" t="s">
        <v>1309</v>
      </c>
      <c r="B528" s="49" t="str">
        <f t="shared" si="15"/>
        <v>https://github.com/uberboutique/whataform-repo/raw/main/pictures/T0061.jpg</v>
      </c>
    </row>
    <row r="529" spans="1:2" ht="14" x14ac:dyDescent="0.15">
      <c r="A529" s="44" t="s">
        <v>1311</v>
      </c>
      <c r="B529" s="49" t="str">
        <f t="shared" si="15"/>
        <v>https://github.com/uberboutique/whataform-repo/raw/main/pictures/T0062.jpg</v>
      </c>
    </row>
    <row r="530" spans="1:2" ht="14" x14ac:dyDescent="0.15">
      <c r="A530" s="44" t="s">
        <v>1312</v>
      </c>
      <c r="B530" s="49" t="str">
        <f t="shared" si="15"/>
        <v>https://github.com/uberboutique/whataform-repo/raw/main/pictures/TN0015.jpg</v>
      </c>
    </row>
    <row r="531" spans="1:2" ht="14" x14ac:dyDescent="0.15">
      <c r="A531" s="44" t="s">
        <v>1315</v>
      </c>
      <c r="B531" s="49" t="str">
        <f t="shared" si="15"/>
        <v>https://github.com/uberboutique/whataform-repo/raw/main/pictures/V0142.jpg</v>
      </c>
    </row>
    <row r="532" spans="1:2" ht="14" x14ac:dyDescent="0.15">
      <c r="A532" s="44" t="s">
        <v>1723</v>
      </c>
      <c r="B532" s="49" t="str">
        <f t="shared" si="15"/>
        <v>https://github.com/uberboutique/whataform-repo/raw/main/pictures/BU0384.jpg</v>
      </c>
    </row>
    <row r="533" spans="1:2" ht="14" x14ac:dyDescent="0.15">
      <c r="A533" s="44" t="s">
        <v>1724</v>
      </c>
      <c r="B533" s="49" t="str">
        <f t="shared" si="15"/>
        <v>https://github.com/uberboutique/whataform-repo/raw/main/pictures/BU0385.jpg</v>
      </c>
    </row>
    <row r="534" spans="1:2" ht="14" x14ac:dyDescent="0.15">
      <c r="A534" s="44" t="s">
        <v>1720</v>
      </c>
      <c r="B534" s="49" t="str">
        <f t="shared" si="15"/>
        <v>https://github.com/uberboutique/whataform-repo/raw/main/pictures/BU386.jpg</v>
      </c>
    </row>
    <row r="535" spans="1:2" ht="14" x14ac:dyDescent="0.15">
      <c r="A535" s="44" t="s">
        <v>1725</v>
      </c>
      <c r="B535" s="49" t="str">
        <f t="shared" si="15"/>
        <v>https://github.com/uberboutique/whataform-repo/raw/main/pictures/BU0387.jpg</v>
      </c>
    </row>
    <row r="536" spans="1:2" ht="14" x14ac:dyDescent="0.15">
      <c r="A536" s="44" t="s">
        <v>1726</v>
      </c>
      <c r="B536" s="49" t="str">
        <f t="shared" si="15"/>
        <v>https://github.com/uberboutique/whataform-repo/raw/main/pictures/BU0388.jpg</v>
      </c>
    </row>
    <row r="537" spans="1:2" ht="14" x14ac:dyDescent="0.15">
      <c r="A537" s="44" t="s">
        <v>1727</v>
      </c>
      <c r="B537" s="49" t="str">
        <f t="shared" si="15"/>
        <v>https://github.com/uberboutique/whataform-repo/raw/main/pictures/BU0389.jpg</v>
      </c>
    </row>
    <row r="538" spans="1:2" ht="14" x14ac:dyDescent="0.15">
      <c r="A538" s="44" t="s">
        <v>1728</v>
      </c>
      <c r="B538" s="49" t="str">
        <f t="shared" si="15"/>
        <v>https://github.com/uberboutique/whataform-repo/raw/main/pictures/BU0390.jpg</v>
      </c>
    </row>
    <row r="539" spans="1:2" ht="14" x14ac:dyDescent="0.15">
      <c r="A539" s="44" t="s">
        <v>1721</v>
      </c>
      <c r="B539" s="49" t="str">
        <f t="shared" si="15"/>
        <v>https://github.com/uberboutique/whataform-repo/raw/main/pictures/BU391.jpg</v>
      </c>
    </row>
    <row r="540" spans="1:2" ht="14" x14ac:dyDescent="0.15">
      <c r="A540" s="44" t="s">
        <v>1729</v>
      </c>
      <c r="B540" s="49" t="str">
        <f t="shared" si="15"/>
        <v>https://github.com/uberboutique/whataform-repo/raw/main/pictures/BU0392.jpg</v>
      </c>
    </row>
    <row r="541" spans="1:2" ht="14" x14ac:dyDescent="0.15">
      <c r="A541" s="44" t="s">
        <v>1730</v>
      </c>
      <c r="B541" s="49" t="str">
        <f t="shared" ref="B541:B569" si="16">"https://github.com/uberboutique/whataform-repo/raw/main/pictures/"&amp;A541&amp;".jpg"</f>
        <v>https://github.com/uberboutique/whataform-repo/raw/main/pictures/BU0393.jpg</v>
      </c>
    </row>
    <row r="542" spans="1:2" ht="14" x14ac:dyDescent="0.15">
      <c r="A542" s="44" t="s">
        <v>1731</v>
      </c>
      <c r="B542" s="49" t="str">
        <f t="shared" si="16"/>
        <v>https://github.com/uberboutique/whataform-repo/raw/main/pictures/BU0394.jpg</v>
      </c>
    </row>
    <row r="543" spans="1:2" ht="14" x14ac:dyDescent="0.15">
      <c r="A543" s="44" t="s">
        <v>1732</v>
      </c>
      <c r="B543" s="49" t="str">
        <f t="shared" si="16"/>
        <v>https://github.com/uberboutique/whataform-repo/raw/main/pictures/BU0395.jpg</v>
      </c>
    </row>
    <row r="544" spans="1:2" ht="14" x14ac:dyDescent="0.15">
      <c r="A544" s="44" t="s">
        <v>1733</v>
      </c>
      <c r="B544" s="49" t="str">
        <f t="shared" si="16"/>
        <v>https://github.com/uberboutique/whataform-repo/raw/main/pictures/BU0396.jpg</v>
      </c>
    </row>
    <row r="545" spans="1:2" ht="14" x14ac:dyDescent="0.15">
      <c r="A545" s="44" t="s">
        <v>1734</v>
      </c>
      <c r="B545" s="49" t="str">
        <f t="shared" si="16"/>
        <v>https://github.com/uberboutique/whataform-repo/raw/main/pictures/BU0397.jpg</v>
      </c>
    </row>
    <row r="546" spans="1:2" ht="14" x14ac:dyDescent="0.15">
      <c r="A546" s="44" t="s">
        <v>1735</v>
      </c>
      <c r="B546" s="49" t="str">
        <f t="shared" si="16"/>
        <v>https://github.com/uberboutique/whataform-repo/raw/main/pictures/BU0398.jpg</v>
      </c>
    </row>
    <row r="547" spans="1:2" ht="14" x14ac:dyDescent="0.15">
      <c r="A547" s="44" t="s">
        <v>1736</v>
      </c>
      <c r="B547" s="49" t="str">
        <f t="shared" si="16"/>
        <v>https://github.com/uberboutique/whataform-repo/raw/main/pictures/BU0399.jpg</v>
      </c>
    </row>
    <row r="548" spans="1:2" ht="14" x14ac:dyDescent="0.15">
      <c r="A548" s="44" t="s">
        <v>1737</v>
      </c>
      <c r="B548" s="49" t="str">
        <f t="shared" si="16"/>
        <v>https://github.com/uberboutique/whataform-repo/raw/main/pictures/BU0400.jpg</v>
      </c>
    </row>
    <row r="549" spans="1:2" ht="14" x14ac:dyDescent="0.15">
      <c r="A549" s="44" t="s">
        <v>1738</v>
      </c>
      <c r="B549" s="49" t="str">
        <f t="shared" si="16"/>
        <v>https://github.com/uberboutique/whataform-repo/raw/main/pictures/BU0401.jpg</v>
      </c>
    </row>
    <row r="550" spans="1:2" ht="14" x14ac:dyDescent="0.15">
      <c r="A550" s="44" t="s">
        <v>1739</v>
      </c>
      <c r="B550" s="49" t="str">
        <f t="shared" si="16"/>
        <v>https://github.com/uberboutique/whataform-repo/raw/main/pictures/BU0402.jpg</v>
      </c>
    </row>
    <row r="551" spans="1:2" ht="14" x14ac:dyDescent="0.15">
      <c r="A551" s="44" t="s">
        <v>1740</v>
      </c>
      <c r="B551" s="49" t="str">
        <f t="shared" si="16"/>
        <v>https://github.com/uberboutique/whataform-repo/raw/main/pictures/BU0403.jpg</v>
      </c>
    </row>
    <row r="552" spans="1:2" ht="14" x14ac:dyDescent="0.15">
      <c r="A552" s="44" t="s">
        <v>1741</v>
      </c>
      <c r="B552" s="49" t="str">
        <f t="shared" si="16"/>
        <v>https://github.com/uberboutique/whataform-repo/raw/main/pictures/BU0404.jpg</v>
      </c>
    </row>
    <row r="553" spans="1:2" ht="14" x14ac:dyDescent="0.15">
      <c r="A553" s="44" t="s">
        <v>1742</v>
      </c>
      <c r="B553" s="49" t="str">
        <f t="shared" si="16"/>
        <v>https://github.com/uberboutique/whataform-repo/raw/main/pictures/BU0405.jpg</v>
      </c>
    </row>
    <row r="554" spans="1:2" ht="14" x14ac:dyDescent="0.15">
      <c r="A554" s="44" t="s">
        <v>1743</v>
      </c>
      <c r="B554" s="49" t="str">
        <f t="shared" si="16"/>
        <v>https://github.com/uberboutique/whataform-repo/raw/main/pictures/BU0406.jpg</v>
      </c>
    </row>
    <row r="555" spans="1:2" ht="14" x14ac:dyDescent="0.15">
      <c r="A555" s="44" t="s">
        <v>1744</v>
      </c>
      <c r="B555" s="49" t="str">
        <f t="shared" si="16"/>
        <v>https://github.com/uberboutique/whataform-repo/raw/main/pictures/BU0407.jpg</v>
      </c>
    </row>
    <row r="556" spans="1:2" ht="14" x14ac:dyDescent="0.15">
      <c r="A556" s="44" t="s">
        <v>1745</v>
      </c>
      <c r="B556" s="49" t="str">
        <f t="shared" si="16"/>
        <v>https://github.com/uberboutique/whataform-repo/raw/main/pictures/BU0408.jpg</v>
      </c>
    </row>
    <row r="557" spans="1:2" ht="14" x14ac:dyDescent="0.15">
      <c r="A557" s="44" t="s">
        <v>1746</v>
      </c>
      <c r="B557" s="49" t="str">
        <f t="shared" si="16"/>
        <v>https://github.com/uberboutique/whataform-repo/raw/main/pictures/BU0409.jpg</v>
      </c>
    </row>
    <row r="558" spans="1:2" ht="14" x14ac:dyDescent="0.15">
      <c r="A558" s="44" t="s">
        <v>1747</v>
      </c>
      <c r="B558" s="49" t="str">
        <f t="shared" si="16"/>
        <v>https://github.com/uberboutique/whataform-repo/raw/main/pictures/BU0410.jpg</v>
      </c>
    </row>
    <row r="559" spans="1:2" ht="14" x14ac:dyDescent="0.15">
      <c r="A559" s="44" t="s">
        <v>1748</v>
      </c>
      <c r="B559" s="49" t="str">
        <f t="shared" si="16"/>
        <v>https://github.com/uberboutique/whataform-repo/raw/main/pictures/BU0411.jpg</v>
      </c>
    </row>
    <row r="560" spans="1:2" ht="14" x14ac:dyDescent="0.15">
      <c r="A560" s="44" t="s">
        <v>1749</v>
      </c>
      <c r="B560" s="49" t="str">
        <f t="shared" si="16"/>
        <v>https://github.com/uberboutique/whataform-repo/raw/main/pictures/BU0412.jpg</v>
      </c>
    </row>
    <row r="561" spans="1:2" ht="14" x14ac:dyDescent="0.15">
      <c r="A561" s="44" t="s">
        <v>1750</v>
      </c>
      <c r="B561" s="49" t="str">
        <f t="shared" si="16"/>
        <v>https://github.com/uberboutique/whataform-repo/raw/main/pictures/BU0413.jpg</v>
      </c>
    </row>
    <row r="562" spans="1:2" ht="14" x14ac:dyDescent="0.15">
      <c r="A562" s="44" t="s">
        <v>1751</v>
      </c>
      <c r="B562" s="49" t="str">
        <f t="shared" si="16"/>
        <v>https://github.com/uberboutique/whataform-repo/raw/main/pictures/BU0414.jpg</v>
      </c>
    </row>
    <row r="563" spans="1:2" ht="14" x14ac:dyDescent="0.15">
      <c r="A563" s="44" t="s">
        <v>1752</v>
      </c>
      <c r="B563" s="49" t="str">
        <f t="shared" si="16"/>
        <v>https://github.com/uberboutique/whataform-repo/raw/main/pictures/BU0415.jpg</v>
      </c>
    </row>
    <row r="564" spans="1:2" ht="14" x14ac:dyDescent="0.15">
      <c r="A564" s="44" t="s">
        <v>1753</v>
      </c>
      <c r="B564" s="49" t="str">
        <f t="shared" si="16"/>
        <v>https://github.com/uberboutique/whataform-repo/raw/main/pictures/BU0416.jpg</v>
      </c>
    </row>
    <row r="565" spans="1:2" ht="14" x14ac:dyDescent="0.15">
      <c r="A565" s="44" t="s">
        <v>1754</v>
      </c>
      <c r="B565" s="49" t="str">
        <f t="shared" si="16"/>
        <v>https://github.com/uberboutique/whataform-repo/raw/main/pictures/BU0417.jpg</v>
      </c>
    </row>
    <row r="566" spans="1:2" ht="14" x14ac:dyDescent="0.15">
      <c r="A566" s="44" t="s">
        <v>1755</v>
      </c>
      <c r="B566" s="49" t="str">
        <f t="shared" si="16"/>
        <v>https://github.com/uberboutique/whataform-repo/raw/main/pictures/BU0418.jpg</v>
      </c>
    </row>
    <row r="567" spans="1:2" ht="14" x14ac:dyDescent="0.15">
      <c r="A567" s="44" t="s">
        <v>1756</v>
      </c>
      <c r="B567" s="49" t="str">
        <f t="shared" si="16"/>
        <v>https://github.com/uberboutique/whataform-repo/raw/main/pictures/BU0419.jpg</v>
      </c>
    </row>
    <row r="568" spans="1:2" ht="14" x14ac:dyDescent="0.15">
      <c r="A568" s="44" t="s">
        <v>1757</v>
      </c>
      <c r="B568" s="49" t="str">
        <f t="shared" si="16"/>
        <v>https://github.com/uberboutique/whataform-repo/raw/main/pictures/BU0420.jpg</v>
      </c>
    </row>
    <row r="569" spans="1:2" ht="14" x14ac:dyDescent="0.15">
      <c r="A569" s="44" t="s">
        <v>1758</v>
      </c>
      <c r="B569" s="49" t="str">
        <f t="shared" si="16"/>
        <v>https://github.com/uberboutique/whataform-repo/raw/main/pictures/BU0421.jpg</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05D0E-5B94-3846-A631-F68B5BF543A8}">
  <dimension ref="A1:CV701"/>
  <sheetViews>
    <sheetView zoomScale="69" workbookViewId="0">
      <selection activeCell="A100" sqref="A100:XFD100"/>
    </sheetView>
  </sheetViews>
  <sheetFormatPr baseColWidth="10" defaultRowHeight="13" x14ac:dyDescent="0.15"/>
  <cols>
    <col min="1" max="1" width="10.83203125" style="30" customWidth="1"/>
    <col min="2" max="2" width="12.1640625" style="30" bestFit="1" customWidth="1"/>
    <col min="3" max="8" width="10.83203125" style="30"/>
    <col min="9" max="9" width="78.33203125" style="30" customWidth="1"/>
    <col min="10" max="16384" width="10.83203125" style="30"/>
  </cols>
  <sheetData>
    <row r="1" spans="1:100" ht="16" x14ac:dyDescent="0.2">
      <c r="A1" s="46" t="s">
        <v>0</v>
      </c>
      <c r="B1" s="46" t="s">
        <v>1</v>
      </c>
      <c r="C1" s="46" t="s">
        <v>2</v>
      </c>
      <c r="D1" s="46" t="s">
        <v>3</v>
      </c>
      <c r="E1" s="46" t="s">
        <v>4</v>
      </c>
      <c r="F1" s="46" t="s">
        <v>5</v>
      </c>
      <c r="G1" s="46" t="s">
        <v>6</v>
      </c>
      <c r="H1" s="46" t="s">
        <v>7</v>
      </c>
      <c r="I1" s="46" t="s">
        <v>8</v>
      </c>
      <c r="J1" s="46" t="s">
        <v>9</v>
      </c>
      <c r="K1" s="46" t="s">
        <v>10</v>
      </c>
      <c r="L1" s="46" t="s">
        <v>11</v>
      </c>
      <c r="M1" s="46" t="s">
        <v>525</v>
      </c>
      <c r="N1" s="46" t="s">
        <v>526</v>
      </c>
      <c r="O1" s="46" t="s">
        <v>527</v>
      </c>
      <c r="P1" s="46" t="s">
        <v>528</v>
      </c>
      <c r="Q1" s="46" t="s">
        <v>529</v>
      </c>
      <c r="R1" s="46" t="s">
        <v>530</v>
      </c>
      <c r="S1" s="46" t="s">
        <v>531</v>
      </c>
      <c r="T1" s="46" t="s">
        <v>532</v>
      </c>
      <c r="U1" s="46" t="s">
        <v>533</v>
      </c>
      <c r="V1" s="46" t="s">
        <v>534</v>
      </c>
      <c r="W1" s="46" t="s">
        <v>535</v>
      </c>
      <c r="X1" s="46" t="s">
        <v>536</v>
      </c>
      <c r="Y1" s="46" t="s">
        <v>537</v>
      </c>
      <c r="Z1" s="46" t="s">
        <v>538</v>
      </c>
      <c r="AA1" s="46" t="s">
        <v>539</v>
      </c>
      <c r="AB1" s="46" t="s">
        <v>540</v>
      </c>
      <c r="AC1" s="46" t="s">
        <v>541</v>
      </c>
      <c r="AD1" s="46" t="s">
        <v>542</v>
      </c>
      <c r="AE1" s="46" t="s">
        <v>543</v>
      </c>
      <c r="AF1" s="46" t="s">
        <v>544</v>
      </c>
      <c r="AG1" s="46" t="s">
        <v>545</v>
      </c>
      <c r="AH1" s="46" t="s">
        <v>546</v>
      </c>
      <c r="AI1" s="46" t="s">
        <v>547</v>
      </c>
      <c r="AJ1" s="46" t="s">
        <v>548</v>
      </c>
      <c r="AK1" s="46" t="s">
        <v>549</v>
      </c>
      <c r="AL1" s="46" t="s">
        <v>550</v>
      </c>
      <c r="AM1" s="46" t="s">
        <v>551</v>
      </c>
      <c r="AN1" s="46" t="s">
        <v>552</v>
      </c>
      <c r="AO1" s="46" t="s">
        <v>553</v>
      </c>
      <c r="AP1" s="46" t="s">
        <v>554</v>
      </c>
      <c r="AQ1" s="46" t="s">
        <v>555</v>
      </c>
      <c r="AR1" s="46" t="s">
        <v>556</v>
      </c>
      <c r="AS1" s="46" t="s">
        <v>557</v>
      </c>
      <c r="AT1" s="46" t="s">
        <v>558</v>
      </c>
      <c r="AU1" s="46" t="s">
        <v>559</v>
      </c>
      <c r="AV1" s="46" t="s">
        <v>560</v>
      </c>
      <c r="AW1" s="46" t="s">
        <v>561</v>
      </c>
      <c r="AX1" s="46" t="s">
        <v>562</v>
      </c>
      <c r="AY1" s="46" t="s">
        <v>563</v>
      </c>
      <c r="AZ1" s="46" t="s">
        <v>564</v>
      </c>
      <c r="BA1" s="46" t="s">
        <v>565</v>
      </c>
      <c r="BB1" s="46" t="s">
        <v>566</v>
      </c>
      <c r="BC1" s="46" t="s">
        <v>567</v>
      </c>
      <c r="BD1" s="46" t="s">
        <v>568</v>
      </c>
      <c r="BE1" s="46" t="s">
        <v>569</v>
      </c>
      <c r="BF1" s="46" t="s">
        <v>570</v>
      </c>
      <c r="BG1" s="46" t="s">
        <v>571</v>
      </c>
      <c r="BH1" s="46" t="s">
        <v>572</v>
      </c>
      <c r="BI1" s="46" t="s">
        <v>573</v>
      </c>
      <c r="BJ1" s="46" t="s">
        <v>574</v>
      </c>
      <c r="BK1" s="46" t="s">
        <v>575</v>
      </c>
      <c r="BL1" s="46" t="s">
        <v>576</v>
      </c>
      <c r="BM1" s="46" t="s">
        <v>577</v>
      </c>
      <c r="BN1" s="46" t="s">
        <v>578</v>
      </c>
      <c r="BO1" s="46" t="s">
        <v>579</v>
      </c>
      <c r="BP1" s="46" t="s">
        <v>580</v>
      </c>
      <c r="BQ1" s="46" t="s">
        <v>581</v>
      </c>
      <c r="BR1" s="46" t="s">
        <v>582</v>
      </c>
      <c r="BS1" s="46" t="s">
        <v>583</v>
      </c>
      <c r="BT1" s="46" t="s">
        <v>584</v>
      </c>
      <c r="BU1" s="46" t="s">
        <v>585</v>
      </c>
      <c r="BV1" s="46" t="s">
        <v>586</v>
      </c>
      <c r="BW1" s="46" t="s">
        <v>587</v>
      </c>
      <c r="BX1" s="46" t="s">
        <v>588</v>
      </c>
      <c r="BY1" s="46" t="s">
        <v>589</v>
      </c>
      <c r="BZ1" s="46" t="s">
        <v>590</v>
      </c>
      <c r="CA1" s="46" t="s">
        <v>591</v>
      </c>
      <c r="CB1" s="46" t="s">
        <v>592</v>
      </c>
      <c r="CC1" s="46" t="s">
        <v>593</v>
      </c>
      <c r="CD1" s="46" t="s">
        <v>594</v>
      </c>
      <c r="CE1" s="46" t="s">
        <v>595</v>
      </c>
      <c r="CF1" s="46" t="s">
        <v>596</v>
      </c>
      <c r="CG1" s="46" t="s">
        <v>597</v>
      </c>
      <c r="CH1" s="46" t="s">
        <v>598</v>
      </c>
      <c r="CI1" s="46" t="s">
        <v>599</v>
      </c>
      <c r="CJ1" s="46" t="s">
        <v>600</v>
      </c>
      <c r="CK1" s="46" t="s">
        <v>601</v>
      </c>
      <c r="CL1" s="46" t="s">
        <v>602</v>
      </c>
      <c r="CM1" s="46" t="s">
        <v>603</v>
      </c>
      <c r="CN1" s="46" t="s">
        <v>604</v>
      </c>
      <c r="CO1" s="46" t="s">
        <v>605</v>
      </c>
      <c r="CP1" s="46" t="s">
        <v>606</v>
      </c>
      <c r="CQ1" s="46" t="s">
        <v>607</v>
      </c>
      <c r="CR1" s="46" t="s">
        <v>608</v>
      </c>
      <c r="CS1" s="46" t="s">
        <v>609</v>
      </c>
      <c r="CT1" s="46" t="s">
        <v>610</v>
      </c>
      <c r="CU1" s="46" t="s">
        <v>611</v>
      </c>
      <c r="CV1" s="46" t="s">
        <v>612</v>
      </c>
    </row>
    <row r="2" spans="1:100" ht="14" customHeight="1" x14ac:dyDescent="0.15">
      <c r="A2" s="30" t="str">
        <f>STOCK!C2</f>
        <v>PRODUCT</v>
      </c>
      <c r="B2" s="30" t="str">
        <f>STOCK!D2</f>
        <v>Trajes de baño /Precios Bajos</v>
      </c>
      <c r="C2" s="30" t="str">
        <f>STOCK!E2</f>
        <v xml:space="preserve">Pareo falda </v>
      </c>
      <c r="D2" s="30" t="str">
        <f>STOCK!F2</f>
        <v>Talla Única</v>
      </c>
      <c r="E2" s="30" t="str">
        <f>STOCK!G2</f>
        <v>SHEIN</v>
      </c>
      <c r="F2" s="30" t="e">
        <f>STOCK!#REF!</f>
        <v>#REF!</v>
      </c>
      <c r="G2" s="30" t="e">
        <f>STOCK!#REF!</f>
        <v>#REF!</v>
      </c>
      <c r="H2" s="30" t="e">
        <f>STOCK!#REF!</f>
        <v>#REF!</v>
      </c>
      <c r="I2" s="30" t="e">
        <f>STOCK!#REF!</f>
        <v>#REF!</v>
      </c>
      <c r="J2" s="30">
        <f>STOCK!H2</f>
        <v>8</v>
      </c>
      <c r="K2" s="30">
        <f>STOCK!I2</f>
        <v>6.5058333333333334</v>
      </c>
      <c r="L2" s="30" t="e">
        <f>STOCK!#REF!</f>
        <v>#REF!</v>
      </c>
      <c r="U2" s="30">
        <v>1</v>
      </c>
      <c r="V2" s="30">
        <f>STOCK!L2</f>
        <v>4</v>
      </c>
      <c r="X2" s="30">
        <v>0</v>
      </c>
      <c r="Y2" s="30">
        <f>IF(V2&gt;0,1,0)</f>
        <v>1</v>
      </c>
      <c r="AG2" s="30" t="str">
        <f>STOCK!A2</f>
        <v>UB0001</v>
      </c>
      <c r="AI2" s="30">
        <v>0</v>
      </c>
    </row>
    <row r="3" spans="1:100" x14ac:dyDescent="0.15">
      <c r="A3" s="30" t="str">
        <f>STOCK!C3</f>
        <v>PRODUCT</v>
      </c>
      <c r="B3" s="30" t="str">
        <f>STOCK!D3</f>
        <v>Trajes de baño</v>
      </c>
      <c r="C3" s="30" t="str">
        <f>STOCK!E3</f>
        <v>Bikini Floral</v>
      </c>
      <c r="D3" s="30" t="str">
        <f>STOCK!F3</f>
        <v>Talla XS</v>
      </c>
      <c r="E3" s="30" t="str">
        <f>STOCK!G3</f>
        <v>SHEIN</v>
      </c>
      <c r="F3" s="30" t="e">
        <f>STOCK!#REF!</f>
        <v>#REF!</v>
      </c>
      <c r="G3" s="30" t="e">
        <f>STOCK!#REF!</f>
        <v>#REF!</v>
      </c>
      <c r="H3" s="30" t="e">
        <f>STOCK!#REF!</f>
        <v>#REF!</v>
      </c>
      <c r="I3" s="30" t="e">
        <f>STOCK!#REF!</f>
        <v>#REF!</v>
      </c>
      <c r="J3" s="30">
        <f>STOCK!H3</f>
        <v>28</v>
      </c>
      <c r="K3" s="30">
        <f>STOCK!I3</f>
        <v>27.556666666666668</v>
      </c>
      <c r="L3" s="30" t="e">
        <f>STOCK!#REF!</f>
        <v>#REF!</v>
      </c>
      <c r="U3" s="30">
        <v>1</v>
      </c>
      <c r="V3" s="30">
        <f>STOCK!L3</f>
        <v>0</v>
      </c>
      <c r="X3" s="30">
        <v>0</v>
      </c>
      <c r="Y3" s="30">
        <f t="shared" ref="Y3:Y66" si="0">IF(V3&gt;0,1,0)</f>
        <v>0</v>
      </c>
      <c r="AG3" s="30" t="str">
        <f>STOCK!A3</f>
        <v>UB0002</v>
      </c>
      <c r="AI3" s="30">
        <v>0</v>
      </c>
    </row>
    <row r="4" spans="1:100" x14ac:dyDescent="0.15">
      <c r="A4" s="30" t="str">
        <f>STOCK!C4</f>
        <v>PRODUCT</v>
      </c>
      <c r="B4" s="30" t="str">
        <f>STOCK!D4</f>
        <v>Trajes de baño</v>
      </c>
      <c r="C4" s="30" t="str">
        <f>STOCK!E4</f>
        <v>Bikini Floral</v>
      </c>
      <c r="D4" s="30" t="str">
        <f>STOCK!F4</f>
        <v>Talla XL</v>
      </c>
      <c r="E4" s="30" t="str">
        <f>STOCK!G4</f>
        <v>SHEIN</v>
      </c>
      <c r="F4" s="30" t="e">
        <f>STOCK!#REF!</f>
        <v>#REF!</v>
      </c>
      <c r="G4" s="30" t="e">
        <f>STOCK!#REF!</f>
        <v>#REF!</v>
      </c>
      <c r="H4" s="30" t="e">
        <f>STOCK!#REF!</f>
        <v>#REF!</v>
      </c>
      <c r="I4" s="30" t="e">
        <f>STOCK!#REF!</f>
        <v>#REF!</v>
      </c>
      <c r="J4" s="30">
        <f>STOCK!H4</f>
        <v>28</v>
      </c>
      <c r="K4" s="30">
        <f>STOCK!I4</f>
        <v>29.341666666666665</v>
      </c>
      <c r="L4" s="30" t="e">
        <f>STOCK!#REF!</f>
        <v>#REF!</v>
      </c>
      <c r="U4" s="30">
        <v>1</v>
      </c>
      <c r="V4" s="30">
        <f>STOCK!L4</f>
        <v>0</v>
      </c>
      <c r="X4" s="30">
        <v>0</v>
      </c>
      <c r="Y4" s="30">
        <f t="shared" si="0"/>
        <v>0</v>
      </c>
      <c r="AG4" s="30" t="str">
        <f>STOCK!A4</f>
        <v>UB0003</v>
      </c>
      <c r="AI4" s="30">
        <v>0</v>
      </c>
    </row>
    <row r="5" spans="1:100" x14ac:dyDescent="0.15">
      <c r="A5" s="30" t="str">
        <f>STOCK!C5</f>
        <v>PRODUCT</v>
      </c>
      <c r="B5" s="30" t="str">
        <f>STOCK!D5</f>
        <v>Vestidos</v>
      </c>
      <c r="C5" s="30" t="str">
        <f>STOCK!E5</f>
        <v>Vestido camisero elegante</v>
      </c>
      <c r="D5" s="30" t="str">
        <f>STOCK!F5</f>
        <v>Talla L</v>
      </c>
      <c r="E5" s="30" t="str">
        <f>STOCK!G5</f>
        <v>SHEIN</v>
      </c>
      <c r="F5" s="30" t="e">
        <f>STOCK!#REF!</f>
        <v>#REF!</v>
      </c>
      <c r="G5" s="30" t="e">
        <f>STOCK!#REF!</f>
        <v>#REF!</v>
      </c>
      <c r="H5" s="30" t="e">
        <f>STOCK!#REF!</f>
        <v>#REF!</v>
      </c>
      <c r="I5" s="30" t="e">
        <f>STOCK!#REF!</f>
        <v>#REF!</v>
      </c>
      <c r="J5" s="30">
        <f>STOCK!H5</f>
        <v>30</v>
      </c>
      <c r="K5" s="30">
        <f>STOCK!I5</f>
        <v>28.503333333333334</v>
      </c>
      <c r="L5" s="30" t="e">
        <f>STOCK!#REF!</f>
        <v>#REF!</v>
      </c>
      <c r="U5" s="30">
        <v>1</v>
      </c>
      <c r="V5" s="30">
        <f>STOCK!L5</f>
        <v>0</v>
      </c>
      <c r="X5" s="30">
        <v>0</v>
      </c>
      <c r="Y5" s="30">
        <f t="shared" si="0"/>
        <v>0</v>
      </c>
      <c r="AG5" s="30" t="str">
        <f>STOCK!A5</f>
        <v>UB0004</v>
      </c>
      <c r="AI5" s="30">
        <v>0</v>
      </c>
    </row>
    <row r="6" spans="1:100" x14ac:dyDescent="0.15">
      <c r="A6" s="30" t="str">
        <f>STOCK!C6</f>
        <v>PRODUCT</v>
      </c>
      <c r="B6" s="30" t="str">
        <f>STOCK!D6</f>
        <v>Vestidos</v>
      </c>
      <c r="C6" s="30" t="str">
        <f>STOCK!E6</f>
        <v>Vestido Camisero Elegante</v>
      </c>
      <c r="D6" s="30" t="str">
        <f>STOCK!F6</f>
        <v>Talla M</v>
      </c>
      <c r="E6" s="30" t="str">
        <f>STOCK!G6</f>
        <v>SHEIN</v>
      </c>
      <c r="F6" s="30" t="e">
        <f>STOCK!#REF!</f>
        <v>#REF!</v>
      </c>
      <c r="G6" s="30" t="e">
        <f>STOCK!#REF!</f>
        <v>#REF!</v>
      </c>
      <c r="H6" s="30" t="e">
        <f>STOCK!#REF!</f>
        <v>#REF!</v>
      </c>
      <c r="I6" s="30" t="e">
        <f>STOCK!#REF!</f>
        <v>#REF!</v>
      </c>
      <c r="J6" s="30">
        <f>STOCK!H6</f>
        <v>30</v>
      </c>
      <c r="K6" s="30">
        <f>STOCK!I6</f>
        <v>28.503333333333334</v>
      </c>
      <c r="L6" s="30" t="e">
        <f>STOCK!#REF!</f>
        <v>#REF!</v>
      </c>
      <c r="U6" s="30">
        <v>1</v>
      </c>
      <c r="V6" s="30">
        <f>STOCK!L6</f>
        <v>0</v>
      </c>
      <c r="X6" s="30">
        <v>0</v>
      </c>
      <c r="Y6" s="30">
        <f t="shared" si="0"/>
        <v>0</v>
      </c>
      <c r="AG6" s="30" t="str">
        <f>STOCK!A6</f>
        <v>UB0005</v>
      </c>
      <c r="AI6" s="30">
        <v>0</v>
      </c>
    </row>
    <row r="7" spans="1:100" x14ac:dyDescent="0.15">
      <c r="A7" s="30" t="str">
        <f>STOCK!C7</f>
        <v>PRODUCT</v>
      </c>
      <c r="B7" s="30" t="str">
        <f>STOCK!D7</f>
        <v>Vestidos</v>
      </c>
      <c r="C7" s="30" t="str">
        <f>STOCK!E7</f>
        <v>Vestido Camisero Elegante</v>
      </c>
      <c r="D7" s="30" t="str">
        <f>STOCK!F7</f>
        <v>Talla XS</v>
      </c>
      <c r="E7" s="30" t="str">
        <f>STOCK!G7</f>
        <v>SHEIN</v>
      </c>
      <c r="F7" s="30" t="e">
        <f>STOCK!#REF!</f>
        <v>#REF!</v>
      </c>
      <c r="G7" s="30" t="e">
        <f>STOCK!#REF!</f>
        <v>#REF!</v>
      </c>
      <c r="H7" s="30" t="e">
        <f>STOCK!#REF!</f>
        <v>#REF!</v>
      </c>
      <c r="I7" s="30" t="e">
        <f>STOCK!#REF!</f>
        <v>#REF!</v>
      </c>
      <c r="J7" s="30">
        <f>STOCK!H7</f>
        <v>30</v>
      </c>
      <c r="K7" s="30">
        <f>STOCK!I7</f>
        <v>27.865833333333335</v>
      </c>
      <c r="L7" s="30" t="e">
        <f>STOCK!#REF!</f>
        <v>#REF!</v>
      </c>
      <c r="U7" s="30">
        <v>1</v>
      </c>
      <c r="V7" s="30">
        <f>STOCK!L7</f>
        <v>0</v>
      </c>
      <c r="X7" s="30">
        <v>0</v>
      </c>
      <c r="Y7" s="30">
        <f t="shared" si="0"/>
        <v>0</v>
      </c>
      <c r="AG7" s="30" t="str">
        <f>STOCK!A7</f>
        <v>V0003</v>
      </c>
      <c r="AI7" s="30">
        <v>0</v>
      </c>
    </row>
    <row r="8" spans="1:100" x14ac:dyDescent="0.15">
      <c r="A8" s="30" t="str">
        <f>STOCK!C8</f>
        <v>PRODUCT</v>
      </c>
      <c r="B8" s="30" t="str">
        <f>STOCK!D8</f>
        <v>Trajes de baño</v>
      </c>
      <c r="C8" s="30" t="str">
        <f>STOCK!E8</f>
        <v>Pareo Pantalón</v>
      </c>
      <c r="D8" s="30" t="str">
        <f>STOCK!F8</f>
        <v>Talla XS</v>
      </c>
      <c r="E8" s="30" t="str">
        <f>STOCK!G8</f>
        <v>SHEIN</v>
      </c>
      <c r="F8" s="30" t="e">
        <f>STOCK!#REF!</f>
        <v>#REF!</v>
      </c>
      <c r="G8" s="30" t="e">
        <f>STOCK!#REF!</f>
        <v>#REF!</v>
      </c>
      <c r="H8" s="30" t="e">
        <f>STOCK!#REF!</f>
        <v>#REF!</v>
      </c>
      <c r="I8" s="30" t="e">
        <f>STOCK!#REF!</f>
        <v>#REF!</v>
      </c>
      <c r="J8" s="30">
        <f>STOCK!H8</f>
        <v>15</v>
      </c>
      <c r="K8" s="30">
        <f>STOCK!I8</f>
        <v>15.094999999999999</v>
      </c>
      <c r="L8" s="30" t="e">
        <f>STOCK!#REF!</f>
        <v>#REF!</v>
      </c>
      <c r="U8" s="30">
        <v>1</v>
      </c>
      <c r="V8" s="30">
        <f>STOCK!L8</f>
        <v>0</v>
      </c>
      <c r="X8" s="30">
        <v>0</v>
      </c>
      <c r="Y8" s="30">
        <f t="shared" si="0"/>
        <v>0</v>
      </c>
      <c r="AG8" s="30" t="str">
        <f>STOCK!A8</f>
        <v>PA0001</v>
      </c>
      <c r="AI8" s="30">
        <v>0</v>
      </c>
    </row>
    <row r="9" spans="1:100" x14ac:dyDescent="0.15">
      <c r="A9" s="30" t="str">
        <f>STOCK!C9</f>
        <v>PRODUCT</v>
      </c>
      <c r="B9" s="30" t="str">
        <f>STOCK!D9</f>
        <v>Trajes de baño</v>
      </c>
      <c r="C9" s="30" t="str">
        <f>STOCK!E9</f>
        <v>Pareo pantalón</v>
      </c>
      <c r="D9" s="30" t="str">
        <f>STOCK!F9</f>
        <v>Talla M</v>
      </c>
      <c r="E9" s="30" t="str">
        <f>STOCK!G9</f>
        <v>SHEIN</v>
      </c>
      <c r="F9" s="30" t="e">
        <f>STOCK!#REF!</f>
        <v>#REF!</v>
      </c>
      <c r="G9" s="30" t="e">
        <f>STOCK!#REF!</f>
        <v>#REF!</v>
      </c>
      <c r="H9" s="30" t="e">
        <f>STOCK!#REF!</f>
        <v>#REF!</v>
      </c>
      <c r="I9" s="30" t="e">
        <f>STOCK!#REF!</f>
        <v>#REF!</v>
      </c>
      <c r="J9" s="30">
        <f>STOCK!H9</f>
        <v>15</v>
      </c>
      <c r="K9" s="30">
        <f>STOCK!I9</f>
        <v>15.094999999999999</v>
      </c>
      <c r="L9" s="30" t="e">
        <f>STOCK!#REF!</f>
        <v>#REF!</v>
      </c>
      <c r="U9" s="30">
        <v>1</v>
      </c>
      <c r="V9" s="30">
        <f>STOCK!L9</f>
        <v>0</v>
      </c>
      <c r="X9" s="30">
        <v>0</v>
      </c>
      <c r="Y9" s="30">
        <f t="shared" si="0"/>
        <v>0</v>
      </c>
      <c r="AG9" s="30" t="str">
        <f>STOCK!A9</f>
        <v>PA0002</v>
      </c>
      <c r="AI9" s="30">
        <v>0</v>
      </c>
    </row>
    <row r="10" spans="1:100" x14ac:dyDescent="0.15">
      <c r="A10" s="30" t="str">
        <f>STOCK!C10</f>
        <v>PRODUCT</v>
      </c>
      <c r="B10" s="30" t="str">
        <f>STOCK!D10</f>
        <v>Trajes de baño</v>
      </c>
      <c r="C10" s="30" t="str">
        <f>STOCK!E10</f>
        <v>Pareo pantalón en malla</v>
      </c>
      <c r="D10" s="30" t="str">
        <f>STOCK!F10</f>
        <v>Talla L</v>
      </c>
      <c r="E10" s="30" t="str">
        <f>STOCK!G10</f>
        <v>SHEIN</v>
      </c>
      <c r="F10" s="30" t="e">
        <f>STOCK!#REF!</f>
        <v>#REF!</v>
      </c>
      <c r="G10" s="30" t="e">
        <f>STOCK!#REF!</f>
        <v>#REF!</v>
      </c>
      <c r="H10" s="30" t="e">
        <f>STOCK!#REF!</f>
        <v>#REF!</v>
      </c>
      <c r="I10" s="30" t="e">
        <f>STOCK!#REF!</f>
        <v>#REF!</v>
      </c>
      <c r="J10" s="30">
        <f>STOCK!H10</f>
        <v>15</v>
      </c>
      <c r="K10" s="30">
        <f>STOCK!I10</f>
        <v>15.094999999999999</v>
      </c>
      <c r="L10" s="30" t="e">
        <f>STOCK!#REF!</f>
        <v>#REF!</v>
      </c>
      <c r="U10" s="30">
        <v>1</v>
      </c>
      <c r="V10" s="30">
        <f>STOCK!L10</f>
        <v>0</v>
      </c>
      <c r="X10" s="30">
        <v>0</v>
      </c>
      <c r="Y10" s="30">
        <f t="shared" si="0"/>
        <v>0</v>
      </c>
      <c r="AG10" s="30" t="str">
        <f>STOCK!A10</f>
        <v>PA0003</v>
      </c>
      <c r="AI10" s="30">
        <v>0</v>
      </c>
    </row>
    <row r="11" spans="1:100" x14ac:dyDescent="0.15">
      <c r="A11" s="30" t="str">
        <f>STOCK!C11</f>
        <v>PRODUCT</v>
      </c>
      <c r="B11" s="30" t="str">
        <f>STOCK!D11</f>
        <v>Trajes de baño</v>
      </c>
      <c r="C11" s="30" t="str">
        <f>STOCK!E11</f>
        <v xml:space="preserve">Bañador con cremallera </v>
      </c>
      <c r="D11" s="30" t="str">
        <f>STOCK!F11</f>
        <v>Talla L</v>
      </c>
      <c r="E11" s="30" t="str">
        <f>STOCK!G11</f>
        <v>SHEIN</v>
      </c>
      <c r="F11" s="30" t="e">
        <f>STOCK!#REF!</f>
        <v>#REF!</v>
      </c>
      <c r="G11" s="30" t="e">
        <f>STOCK!#REF!</f>
        <v>#REF!</v>
      </c>
      <c r="H11" s="30" t="e">
        <f>STOCK!#REF!</f>
        <v>#REF!</v>
      </c>
      <c r="I11" s="30" t="e">
        <f>STOCK!#REF!</f>
        <v>#REF!</v>
      </c>
      <c r="J11" s="30">
        <f>STOCK!H11</f>
        <v>28</v>
      </c>
      <c r="K11" s="30">
        <f>STOCK!I11</f>
        <v>23.875</v>
      </c>
      <c r="L11" s="30" t="e">
        <f>STOCK!#REF!</f>
        <v>#REF!</v>
      </c>
      <c r="U11" s="30">
        <v>1</v>
      </c>
      <c r="V11" s="30">
        <f>STOCK!L11</f>
        <v>0</v>
      </c>
      <c r="X11" s="30">
        <v>0</v>
      </c>
      <c r="Y11" s="30">
        <f t="shared" si="0"/>
        <v>0</v>
      </c>
      <c r="AG11" s="30" t="str">
        <f>STOCK!A11</f>
        <v>T0001</v>
      </c>
      <c r="AI11" s="30">
        <v>0</v>
      </c>
    </row>
    <row r="12" spans="1:100" x14ac:dyDescent="0.15">
      <c r="A12" s="30" t="str">
        <f>STOCK!C12</f>
        <v>PRODUCT</v>
      </c>
      <c r="B12" s="30" t="str">
        <f>STOCK!D12</f>
        <v>Trajes de baño</v>
      </c>
      <c r="C12" s="30" t="str">
        <f>STOCK!E12</f>
        <v>Bikini Mangas Fuccia</v>
      </c>
      <c r="D12" s="30" t="str">
        <f>STOCK!F12</f>
        <v>Talla S</v>
      </c>
      <c r="E12" s="30" t="str">
        <f>STOCK!G12</f>
        <v>SHEIN</v>
      </c>
      <c r="F12" s="30" t="e">
        <f>STOCK!#REF!</f>
        <v>#REF!</v>
      </c>
      <c r="G12" s="30" t="e">
        <f>STOCK!#REF!</f>
        <v>#REF!</v>
      </c>
      <c r="H12" s="30" t="e">
        <f>STOCK!#REF!</f>
        <v>#REF!</v>
      </c>
      <c r="I12" s="30" t="e">
        <f>STOCK!#REF!</f>
        <v>#REF!</v>
      </c>
      <c r="J12" s="30">
        <f>STOCK!H12</f>
        <v>25</v>
      </c>
      <c r="K12" s="30">
        <f>STOCK!I12</f>
        <v>21.7425</v>
      </c>
      <c r="L12" s="30" t="e">
        <f>STOCK!#REF!</f>
        <v>#REF!</v>
      </c>
      <c r="U12" s="30">
        <v>1</v>
      </c>
      <c r="V12" s="30">
        <f>STOCK!L12</f>
        <v>0</v>
      </c>
      <c r="X12" s="30">
        <v>0</v>
      </c>
      <c r="Y12" s="30">
        <f t="shared" si="0"/>
        <v>0</v>
      </c>
      <c r="AG12" s="30" t="str">
        <f>STOCK!A12</f>
        <v>UB0006</v>
      </c>
      <c r="AI12" s="30">
        <v>0</v>
      </c>
    </row>
    <row r="13" spans="1:100" x14ac:dyDescent="0.15">
      <c r="A13" s="30" t="str">
        <f>STOCK!C13</f>
        <v>PRODUCT</v>
      </c>
      <c r="B13" s="30" t="str">
        <f>STOCK!D13</f>
        <v>Trajes de baño</v>
      </c>
      <c r="C13" s="30" t="str">
        <f>STOCK!E13</f>
        <v>Bikini Mangas Fuccia</v>
      </c>
      <c r="D13" s="30" t="str">
        <f>STOCK!F13</f>
        <v>Talla M</v>
      </c>
      <c r="E13" s="30" t="str">
        <f>STOCK!G13</f>
        <v>SHEIN</v>
      </c>
      <c r="F13" s="30" t="e">
        <f>STOCK!#REF!</f>
        <v>#REF!</v>
      </c>
      <c r="G13" s="30" t="e">
        <f>STOCK!#REF!</f>
        <v>#REF!</v>
      </c>
      <c r="H13" s="30" t="e">
        <f>STOCK!#REF!</f>
        <v>#REF!</v>
      </c>
      <c r="I13" s="30" t="e">
        <f>STOCK!#REF!</f>
        <v>#REF!</v>
      </c>
      <c r="J13" s="30">
        <f>STOCK!H13</f>
        <v>22</v>
      </c>
      <c r="K13" s="30">
        <f>STOCK!I13</f>
        <v>21.7425</v>
      </c>
      <c r="L13" s="30" t="e">
        <f>STOCK!#REF!</f>
        <v>#REF!</v>
      </c>
      <c r="U13" s="30">
        <v>1</v>
      </c>
      <c r="V13" s="30">
        <f>STOCK!L13</f>
        <v>0</v>
      </c>
      <c r="X13" s="30">
        <v>0</v>
      </c>
      <c r="Y13" s="30">
        <f t="shared" si="0"/>
        <v>0</v>
      </c>
      <c r="AG13" s="30" t="str">
        <f>STOCK!A13</f>
        <v>UB0007</v>
      </c>
      <c r="AI13" s="30">
        <v>0</v>
      </c>
    </row>
    <row r="14" spans="1:100" x14ac:dyDescent="0.15">
      <c r="A14" s="30" t="str">
        <f>STOCK!C14</f>
        <v>PRODUCT</v>
      </c>
      <c r="B14" s="30" t="str">
        <f>STOCK!D14</f>
        <v>Trajes de baño</v>
      </c>
      <c r="C14" s="30" t="str">
        <f>STOCK!E14</f>
        <v>Enguatada con protección UV</v>
      </c>
      <c r="D14" s="30" t="str">
        <f>STOCK!F14</f>
        <v>Talla S</v>
      </c>
      <c r="E14" s="30" t="str">
        <f>STOCK!G14</f>
        <v>SHEIN</v>
      </c>
      <c r="F14" s="30" t="e">
        <f>STOCK!#REF!</f>
        <v>#REF!</v>
      </c>
      <c r="G14" s="30" t="e">
        <f>STOCK!#REF!</f>
        <v>#REF!</v>
      </c>
      <c r="H14" s="30" t="e">
        <f>STOCK!#REF!</f>
        <v>#REF!</v>
      </c>
      <c r="I14" s="30" t="e">
        <f>STOCK!#REF!</f>
        <v>#REF!</v>
      </c>
      <c r="J14" s="30">
        <f>STOCK!H14</f>
        <v>17</v>
      </c>
      <c r="K14" s="30">
        <f>STOCK!I14</f>
        <v>18.594999999999999</v>
      </c>
      <c r="L14" s="30" t="e">
        <f>STOCK!#REF!</f>
        <v>#REF!</v>
      </c>
      <c r="U14" s="30">
        <v>1</v>
      </c>
      <c r="V14" s="30">
        <f>STOCK!L14</f>
        <v>1</v>
      </c>
      <c r="X14" s="30">
        <v>0</v>
      </c>
      <c r="Y14" s="30">
        <f t="shared" si="0"/>
        <v>1</v>
      </c>
      <c r="AG14" s="30" t="str">
        <f>STOCK!A14</f>
        <v>UB0008</v>
      </c>
      <c r="AI14" s="30">
        <v>0</v>
      </c>
    </row>
    <row r="15" spans="1:100" x14ac:dyDescent="0.15">
      <c r="A15" s="30" t="str">
        <f>STOCK!C15</f>
        <v>PRODUCT</v>
      </c>
      <c r="B15" s="30" t="str">
        <f>STOCK!D15</f>
        <v>Trajes de baño</v>
      </c>
      <c r="C15" s="30" t="str">
        <f>STOCK!E15</f>
        <v>Bañador Elegante con Lazo</v>
      </c>
      <c r="D15" s="30" t="str">
        <f>STOCK!F15</f>
        <v>Talla S</v>
      </c>
      <c r="E15" s="30" t="str">
        <f>STOCK!G15</f>
        <v>SHEIN</v>
      </c>
      <c r="F15" s="30" t="e">
        <f>STOCK!#REF!</f>
        <v>#REF!</v>
      </c>
      <c r="G15" s="30" t="e">
        <f>STOCK!#REF!</f>
        <v>#REF!</v>
      </c>
      <c r="H15" s="30" t="e">
        <f>STOCK!#REF!</f>
        <v>#REF!</v>
      </c>
      <c r="I15" s="30" t="e">
        <f>STOCK!#REF!</f>
        <v>#REF!</v>
      </c>
      <c r="J15" s="30">
        <f>STOCK!H15</f>
        <v>22</v>
      </c>
      <c r="K15" s="30">
        <f>STOCK!I15</f>
        <v>17.9575</v>
      </c>
      <c r="L15" s="30" t="e">
        <f>STOCK!#REF!</f>
        <v>#REF!</v>
      </c>
      <c r="U15" s="30">
        <v>1</v>
      </c>
      <c r="V15" s="30">
        <f>STOCK!L15</f>
        <v>0</v>
      </c>
      <c r="X15" s="30">
        <v>0</v>
      </c>
      <c r="Y15" s="30">
        <f t="shared" si="0"/>
        <v>0</v>
      </c>
      <c r="AG15" s="30" t="str">
        <f>STOCK!A15</f>
        <v>UB0009</v>
      </c>
      <c r="AI15" s="30">
        <v>0</v>
      </c>
    </row>
    <row r="16" spans="1:100" x14ac:dyDescent="0.15">
      <c r="A16" s="30" t="str">
        <f>STOCK!C16</f>
        <v>PRODUCT</v>
      </c>
      <c r="B16" s="30" t="str">
        <f>STOCK!D16</f>
        <v>Trajes de baño</v>
      </c>
      <c r="C16" s="30" t="str">
        <f>STOCK!E16</f>
        <v>Bikini Elegante con Herrajes</v>
      </c>
      <c r="D16" s="30" t="str">
        <f>STOCK!F16</f>
        <v>Talla M</v>
      </c>
      <c r="E16" s="30" t="str">
        <f>STOCK!G16</f>
        <v>SHEIN</v>
      </c>
      <c r="F16" s="30" t="e">
        <f>STOCK!#REF!</f>
        <v>#REF!</v>
      </c>
      <c r="G16" s="30" t="e">
        <f>STOCK!#REF!</f>
        <v>#REF!</v>
      </c>
      <c r="H16" s="30" t="e">
        <f>STOCK!#REF!</f>
        <v>#REF!</v>
      </c>
      <c r="I16" s="30" t="e">
        <f>STOCK!#REF!</f>
        <v>#REF!</v>
      </c>
      <c r="J16" s="30">
        <f>STOCK!H16</f>
        <v>18</v>
      </c>
      <c r="K16" s="30">
        <f>STOCK!I16</f>
        <v>18.462499999999999</v>
      </c>
      <c r="L16" s="30" t="e">
        <f>STOCK!#REF!</f>
        <v>#REF!</v>
      </c>
      <c r="U16" s="30">
        <v>1</v>
      </c>
      <c r="V16" s="30">
        <f>STOCK!L16</f>
        <v>0</v>
      </c>
      <c r="X16" s="30">
        <v>0</v>
      </c>
      <c r="Y16" s="30">
        <f t="shared" si="0"/>
        <v>0</v>
      </c>
      <c r="AG16" s="30" t="str">
        <f>STOCK!A16</f>
        <v>UB0010</v>
      </c>
      <c r="AI16" s="30">
        <v>0</v>
      </c>
    </row>
    <row r="17" spans="1:35" x14ac:dyDescent="0.15">
      <c r="A17" s="30" t="str">
        <f>STOCK!C17</f>
        <v>PRODUCT</v>
      </c>
      <c r="B17" s="30" t="str">
        <f>STOCK!D17</f>
        <v>Trajes de baño</v>
      </c>
      <c r="C17" s="30" t="str">
        <f>STOCK!E17</f>
        <v>Bikini Elegante con Herrajes</v>
      </c>
      <c r="D17" s="30" t="str">
        <f>STOCK!F17</f>
        <v>Talla XS</v>
      </c>
      <c r="E17" s="30" t="str">
        <f>STOCK!G17</f>
        <v>SHEIN</v>
      </c>
      <c r="F17" s="30" t="e">
        <f>STOCK!#REF!</f>
        <v>#REF!</v>
      </c>
      <c r="G17" s="30" t="e">
        <f>STOCK!#REF!</f>
        <v>#REF!</v>
      </c>
      <c r="H17" s="30" t="e">
        <f>STOCK!#REF!</f>
        <v>#REF!</v>
      </c>
      <c r="I17" s="30" t="e">
        <f>STOCK!#REF!</f>
        <v>#REF!</v>
      </c>
      <c r="J17" s="30">
        <f>STOCK!H17</f>
        <v>18</v>
      </c>
      <c r="K17" s="30">
        <f>STOCK!I17</f>
        <v>18.462499999999999</v>
      </c>
      <c r="L17" s="30" t="e">
        <f>STOCK!#REF!</f>
        <v>#REF!</v>
      </c>
      <c r="U17" s="30">
        <v>1</v>
      </c>
      <c r="V17" s="30">
        <f>STOCK!L17</f>
        <v>0</v>
      </c>
      <c r="X17" s="30">
        <v>0</v>
      </c>
      <c r="Y17" s="30">
        <f t="shared" si="0"/>
        <v>0</v>
      </c>
      <c r="AG17" s="30" t="str">
        <f>STOCK!A17</f>
        <v>BI0004</v>
      </c>
      <c r="AI17" s="30">
        <v>0</v>
      </c>
    </row>
    <row r="18" spans="1:35" x14ac:dyDescent="0.15">
      <c r="A18" s="30" t="str">
        <f>STOCK!C18</f>
        <v>PRODUCT</v>
      </c>
      <c r="B18" s="30" t="str">
        <f>STOCK!D18</f>
        <v>Trajes de baño</v>
      </c>
      <c r="C18" s="30" t="str">
        <f>STOCK!E18</f>
        <v>Bañador de una pieza con degradado</v>
      </c>
      <c r="D18" s="30" t="str">
        <f>STOCK!F18</f>
        <v>Talla S</v>
      </c>
      <c r="E18" s="30" t="str">
        <f>STOCK!G18</f>
        <v>SHEIN</v>
      </c>
      <c r="F18" s="30" t="e">
        <f>STOCK!#REF!</f>
        <v>#REF!</v>
      </c>
      <c r="G18" s="30" t="e">
        <f>STOCK!#REF!</f>
        <v>#REF!</v>
      </c>
      <c r="H18" s="30" t="e">
        <f>STOCK!#REF!</f>
        <v>#REF!</v>
      </c>
      <c r="I18" s="30" t="e">
        <f>STOCK!#REF!</f>
        <v>#REF!</v>
      </c>
      <c r="J18" s="30">
        <f>STOCK!H18</f>
        <v>25</v>
      </c>
      <c r="K18" s="30">
        <f>STOCK!I18</f>
        <v>23.526666666666667</v>
      </c>
      <c r="L18" s="30" t="e">
        <f>STOCK!#REF!</f>
        <v>#REF!</v>
      </c>
      <c r="U18" s="30">
        <v>1</v>
      </c>
      <c r="V18" s="30">
        <f>STOCK!L18</f>
        <v>0</v>
      </c>
      <c r="X18" s="30">
        <v>0</v>
      </c>
      <c r="Y18" s="30">
        <f t="shared" si="0"/>
        <v>0</v>
      </c>
      <c r="AG18" s="30" t="str">
        <f>STOCK!A18</f>
        <v>T0003</v>
      </c>
      <c r="AI18" s="30">
        <v>0</v>
      </c>
    </row>
    <row r="19" spans="1:35" x14ac:dyDescent="0.15">
      <c r="A19" s="30" t="str">
        <f>STOCK!C19</f>
        <v>PRODUCT</v>
      </c>
      <c r="B19" s="30" t="str">
        <f>STOCK!D19</f>
        <v>Trajes de baño</v>
      </c>
      <c r="C19" s="30" t="str">
        <f>STOCK!E19</f>
        <v>Bañador con estampado floral</v>
      </c>
      <c r="D19" s="30" t="str">
        <f>STOCK!F19</f>
        <v>Talla XL</v>
      </c>
      <c r="E19" s="30" t="str">
        <f>STOCK!G19</f>
        <v>SHEIN</v>
      </c>
      <c r="F19" s="30" t="e">
        <f>STOCK!#REF!</f>
        <v>#REF!</v>
      </c>
      <c r="G19" s="30" t="e">
        <f>STOCK!#REF!</f>
        <v>#REF!</v>
      </c>
      <c r="H19" s="30" t="e">
        <f>STOCK!#REF!</f>
        <v>#REF!</v>
      </c>
      <c r="I19" s="30" t="e">
        <f>STOCK!#REF!</f>
        <v>#REF!</v>
      </c>
      <c r="J19" s="30">
        <f>STOCK!H19</f>
        <v>25</v>
      </c>
      <c r="K19" s="30">
        <f>STOCK!I19</f>
        <v>29.758333333333333</v>
      </c>
      <c r="L19" s="30" t="e">
        <f>STOCK!#REF!</f>
        <v>#REF!</v>
      </c>
      <c r="U19" s="30">
        <v>1</v>
      </c>
      <c r="V19" s="30">
        <f>STOCK!L19</f>
        <v>0</v>
      </c>
      <c r="X19" s="30">
        <v>0</v>
      </c>
      <c r="Y19" s="30">
        <f t="shared" si="0"/>
        <v>0</v>
      </c>
      <c r="AG19" s="30" t="str">
        <f>STOCK!A19</f>
        <v>T0004</v>
      </c>
      <c r="AI19" s="30">
        <v>0</v>
      </c>
    </row>
    <row r="20" spans="1:35" x14ac:dyDescent="0.15">
      <c r="A20" s="30" t="str">
        <f>STOCK!C20</f>
        <v>PRODUCT</v>
      </c>
      <c r="B20" s="30" t="str">
        <f>STOCK!D20</f>
        <v>Trajes de baño</v>
      </c>
      <c r="C20" s="30" t="str">
        <f>STOCK!E20</f>
        <v xml:space="preserve">Bañador floral </v>
      </c>
      <c r="D20" s="30" t="str">
        <f>STOCK!F20</f>
        <v>Talla XL</v>
      </c>
      <c r="E20" s="30" t="str">
        <f>STOCK!G20</f>
        <v>SHEIN</v>
      </c>
      <c r="F20" s="30" t="e">
        <f>STOCK!#REF!</f>
        <v>#REF!</v>
      </c>
      <c r="G20" s="30" t="e">
        <f>STOCK!#REF!</f>
        <v>#REF!</v>
      </c>
      <c r="H20" s="30" t="e">
        <f>STOCK!#REF!</f>
        <v>#REF!</v>
      </c>
      <c r="I20" s="30" t="e">
        <f>STOCK!#REF!</f>
        <v>#REF!</v>
      </c>
      <c r="J20" s="30">
        <f>STOCK!H20</f>
        <v>28</v>
      </c>
      <c r="K20" s="30">
        <f>STOCK!I20</f>
        <v>27.080833333333331</v>
      </c>
      <c r="L20" s="30" t="e">
        <f>STOCK!#REF!</f>
        <v>#REF!</v>
      </c>
      <c r="U20" s="30">
        <v>1</v>
      </c>
      <c r="V20" s="30">
        <f>STOCK!L20</f>
        <v>0</v>
      </c>
      <c r="X20" s="30">
        <v>0</v>
      </c>
      <c r="Y20" s="30">
        <f t="shared" si="0"/>
        <v>0</v>
      </c>
      <c r="AG20" s="30" t="str">
        <f>STOCK!A20</f>
        <v>UB0011</v>
      </c>
      <c r="AI20" s="30">
        <v>0</v>
      </c>
    </row>
    <row r="21" spans="1:35" x14ac:dyDescent="0.15">
      <c r="A21" s="30" t="str">
        <f>STOCK!C21</f>
        <v>PRODUCT</v>
      </c>
      <c r="B21" s="30" t="str">
        <f>STOCK!D21</f>
        <v>Trajes de baño</v>
      </c>
      <c r="C21" s="30" t="str">
        <f>STOCK!E21</f>
        <v>Pareo pantalón de malla</v>
      </c>
      <c r="D21" s="30" t="str">
        <f>STOCK!F21</f>
        <v>Talla XS</v>
      </c>
      <c r="E21" s="30" t="str">
        <f>STOCK!G21</f>
        <v>SHEIN</v>
      </c>
      <c r="F21" s="30" t="e">
        <f>STOCK!#REF!</f>
        <v>#REF!</v>
      </c>
      <c r="G21" s="30" t="e">
        <f>STOCK!#REF!</f>
        <v>#REF!</v>
      </c>
      <c r="H21" s="30" t="e">
        <f>STOCK!#REF!</f>
        <v>#REF!</v>
      </c>
      <c r="I21" s="30" t="e">
        <f>STOCK!#REF!</f>
        <v>#REF!</v>
      </c>
      <c r="J21" s="30">
        <f>STOCK!H21</f>
        <v>15</v>
      </c>
      <c r="K21" s="30">
        <f>STOCK!I21</f>
        <v>14.040833333333332</v>
      </c>
      <c r="L21" s="30" t="e">
        <f>STOCK!#REF!</f>
        <v>#REF!</v>
      </c>
      <c r="U21" s="30">
        <v>1</v>
      </c>
      <c r="V21" s="30">
        <f>STOCK!L21</f>
        <v>1</v>
      </c>
      <c r="X21" s="30">
        <v>0</v>
      </c>
      <c r="Y21" s="30">
        <f t="shared" si="0"/>
        <v>1</v>
      </c>
      <c r="AG21" s="30" t="str">
        <f>STOCK!A21</f>
        <v>UB0012</v>
      </c>
      <c r="AI21" s="30">
        <v>0</v>
      </c>
    </row>
    <row r="22" spans="1:35" x14ac:dyDescent="0.15">
      <c r="A22" s="30" t="str">
        <f>STOCK!C22</f>
        <v>PRODUCT</v>
      </c>
      <c r="B22" s="30" t="str">
        <f>STOCK!D22</f>
        <v>Trajes de baño</v>
      </c>
      <c r="C22" s="30" t="str">
        <f>STOCK!E22</f>
        <v>Bañador con cremallera</v>
      </c>
      <c r="D22" s="30" t="str">
        <f>STOCK!F22</f>
        <v>Talla S</v>
      </c>
      <c r="E22" s="30" t="str">
        <f>STOCK!G22</f>
        <v>SHEIN</v>
      </c>
      <c r="F22" s="30" t="e">
        <f>STOCK!#REF!</f>
        <v>#REF!</v>
      </c>
      <c r="G22" s="30" t="e">
        <f>STOCK!#REF!</f>
        <v>#REF!</v>
      </c>
      <c r="H22" s="30" t="e">
        <f>STOCK!#REF!</f>
        <v>#REF!</v>
      </c>
      <c r="I22" s="30" t="e">
        <f>STOCK!#REF!</f>
        <v>#REF!</v>
      </c>
      <c r="J22" s="30">
        <f>STOCK!H22</f>
        <v>25</v>
      </c>
      <c r="K22" s="30">
        <f>STOCK!I22</f>
        <v>21.095000000000002</v>
      </c>
      <c r="L22" s="30" t="e">
        <f>STOCK!#REF!</f>
        <v>#REF!</v>
      </c>
      <c r="U22" s="30">
        <v>1</v>
      </c>
      <c r="V22" s="30">
        <f>STOCK!L22</f>
        <v>0</v>
      </c>
      <c r="X22" s="30">
        <v>0</v>
      </c>
      <c r="Y22" s="30">
        <f t="shared" si="0"/>
        <v>0</v>
      </c>
      <c r="AG22" s="30" t="str">
        <f>STOCK!A22</f>
        <v>T0006</v>
      </c>
      <c r="AI22" s="30">
        <v>0</v>
      </c>
    </row>
    <row r="23" spans="1:35" x14ac:dyDescent="0.15">
      <c r="A23" s="30" t="str">
        <f>STOCK!C23</f>
        <v>PRODUCT</v>
      </c>
      <c r="B23" s="30" t="str">
        <f>STOCK!D23</f>
        <v>Trajes de baño</v>
      </c>
      <c r="C23" s="30" t="str">
        <f>STOCK!E23</f>
        <v>Bikini con cordón lateral</v>
      </c>
      <c r="D23" s="30" t="str">
        <f>STOCK!F23</f>
        <v>Talla XL</v>
      </c>
      <c r="E23" s="30" t="str">
        <f>STOCK!G23</f>
        <v>SHEIN</v>
      </c>
      <c r="F23" s="30" t="e">
        <f>STOCK!#REF!</f>
        <v>#REF!</v>
      </c>
      <c r="G23" s="30" t="e">
        <f>STOCK!#REF!</f>
        <v>#REF!</v>
      </c>
      <c r="H23" s="30" t="e">
        <f>STOCK!#REF!</f>
        <v>#REF!</v>
      </c>
      <c r="I23" s="30" t="e">
        <f>STOCK!#REF!</f>
        <v>#REF!</v>
      </c>
      <c r="J23" s="30">
        <f>STOCK!H23</f>
        <v>22</v>
      </c>
      <c r="K23" s="30">
        <f>STOCK!I23</f>
        <v>22.125</v>
      </c>
      <c r="L23" s="30" t="e">
        <f>STOCK!#REF!</f>
        <v>#REF!</v>
      </c>
      <c r="U23" s="30">
        <v>1</v>
      </c>
      <c r="V23" s="30">
        <f>STOCK!L23</f>
        <v>0</v>
      </c>
      <c r="X23" s="30">
        <v>0</v>
      </c>
      <c r="Y23" s="30">
        <f t="shared" si="0"/>
        <v>0</v>
      </c>
      <c r="AG23" s="30" t="str">
        <f>STOCK!A23</f>
        <v>UB0013</v>
      </c>
      <c r="AI23" s="30">
        <v>0</v>
      </c>
    </row>
    <row r="24" spans="1:35" x14ac:dyDescent="0.15">
      <c r="A24" s="30" t="str">
        <f>STOCK!C24</f>
        <v>PRODUCT</v>
      </c>
      <c r="B24" s="30" t="str">
        <f>STOCK!D24</f>
        <v>Trajes de baño /Curvy</v>
      </c>
      <c r="C24" s="30" t="str">
        <f>STOCK!E24</f>
        <v>Pareo pantalón de malla</v>
      </c>
      <c r="D24" s="30" t="str">
        <f>STOCK!F24</f>
        <v>Talla XL</v>
      </c>
      <c r="E24" s="30" t="str">
        <f>STOCK!G24</f>
        <v>SHEIN</v>
      </c>
      <c r="F24" s="30" t="e">
        <f>STOCK!#REF!</f>
        <v>#REF!</v>
      </c>
      <c r="G24" s="30" t="e">
        <f>STOCK!#REF!</f>
        <v>#REF!</v>
      </c>
      <c r="H24" s="30" t="e">
        <f>STOCK!#REF!</f>
        <v>#REF!</v>
      </c>
      <c r="I24" s="30" t="e">
        <f>STOCK!#REF!</f>
        <v>#REF!</v>
      </c>
      <c r="J24" s="30">
        <f>STOCK!H24</f>
        <v>15</v>
      </c>
      <c r="K24" s="30">
        <f>STOCK!I24</f>
        <v>14.933333333333334</v>
      </c>
      <c r="L24" s="30" t="e">
        <f>STOCK!#REF!</f>
        <v>#REF!</v>
      </c>
      <c r="U24" s="30">
        <v>1</v>
      </c>
      <c r="V24" s="30">
        <f>STOCK!L24</f>
        <v>1</v>
      </c>
      <c r="X24" s="30">
        <v>0</v>
      </c>
      <c r="Y24" s="30">
        <f t="shared" si="0"/>
        <v>1</v>
      </c>
      <c r="AG24" s="30" t="str">
        <f>STOCK!A24</f>
        <v>UB0014</v>
      </c>
      <c r="AI24" s="30">
        <v>0</v>
      </c>
    </row>
    <row r="25" spans="1:35" x14ac:dyDescent="0.15">
      <c r="A25" s="30" t="str">
        <f>STOCK!C25</f>
        <v>PRODUCT</v>
      </c>
      <c r="B25" s="30" t="str">
        <f>STOCK!D25</f>
        <v>Trajes de baño</v>
      </c>
      <c r="C25" s="30" t="str">
        <f>STOCK!E25</f>
        <v>Enguatada solera sin parte de abajo</v>
      </c>
      <c r="D25" s="30" t="str">
        <f>STOCK!F25</f>
        <v>Talla XL</v>
      </c>
      <c r="E25" s="30" t="str">
        <f>STOCK!G25</f>
        <v>SHEIN</v>
      </c>
      <c r="F25" s="30" t="e">
        <f>STOCK!#REF!</f>
        <v>#REF!</v>
      </c>
      <c r="G25" s="30" t="e">
        <f>STOCK!#REF!</f>
        <v>#REF!</v>
      </c>
      <c r="H25" s="30" t="e">
        <f>STOCK!#REF!</f>
        <v>#REF!</v>
      </c>
      <c r="I25" s="30" t="e">
        <f>STOCK!#REF!</f>
        <v>#REF!</v>
      </c>
      <c r="J25" s="30">
        <f>STOCK!H25</f>
        <v>15</v>
      </c>
      <c r="K25" s="30">
        <f>STOCK!I25</f>
        <v>19.997500000000002</v>
      </c>
      <c r="L25" s="30" t="e">
        <f>STOCK!#REF!</f>
        <v>#REF!</v>
      </c>
      <c r="U25" s="30">
        <v>1</v>
      </c>
      <c r="V25" s="30">
        <f>STOCK!L25</f>
        <v>0</v>
      </c>
      <c r="X25" s="30">
        <v>0</v>
      </c>
      <c r="Y25" s="30">
        <f t="shared" si="0"/>
        <v>0</v>
      </c>
      <c r="AG25" s="30" t="str">
        <f>STOCK!A25</f>
        <v>UB0015</v>
      </c>
      <c r="AI25" s="30">
        <v>0</v>
      </c>
    </row>
    <row r="26" spans="1:35" x14ac:dyDescent="0.15">
      <c r="A26" s="30" t="str">
        <f>STOCK!C26</f>
        <v>PRODUCT</v>
      </c>
      <c r="B26" s="30" t="str">
        <f>STOCK!D26</f>
        <v>Trajes de baño /Bikinis</v>
      </c>
      <c r="C26" s="30" t="str">
        <f>STOCK!E26</f>
        <v>Bikini elegante con herrajes (varios colores)</v>
      </c>
      <c r="D26" s="30" t="str">
        <f>STOCK!F26</f>
        <v>Talla S Color Gris</v>
      </c>
      <c r="E26" s="30" t="str">
        <f>STOCK!G26</f>
        <v>SHEIN</v>
      </c>
      <c r="F26" s="30" t="e">
        <f>STOCK!#REF!</f>
        <v>#REF!</v>
      </c>
      <c r="G26" s="30" t="e">
        <f>STOCK!#REF!</f>
        <v>#REF!</v>
      </c>
      <c r="H26" s="30" t="e">
        <f>STOCK!#REF!</f>
        <v>#REF!</v>
      </c>
      <c r="I26" s="30" t="e">
        <f>STOCK!#REF!</f>
        <v>#REF!</v>
      </c>
      <c r="J26" s="30">
        <f>STOCK!H26</f>
        <v>18</v>
      </c>
      <c r="K26" s="30">
        <f>STOCK!I26</f>
        <v>19.045833333333331</v>
      </c>
      <c r="L26" s="30" t="e">
        <f>STOCK!#REF!</f>
        <v>#REF!</v>
      </c>
      <c r="U26" s="30">
        <v>1</v>
      </c>
      <c r="V26" s="30">
        <f>STOCK!L26</f>
        <v>1</v>
      </c>
      <c r="X26" s="30">
        <v>0</v>
      </c>
      <c r="Y26" s="30">
        <f t="shared" si="0"/>
        <v>1</v>
      </c>
      <c r="AG26" s="30" t="str">
        <f>STOCK!A26</f>
        <v>UB0016</v>
      </c>
      <c r="AI26" s="30">
        <v>0</v>
      </c>
    </row>
    <row r="27" spans="1:35" x14ac:dyDescent="0.15">
      <c r="A27" s="30" t="str">
        <f>STOCK!C27</f>
        <v>PRODUCT</v>
      </c>
      <c r="B27" s="30" t="str">
        <f>STOCK!D27</f>
        <v>Trajes de baño</v>
      </c>
      <c r="C27" s="30" t="str">
        <f>STOCK!E27</f>
        <v>Bikini Elegante con Herrajes</v>
      </c>
      <c r="D27" s="30" t="str">
        <f>STOCK!F27</f>
        <v>Talla XS</v>
      </c>
      <c r="E27" s="30" t="str">
        <f>STOCK!G27</f>
        <v>SHEIN</v>
      </c>
      <c r="F27" s="30" t="e">
        <f>STOCK!#REF!</f>
        <v>#REF!</v>
      </c>
      <c r="G27" s="30" t="e">
        <f>STOCK!#REF!</f>
        <v>#REF!</v>
      </c>
      <c r="H27" s="30" t="e">
        <f>STOCK!#REF!</f>
        <v>#REF!</v>
      </c>
      <c r="I27" s="30" t="e">
        <f>STOCK!#REF!</f>
        <v>#REF!</v>
      </c>
      <c r="J27" s="30">
        <f>STOCK!H27</f>
        <v>18</v>
      </c>
      <c r="K27" s="30">
        <f>STOCK!I27</f>
        <v>19.045833333333331</v>
      </c>
      <c r="L27" s="30" t="e">
        <f>STOCK!#REF!</f>
        <v>#REF!</v>
      </c>
      <c r="U27" s="30">
        <v>1</v>
      </c>
      <c r="V27" s="30">
        <f>STOCK!L27</f>
        <v>0</v>
      </c>
      <c r="X27" s="30">
        <v>0</v>
      </c>
      <c r="Y27" s="30">
        <f t="shared" si="0"/>
        <v>0</v>
      </c>
      <c r="AG27" s="30" t="str">
        <f>STOCK!A27</f>
        <v>UB0017</v>
      </c>
      <c r="AI27" s="30">
        <v>0</v>
      </c>
    </row>
    <row r="28" spans="1:35" x14ac:dyDescent="0.15">
      <c r="A28" s="30" t="str">
        <f>STOCK!C28</f>
        <v>PRODUCT</v>
      </c>
      <c r="B28" s="30" t="str">
        <f>STOCK!D28</f>
        <v>Trajes de baño</v>
      </c>
      <c r="C28" s="30" t="str">
        <f>STOCK!E28</f>
        <v>Bañador con Cremallera</v>
      </c>
      <c r="D28" s="30" t="str">
        <f>STOCK!F28</f>
        <v>Talla 2XL</v>
      </c>
      <c r="E28" s="30" t="str">
        <f>STOCK!G28</f>
        <v>SHEIN</v>
      </c>
      <c r="F28" s="30" t="e">
        <f>STOCK!#REF!</f>
        <v>#REF!</v>
      </c>
      <c r="G28" s="30" t="e">
        <f>STOCK!#REF!</f>
        <v>#REF!</v>
      </c>
      <c r="H28" s="30" t="e">
        <f>STOCK!#REF!</f>
        <v>#REF!</v>
      </c>
      <c r="I28" s="30" t="e">
        <f>STOCK!#REF!</f>
        <v>#REF!</v>
      </c>
      <c r="J28" s="30">
        <f>STOCK!H28</f>
        <v>28</v>
      </c>
      <c r="K28" s="30">
        <f>STOCK!I28</f>
        <v>31.620833333333334</v>
      </c>
      <c r="L28" s="30" t="e">
        <f>STOCK!#REF!</f>
        <v>#REF!</v>
      </c>
      <c r="U28" s="30">
        <v>1</v>
      </c>
      <c r="V28" s="30">
        <f>STOCK!L28</f>
        <v>0</v>
      </c>
      <c r="X28" s="30">
        <v>0</v>
      </c>
      <c r="Y28" s="30">
        <f t="shared" si="0"/>
        <v>0</v>
      </c>
      <c r="AG28" s="30" t="str">
        <f>STOCK!A28</f>
        <v>UB0018</v>
      </c>
      <c r="AI28" s="30">
        <v>0</v>
      </c>
    </row>
    <row r="29" spans="1:35" x14ac:dyDescent="0.15">
      <c r="A29" s="30" t="str">
        <f>STOCK!C29</f>
        <v>PRODUCT</v>
      </c>
      <c r="B29" s="30" t="str">
        <f>STOCK!D29</f>
        <v>Trajes de baño</v>
      </c>
      <c r="C29" s="30" t="str">
        <f>STOCK!E29</f>
        <v>Bañador una pieza de malla en contraste</v>
      </c>
      <c r="D29" s="30" t="str">
        <f>STOCK!F29</f>
        <v>Talla M</v>
      </c>
      <c r="E29" s="30" t="str">
        <f>STOCK!G29</f>
        <v>SHEIN</v>
      </c>
      <c r="F29" s="30" t="e">
        <f>STOCK!#REF!</f>
        <v>#REF!</v>
      </c>
      <c r="G29" s="30" t="e">
        <f>STOCK!#REF!</f>
        <v>#REF!</v>
      </c>
      <c r="H29" s="30" t="e">
        <f>STOCK!#REF!</f>
        <v>#REF!</v>
      </c>
      <c r="I29" s="30" t="e">
        <f>STOCK!#REF!</f>
        <v>#REF!</v>
      </c>
      <c r="J29" s="30">
        <f>STOCK!H29</f>
        <v>22</v>
      </c>
      <c r="K29" s="30">
        <f>STOCK!I29</f>
        <v>21.095000000000002</v>
      </c>
      <c r="L29" s="30" t="e">
        <f>STOCK!#REF!</f>
        <v>#REF!</v>
      </c>
      <c r="U29" s="30">
        <v>1</v>
      </c>
      <c r="V29" s="30">
        <f>STOCK!L29</f>
        <v>0</v>
      </c>
      <c r="X29" s="30">
        <v>0</v>
      </c>
      <c r="Y29" s="30">
        <f t="shared" si="0"/>
        <v>0</v>
      </c>
      <c r="AG29" s="30" t="str">
        <f>STOCK!A29</f>
        <v>T0008</v>
      </c>
      <c r="AI29" s="30">
        <v>0</v>
      </c>
    </row>
    <row r="30" spans="1:35" x14ac:dyDescent="0.15">
      <c r="A30" s="30" t="str">
        <f>STOCK!C30</f>
        <v>PRODUCT</v>
      </c>
      <c r="B30" s="30" t="str">
        <f>STOCK!D30</f>
        <v>Trajes de baño</v>
      </c>
      <c r="C30" s="30" t="str">
        <f>STOCK!E30</f>
        <v>Sets de Bikini Casual</v>
      </c>
      <c r="D30" s="30" t="str">
        <f>STOCK!F30</f>
        <v>Talla L</v>
      </c>
      <c r="E30" s="30" t="str">
        <f>STOCK!G30</f>
        <v>SHEIN</v>
      </c>
      <c r="F30" s="30" t="e">
        <f>STOCK!#REF!</f>
        <v>#REF!</v>
      </c>
      <c r="G30" s="30" t="e">
        <f>STOCK!#REF!</f>
        <v>#REF!</v>
      </c>
      <c r="H30" s="30" t="e">
        <f>STOCK!#REF!</f>
        <v>#REF!</v>
      </c>
      <c r="I30" s="30" t="e">
        <f>STOCK!#REF!</f>
        <v>#REF!</v>
      </c>
      <c r="J30" s="30">
        <f>STOCK!H30</f>
        <v>25</v>
      </c>
      <c r="K30" s="30">
        <f>STOCK!I30</f>
        <v>21.639166666666664</v>
      </c>
      <c r="L30" s="30" t="e">
        <f>STOCK!#REF!</f>
        <v>#REF!</v>
      </c>
      <c r="U30" s="30">
        <v>1</v>
      </c>
      <c r="V30" s="30">
        <f>STOCK!L30</f>
        <v>0</v>
      </c>
      <c r="X30" s="30">
        <v>0</v>
      </c>
      <c r="Y30" s="30">
        <f t="shared" si="0"/>
        <v>0</v>
      </c>
      <c r="AG30" s="30" t="str">
        <f>STOCK!A30</f>
        <v>BI0008</v>
      </c>
      <c r="AI30" s="30">
        <v>0</v>
      </c>
    </row>
    <row r="31" spans="1:35" x14ac:dyDescent="0.15">
      <c r="A31" s="30" t="str">
        <f>STOCK!C31</f>
        <v>PRODUCT</v>
      </c>
      <c r="B31" s="30" t="str">
        <f>STOCK!D31</f>
        <v>Trajes de baño</v>
      </c>
      <c r="C31" s="30" t="str">
        <f>STOCK!E31</f>
        <v xml:space="preserve">Bañador estampado de planta </v>
      </c>
      <c r="D31" s="30" t="str">
        <f>STOCK!F31</f>
        <v>Talla S</v>
      </c>
      <c r="E31" s="30" t="str">
        <f>STOCK!G31</f>
        <v>SHEIN</v>
      </c>
      <c r="F31" s="30" t="e">
        <f>STOCK!#REF!</f>
        <v>#REF!</v>
      </c>
      <c r="G31" s="30" t="e">
        <f>STOCK!#REF!</f>
        <v>#REF!</v>
      </c>
      <c r="H31" s="30" t="e">
        <f>STOCK!#REF!</f>
        <v>#REF!</v>
      </c>
      <c r="I31" s="30" t="e">
        <f>STOCK!#REF!</f>
        <v>#REF!</v>
      </c>
      <c r="J31" s="30">
        <f>STOCK!H31</f>
        <v>25</v>
      </c>
      <c r="K31" s="30">
        <f>STOCK!I31</f>
        <v>22.693333333333335</v>
      </c>
      <c r="L31" s="30" t="e">
        <f>STOCK!#REF!</f>
        <v>#REF!</v>
      </c>
      <c r="U31" s="30">
        <v>1</v>
      </c>
      <c r="V31" s="30">
        <f>STOCK!L31</f>
        <v>0</v>
      </c>
      <c r="X31" s="30">
        <v>0</v>
      </c>
      <c r="Y31" s="30">
        <f t="shared" si="0"/>
        <v>0</v>
      </c>
      <c r="AG31" s="30" t="str">
        <f>STOCK!A31</f>
        <v>T0009</v>
      </c>
      <c r="AI31" s="30">
        <v>0</v>
      </c>
    </row>
    <row r="32" spans="1:35" x14ac:dyDescent="0.15">
      <c r="A32" s="30" t="str">
        <f>STOCK!C32</f>
        <v>PRODUCT</v>
      </c>
      <c r="B32" s="30" t="str">
        <f>STOCK!D32</f>
        <v>Trajes de baño</v>
      </c>
      <c r="C32" s="30" t="str">
        <f>STOCK!E32</f>
        <v>Bañador estampado de planta</v>
      </c>
      <c r="D32" s="30" t="str">
        <f>STOCK!F32</f>
        <v>Talla M</v>
      </c>
      <c r="E32" s="30" t="str">
        <f>STOCK!G32</f>
        <v>SHEIN</v>
      </c>
      <c r="F32" s="30" t="e">
        <f>STOCK!#REF!</f>
        <v>#REF!</v>
      </c>
      <c r="G32" s="30" t="e">
        <f>STOCK!#REF!</f>
        <v>#REF!</v>
      </c>
      <c r="H32" s="30" t="e">
        <f>STOCK!#REF!</f>
        <v>#REF!</v>
      </c>
      <c r="I32" s="30" t="e">
        <f>STOCK!#REF!</f>
        <v>#REF!</v>
      </c>
      <c r="J32" s="30">
        <f>STOCK!H32</f>
        <v>25</v>
      </c>
      <c r="K32" s="30">
        <f>STOCK!I32</f>
        <v>23.968333333333334</v>
      </c>
      <c r="L32" s="30" t="e">
        <f>STOCK!#REF!</f>
        <v>#REF!</v>
      </c>
      <c r="U32" s="30">
        <v>1</v>
      </c>
      <c r="V32" s="30">
        <f>STOCK!L32</f>
        <v>0</v>
      </c>
      <c r="X32" s="30">
        <v>0</v>
      </c>
      <c r="Y32" s="30">
        <f t="shared" si="0"/>
        <v>0</v>
      </c>
      <c r="AG32" s="30" t="str">
        <f>STOCK!A32</f>
        <v>T0010</v>
      </c>
      <c r="AI32" s="30">
        <v>0</v>
      </c>
    </row>
    <row r="33" spans="1:35" x14ac:dyDescent="0.15">
      <c r="A33" s="30" t="str">
        <f>STOCK!C33</f>
        <v>PRODUCT</v>
      </c>
      <c r="B33" s="30" t="str">
        <f>STOCK!D33</f>
        <v>Trajes de baño</v>
      </c>
      <c r="C33" s="30" t="str">
        <f>STOCK!E33</f>
        <v>Bañador estampado de planta</v>
      </c>
      <c r="D33" s="30" t="str">
        <f>STOCK!F33</f>
        <v>Talla L</v>
      </c>
      <c r="E33" s="30" t="str">
        <f>STOCK!G33</f>
        <v>SHEIN</v>
      </c>
      <c r="F33" s="30" t="e">
        <f>STOCK!#REF!</f>
        <v>#REF!</v>
      </c>
      <c r="G33" s="30" t="e">
        <f>STOCK!#REF!</f>
        <v>#REF!</v>
      </c>
      <c r="H33" s="30" t="e">
        <f>STOCK!#REF!</f>
        <v>#REF!</v>
      </c>
      <c r="I33" s="30" t="e">
        <f>STOCK!#REF!</f>
        <v>#REF!</v>
      </c>
      <c r="J33" s="30">
        <f>STOCK!H33</f>
        <v>25</v>
      </c>
      <c r="K33" s="30">
        <f>STOCK!I33</f>
        <v>23.968333333333334</v>
      </c>
      <c r="L33" s="30" t="e">
        <f>STOCK!#REF!</f>
        <v>#REF!</v>
      </c>
      <c r="U33" s="30">
        <v>1</v>
      </c>
      <c r="V33" s="30">
        <f>STOCK!L33</f>
        <v>0</v>
      </c>
      <c r="X33" s="30">
        <v>0</v>
      </c>
      <c r="Y33" s="30">
        <f t="shared" si="0"/>
        <v>0</v>
      </c>
      <c r="AG33" s="30" t="str">
        <f>STOCK!A33</f>
        <v>T0011</v>
      </c>
      <c r="AI33" s="30">
        <v>0</v>
      </c>
    </row>
    <row r="34" spans="1:35" x14ac:dyDescent="0.15">
      <c r="A34" s="30" t="str">
        <f>STOCK!C34</f>
        <v>PRODUCT</v>
      </c>
      <c r="B34" s="30" t="str">
        <f>STOCK!D34</f>
        <v>Trajes de baño</v>
      </c>
      <c r="C34" s="30" t="str">
        <f>STOCK!E34</f>
        <v>Pareo pantalón de malla</v>
      </c>
      <c r="D34" s="30" t="str">
        <f>STOCK!F34</f>
        <v>Talla S</v>
      </c>
      <c r="E34" s="30" t="str">
        <f>STOCK!G34</f>
        <v>SHEIN</v>
      </c>
      <c r="F34" s="30" t="e">
        <f>STOCK!#REF!</f>
        <v>#REF!</v>
      </c>
      <c r="G34" s="30" t="e">
        <f>STOCK!#REF!</f>
        <v>#REF!</v>
      </c>
      <c r="H34" s="30" t="e">
        <f>STOCK!#REF!</f>
        <v>#REF!</v>
      </c>
      <c r="I34" s="30" t="e">
        <f>STOCK!#REF!</f>
        <v>#REF!</v>
      </c>
      <c r="J34" s="30">
        <f>STOCK!H34</f>
        <v>15</v>
      </c>
      <c r="K34" s="30">
        <f>STOCK!I34</f>
        <v>14.678333333333335</v>
      </c>
      <c r="L34" s="30" t="e">
        <f>STOCK!#REF!</f>
        <v>#REF!</v>
      </c>
      <c r="U34" s="30">
        <v>1</v>
      </c>
      <c r="V34" s="30">
        <f>STOCK!L34</f>
        <v>3</v>
      </c>
      <c r="X34" s="30">
        <v>0</v>
      </c>
      <c r="Y34" s="30">
        <f t="shared" si="0"/>
        <v>1</v>
      </c>
      <c r="AG34" s="30" t="str">
        <f>STOCK!A34</f>
        <v>UB0019</v>
      </c>
      <c r="AI34" s="30">
        <v>0</v>
      </c>
    </row>
    <row r="35" spans="1:35" x14ac:dyDescent="0.15">
      <c r="A35" s="30" t="str">
        <f>STOCK!C35</f>
        <v>PRODUCT</v>
      </c>
      <c r="B35" s="30" t="str">
        <f>STOCK!D35</f>
        <v>Trajes de baño</v>
      </c>
      <c r="C35" s="30" t="str">
        <f>STOCK!E35</f>
        <v xml:space="preserve">Bañador con tira cruzada </v>
      </c>
      <c r="D35" s="30" t="str">
        <f>STOCK!F35</f>
        <v>Talla M</v>
      </c>
      <c r="E35" s="30" t="str">
        <f>STOCK!G35</f>
        <v>SHEIN</v>
      </c>
      <c r="F35" s="30" t="e">
        <f>STOCK!#REF!</f>
        <v>#REF!</v>
      </c>
      <c r="G35" s="30" t="e">
        <f>STOCK!#REF!</f>
        <v>#REF!</v>
      </c>
      <c r="H35" s="30" t="e">
        <f>STOCK!#REF!</f>
        <v>#REF!</v>
      </c>
      <c r="I35" s="30" t="e">
        <f>STOCK!#REF!</f>
        <v>#REF!</v>
      </c>
      <c r="J35" s="30">
        <f>STOCK!H35</f>
        <v>22</v>
      </c>
      <c r="K35" s="30">
        <f>STOCK!I35</f>
        <v>22.2425</v>
      </c>
      <c r="L35" s="30" t="e">
        <f>STOCK!#REF!</f>
        <v>#REF!</v>
      </c>
      <c r="U35" s="30">
        <v>1</v>
      </c>
      <c r="V35" s="30">
        <f>STOCK!L35</f>
        <v>0</v>
      </c>
      <c r="X35" s="30">
        <v>0</v>
      </c>
      <c r="Y35" s="30">
        <f t="shared" si="0"/>
        <v>0</v>
      </c>
      <c r="AG35" s="30" t="str">
        <f>STOCK!A35</f>
        <v>T0012</v>
      </c>
      <c r="AI35" s="30">
        <v>0</v>
      </c>
    </row>
    <row r="36" spans="1:35" x14ac:dyDescent="0.15">
      <c r="A36" s="30" t="str">
        <f>STOCK!C36</f>
        <v>PRODUCT</v>
      </c>
      <c r="B36" s="30" t="str">
        <f>STOCK!D36</f>
        <v>Trajes de baño</v>
      </c>
      <c r="C36" s="30" t="str">
        <f>STOCK!E36</f>
        <v>Bikini Elegante con Herrajes</v>
      </c>
      <c r="D36" s="30" t="str">
        <f>STOCK!F36</f>
        <v>Talla M</v>
      </c>
      <c r="E36" s="30" t="str">
        <f>STOCK!G36</f>
        <v>SHEIN</v>
      </c>
      <c r="F36" s="30" t="e">
        <f>STOCK!#REF!</f>
        <v>#REF!</v>
      </c>
      <c r="G36" s="30" t="e">
        <f>STOCK!#REF!</f>
        <v>#REF!</v>
      </c>
      <c r="H36" s="30" t="e">
        <f>STOCK!#REF!</f>
        <v>#REF!</v>
      </c>
      <c r="I36" s="30" t="e">
        <f>STOCK!#REF!</f>
        <v>#REF!</v>
      </c>
      <c r="J36" s="30">
        <f>STOCK!H36</f>
        <v>18</v>
      </c>
      <c r="K36" s="30">
        <f>STOCK!I36</f>
        <v>18.629166666666666</v>
      </c>
      <c r="L36" s="30" t="e">
        <f>STOCK!#REF!</f>
        <v>#REF!</v>
      </c>
      <c r="U36" s="30">
        <v>1</v>
      </c>
      <c r="V36" s="30">
        <f>STOCK!L36</f>
        <v>0</v>
      </c>
      <c r="X36" s="30">
        <v>0</v>
      </c>
      <c r="Y36" s="30">
        <f t="shared" si="0"/>
        <v>0</v>
      </c>
      <c r="AG36" s="30" t="str">
        <f>STOCK!A36</f>
        <v>UB0020</v>
      </c>
      <c r="AI36" s="30">
        <v>0</v>
      </c>
    </row>
    <row r="37" spans="1:35" x14ac:dyDescent="0.15">
      <c r="A37" s="30" t="str">
        <f>STOCK!C37</f>
        <v>PRODUCT</v>
      </c>
      <c r="B37" s="30" t="str">
        <f>STOCK!D37</f>
        <v>Trajes de baño /Bikinis</v>
      </c>
      <c r="C37" s="30" t="str">
        <f>STOCK!E37</f>
        <v>Bikini elegante con herrajes (varios colores)</v>
      </c>
      <c r="D37" s="30" t="str">
        <f>STOCK!F37</f>
        <v>Talla XS Color Negro</v>
      </c>
      <c r="E37" s="30" t="str">
        <f>STOCK!G37</f>
        <v>SHEIN</v>
      </c>
      <c r="F37" s="30" t="e">
        <f>STOCK!#REF!</f>
        <v>#REF!</v>
      </c>
      <c r="G37" s="30" t="e">
        <f>STOCK!#REF!</f>
        <v>#REF!</v>
      </c>
      <c r="H37" s="30" t="e">
        <f>STOCK!#REF!</f>
        <v>#REF!</v>
      </c>
      <c r="I37" s="30" t="e">
        <f>STOCK!#REF!</f>
        <v>#REF!</v>
      </c>
      <c r="J37" s="30">
        <f>STOCK!H37</f>
        <v>18</v>
      </c>
      <c r="K37" s="30">
        <f>STOCK!I37</f>
        <v>18.629166666666666</v>
      </c>
      <c r="L37" s="30" t="e">
        <f>STOCK!#REF!</f>
        <v>#REF!</v>
      </c>
      <c r="U37" s="30">
        <v>1</v>
      </c>
      <c r="V37" s="30">
        <f>STOCK!L37</f>
        <v>2</v>
      </c>
      <c r="X37" s="30">
        <v>0</v>
      </c>
      <c r="Y37" s="30">
        <f t="shared" si="0"/>
        <v>1</v>
      </c>
      <c r="AG37" s="30" t="str">
        <f>STOCK!A37</f>
        <v>UB0021</v>
      </c>
      <c r="AI37" s="30">
        <v>0</v>
      </c>
    </row>
    <row r="38" spans="1:35" x14ac:dyDescent="0.15">
      <c r="A38" s="30" t="str">
        <f>STOCK!C38</f>
        <v>PRODUCT</v>
      </c>
      <c r="B38" s="30" t="str">
        <f>STOCK!D38</f>
        <v>Trajes de baño</v>
      </c>
      <c r="C38" s="30" t="str">
        <f>STOCK!E38</f>
        <v>Bañador color combinado</v>
      </c>
      <c r="D38" s="30" t="str">
        <f>STOCK!F38</f>
        <v>Talla S</v>
      </c>
      <c r="E38" s="30" t="str">
        <f>STOCK!G38</f>
        <v>SHEIN</v>
      </c>
      <c r="F38" s="30" t="e">
        <f>STOCK!#REF!</f>
        <v>#REF!</v>
      </c>
      <c r="G38" s="30" t="e">
        <f>STOCK!#REF!</f>
        <v>#REF!</v>
      </c>
      <c r="H38" s="30" t="e">
        <f>STOCK!#REF!</f>
        <v>#REF!</v>
      </c>
      <c r="I38" s="30" t="e">
        <f>STOCK!#REF!</f>
        <v>#REF!</v>
      </c>
      <c r="J38" s="30">
        <f>STOCK!H38</f>
        <v>25</v>
      </c>
      <c r="K38" s="30">
        <f>STOCK!I38</f>
        <v>27.718333333333334</v>
      </c>
      <c r="L38" s="30" t="e">
        <f>STOCK!#REF!</f>
        <v>#REF!</v>
      </c>
      <c r="U38" s="30">
        <v>1</v>
      </c>
      <c r="V38" s="30">
        <f>STOCK!L38</f>
        <v>0</v>
      </c>
      <c r="X38" s="30">
        <v>0</v>
      </c>
      <c r="Y38" s="30">
        <f t="shared" si="0"/>
        <v>0</v>
      </c>
      <c r="AG38" s="30" t="str">
        <f>STOCK!A38</f>
        <v>T0013</v>
      </c>
      <c r="AI38" s="30">
        <v>0</v>
      </c>
    </row>
    <row r="39" spans="1:35" x14ac:dyDescent="0.15">
      <c r="A39" s="30" t="str">
        <f>STOCK!C39</f>
        <v>PRODUCT</v>
      </c>
      <c r="B39" s="30" t="str">
        <f>STOCK!D39</f>
        <v>Trajes de baño /Curvy</v>
      </c>
      <c r="C39" s="30" t="str">
        <f>STOCK!E39</f>
        <v>Bañador de zíper en color combinado</v>
      </c>
      <c r="D39" s="30" t="str">
        <f>STOCK!F39</f>
        <v>Talla XL</v>
      </c>
      <c r="E39" s="30" t="str">
        <f>STOCK!G39</f>
        <v>SHEIN</v>
      </c>
      <c r="F39" s="30" t="e">
        <f>STOCK!#REF!</f>
        <v>#REF!</v>
      </c>
      <c r="G39" s="30" t="e">
        <f>STOCK!#REF!</f>
        <v>#REF!</v>
      </c>
      <c r="H39" s="30" t="e">
        <f>STOCK!#REF!</f>
        <v>#REF!</v>
      </c>
      <c r="I39" s="30" t="e">
        <f>STOCK!#REF!</f>
        <v>#REF!</v>
      </c>
      <c r="J39" s="30">
        <f>STOCK!H39</f>
        <v>25</v>
      </c>
      <c r="K39" s="30">
        <f>STOCK!I39</f>
        <v>28.738333333333333</v>
      </c>
      <c r="L39" s="30" t="e">
        <f>STOCK!#REF!</f>
        <v>#REF!</v>
      </c>
      <c r="U39" s="30">
        <v>1</v>
      </c>
      <c r="V39" s="30">
        <f>STOCK!L39</f>
        <v>1</v>
      </c>
      <c r="X39" s="30">
        <v>0</v>
      </c>
      <c r="Y39" s="30">
        <f t="shared" si="0"/>
        <v>1</v>
      </c>
      <c r="AG39" s="30" t="str">
        <f>STOCK!A39</f>
        <v>T0014</v>
      </c>
      <c r="AI39" s="30">
        <v>0</v>
      </c>
    </row>
    <row r="40" spans="1:35" x14ac:dyDescent="0.15">
      <c r="A40" s="30" t="str">
        <f>STOCK!C40</f>
        <v>PRODUCT</v>
      </c>
      <c r="B40" s="30" t="str">
        <f>STOCK!D40</f>
        <v>Trajes de baño</v>
      </c>
      <c r="C40" s="30" t="str">
        <f>STOCK!E40</f>
        <v>Bikini Floral</v>
      </c>
      <c r="D40" s="30" t="str">
        <f>STOCK!F40</f>
        <v>Talla S</v>
      </c>
      <c r="E40" s="30" t="str">
        <f>STOCK!G40</f>
        <v>SHEIN</v>
      </c>
      <c r="F40" s="30" t="e">
        <f>STOCK!#REF!</f>
        <v>#REF!</v>
      </c>
      <c r="G40" s="30" t="e">
        <f>STOCK!#REF!</f>
        <v>#REF!</v>
      </c>
      <c r="H40" s="30" t="e">
        <f>STOCK!#REF!</f>
        <v>#REF!</v>
      </c>
      <c r="I40" s="30" t="e">
        <f>STOCK!#REF!</f>
        <v>#REF!</v>
      </c>
      <c r="J40" s="30">
        <f>STOCK!H40</f>
        <v>28</v>
      </c>
      <c r="K40" s="30">
        <f>STOCK!I40</f>
        <v>28.100833333333334</v>
      </c>
      <c r="L40" s="30" t="e">
        <f>STOCK!#REF!</f>
        <v>#REF!</v>
      </c>
      <c r="U40" s="30">
        <v>1</v>
      </c>
      <c r="V40" s="30">
        <f>STOCK!L40</f>
        <v>0</v>
      </c>
      <c r="X40" s="30">
        <v>0</v>
      </c>
      <c r="Y40" s="30">
        <f t="shared" si="0"/>
        <v>0</v>
      </c>
      <c r="AG40" s="30" t="str">
        <f>STOCK!A40</f>
        <v>UB0022</v>
      </c>
      <c r="AI40" s="30">
        <v>0</v>
      </c>
    </row>
    <row r="41" spans="1:35" x14ac:dyDescent="0.15">
      <c r="A41" s="30" t="str">
        <f>STOCK!C41</f>
        <v>PRODUCT</v>
      </c>
      <c r="B41" s="30" t="str">
        <f>STOCK!D41</f>
        <v>Trajes de baño</v>
      </c>
      <c r="C41" s="30" t="str">
        <f>STOCK!E41</f>
        <v>Bikini Mangas Negro</v>
      </c>
      <c r="D41" s="30" t="str">
        <f>STOCK!F41</f>
        <v>Talla M</v>
      </c>
      <c r="E41" s="30" t="str">
        <f>STOCK!G41</f>
        <v>SHEIN</v>
      </c>
      <c r="F41" s="30" t="e">
        <f>STOCK!#REF!</f>
        <v>#REF!</v>
      </c>
      <c r="G41" s="30" t="e">
        <f>STOCK!#REF!</f>
        <v>#REF!</v>
      </c>
      <c r="H41" s="30" t="e">
        <f>STOCK!#REF!</f>
        <v>#REF!</v>
      </c>
      <c r="I41" s="30" t="e">
        <f>STOCK!#REF!</f>
        <v>#REF!</v>
      </c>
      <c r="J41" s="30">
        <f>STOCK!H41</f>
        <v>25</v>
      </c>
      <c r="K41" s="30">
        <f>STOCK!I41</f>
        <v>21.060833333333331</v>
      </c>
      <c r="L41" s="30" t="e">
        <f>STOCK!#REF!</f>
        <v>#REF!</v>
      </c>
      <c r="U41" s="30">
        <v>1</v>
      </c>
      <c r="V41" s="30">
        <f>STOCK!L41</f>
        <v>0</v>
      </c>
      <c r="X41" s="30">
        <v>0</v>
      </c>
      <c r="Y41" s="30">
        <f t="shared" si="0"/>
        <v>0</v>
      </c>
      <c r="AG41" s="30" t="str">
        <f>STOCK!A41</f>
        <v>UB0023</v>
      </c>
      <c r="AI41" s="30">
        <v>0</v>
      </c>
    </row>
    <row r="42" spans="1:35" x14ac:dyDescent="0.15">
      <c r="A42" s="30" t="str">
        <f>STOCK!C42</f>
        <v>PRODUCT</v>
      </c>
      <c r="B42" s="30" t="str">
        <f>STOCK!D42</f>
        <v>Trajes de baño</v>
      </c>
      <c r="C42" s="30" t="str">
        <f>STOCK!E42</f>
        <v>Bikini con cordón lateral</v>
      </c>
      <c r="D42" s="30" t="str">
        <f>STOCK!F42</f>
        <v>Talla M</v>
      </c>
      <c r="E42" s="30" t="str">
        <f>STOCK!G42</f>
        <v>SHEIN</v>
      </c>
      <c r="F42" s="30" t="e">
        <f>STOCK!#REF!</f>
        <v>#REF!</v>
      </c>
      <c r="G42" s="30" t="e">
        <f>STOCK!#REF!</f>
        <v>#REF!</v>
      </c>
      <c r="H42" s="30" t="e">
        <f>STOCK!#REF!</f>
        <v>#REF!</v>
      </c>
      <c r="I42" s="30" t="e">
        <f>STOCK!#REF!</f>
        <v>#REF!</v>
      </c>
      <c r="J42" s="30">
        <f>STOCK!H42</f>
        <v>22</v>
      </c>
      <c r="K42" s="30">
        <f>STOCK!I42</f>
        <v>21.825833333333332</v>
      </c>
      <c r="L42" s="30" t="e">
        <f>STOCK!#REF!</f>
        <v>#REF!</v>
      </c>
      <c r="U42" s="30">
        <v>1</v>
      </c>
      <c r="V42" s="30">
        <f>STOCK!L42</f>
        <v>0</v>
      </c>
      <c r="X42" s="30">
        <v>0</v>
      </c>
      <c r="Y42" s="30">
        <f t="shared" si="0"/>
        <v>0</v>
      </c>
      <c r="AG42" s="30" t="str">
        <f>STOCK!A42</f>
        <v>BI0012</v>
      </c>
      <c r="AI42" s="30">
        <v>0</v>
      </c>
    </row>
    <row r="43" spans="1:35" x14ac:dyDescent="0.15">
      <c r="A43" s="30" t="str">
        <f>STOCK!C43</f>
        <v>PRODUCT</v>
      </c>
      <c r="B43" s="30" t="str">
        <f>STOCK!D43</f>
        <v>Trajes de baño</v>
      </c>
      <c r="C43" s="30" t="str">
        <f>STOCK!E43</f>
        <v>Bañador con estampado floral</v>
      </c>
      <c r="D43" s="30" t="str">
        <f>STOCK!F43</f>
        <v>Talla M</v>
      </c>
      <c r="E43" s="30" t="str">
        <f>STOCK!G43</f>
        <v>SHEIN</v>
      </c>
      <c r="F43" s="30" t="e">
        <f>STOCK!#REF!</f>
        <v>#REF!</v>
      </c>
      <c r="G43" s="30" t="e">
        <f>STOCK!#REF!</f>
        <v>#REF!</v>
      </c>
      <c r="H43" s="30" t="e">
        <f>STOCK!#REF!</f>
        <v>#REF!</v>
      </c>
      <c r="I43" s="30" t="e">
        <f>STOCK!#REF!</f>
        <v>#REF!</v>
      </c>
      <c r="J43" s="30">
        <f>STOCK!H43</f>
        <v>25</v>
      </c>
      <c r="K43" s="30">
        <f>STOCK!I43</f>
        <v>27.046666666666663</v>
      </c>
      <c r="L43" s="30" t="e">
        <f>STOCK!#REF!</f>
        <v>#REF!</v>
      </c>
      <c r="U43" s="30">
        <v>1</v>
      </c>
      <c r="V43" s="30">
        <f>STOCK!L43</f>
        <v>0</v>
      </c>
      <c r="X43" s="30">
        <v>0</v>
      </c>
      <c r="Y43" s="30">
        <f t="shared" si="0"/>
        <v>0</v>
      </c>
      <c r="AG43" s="30" t="str">
        <f>STOCK!A43</f>
        <v>T0017</v>
      </c>
      <c r="AI43" s="30">
        <v>0</v>
      </c>
    </row>
    <row r="44" spans="1:35" x14ac:dyDescent="0.15">
      <c r="A44" s="30" t="str">
        <f>STOCK!C44</f>
        <v>PRODUCT</v>
      </c>
      <c r="B44" s="30" t="str">
        <f>STOCK!D44</f>
        <v>Trajes de baño</v>
      </c>
      <c r="C44" s="30" t="str">
        <f>STOCK!E44</f>
        <v>Bañador en contraste con cremallera</v>
      </c>
      <c r="D44" s="30" t="str">
        <f>STOCK!F44</f>
        <v>Talla S</v>
      </c>
      <c r="E44" s="30" t="str">
        <f>STOCK!G44</f>
        <v>SHEIN</v>
      </c>
      <c r="F44" s="30" t="e">
        <f>STOCK!#REF!</f>
        <v>#REF!</v>
      </c>
      <c r="G44" s="30" t="e">
        <f>STOCK!#REF!</f>
        <v>#REF!</v>
      </c>
      <c r="H44" s="30" t="e">
        <f>STOCK!#REF!</f>
        <v>#REF!</v>
      </c>
      <c r="I44" s="30" t="e">
        <f>STOCK!#REF!</f>
        <v>#REF!</v>
      </c>
      <c r="J44" s="30">
        <f>STOCK!H44</f>
        <v>25</v>
      </c>
      <c r="K44" s="30">
        <f>STOCK!I44</f>
        <v>25.031666666666666</v>
      </c>
      <c r="L44" s="30" t="e">
        <f>STOCK!#REF!</f>
        <v>#REF!</v>
      </c>
      <c r="U44" s="30">
        <v>1</v>
      </c>
      <c r="V44" s="30">
        <f>STOCK!L44</f>
        <v>0</v>
      </c>
      <c r="X44" s="30">
        <v>0</v>
      </c>
      <c r="Y44" s="30">
        <f t="shared" si="0"/>
        <v>0</v>
      </c>
      <c r="AG44" s="30" t="str">
        <f>STOCK!A44</f>
        <v>T0018</v>
      </c>
      <c r="AI44" s="30">
        <v>0</v>
      </c>
    </row>
    <row r="45" spans="1:35" x14ac:dyDescent="0.15">
      <c r="A45" s="30" t="str">
        <f>STOCK!C45</f>
        <v>PRODUCT</v>
      </c>
      <c r="B45" s="30" t="str">
        <f>STOCK!D45</f>
        <v>Trajes de baño</v>
      </c>
      <c r="C45" s="30" t="str">
        <f>STOCK!E45</f>
        <v>Bañador color combinado con cremallera_S</v>
      </c>
      <c r="D45" s="30" t="str">
        <f>STOCK!F45</f>
        <v>Talla S</v>
      </c>
      <c r="E45" s="30" t="str">
        <f>STOCK!G45</f>
        <v>SHEIN</v>
      </c>
      <c r="F45" s="30" t="e">
        <f>STOCK!#REF!</f>
        <v>#REF!</v>
      </c>
      <c r="G45" s="30" t="e">
        <f>STOCK!#REF!</f>
        <v>#REF!</v>
      </c>
      <c r="H45" s="30" t="e">
        <f>STOCK!#REF!</f>
        <v>#REF!</v>
      </c>
      <c r="I45" s="30" t="e">
        <f>STOCK!#REF!</f>
        <v>#REF!</v>
      </c>
      <c r="J45" s="30">
        <f>STOCK!H45</f>
        <v>25</v>
      </c>
      <c r="K45" s="30">
        <f>STOCK!I45</f>
        <v>25.159166666666671</v>
      </c>
      <c r="L45" s="30" t="e">
        <f>STOCK!#REF!</f>
        <v>#REF!</v>
      </c>
      <c r="U45" s="30">
        <v>1</v>
      </c>
      <c r="V45" s="30">
        <f>STOCK!L45</f>
        <v>0</v>
      </c>
      <c r="X45" s="30">
        <v>0</v>
      </c>
      <c r="Y45" s="30">
        <f t="shared" si="0"/>
        <v>0</v>
      </c>
      <c r="AG45" s="30" t="str">
        <f>STOCK!A45</f>
        <v>T0019</v>
      </c>
      <c r="AI45" s="30">
        <v>0</v>
      </c>
    </row>
    <row r="46" spans="1:35" x14ac:dyDescent="0.15">
      <c r="A46" s="30" t="str">
        <f>STOCK!C46</f>
        <v>PRODUCT</v>
      </c>
      <c r="B46" s="30" t="str">
        <f>STOCK!D46</f>
        <v>Trajes de baño</v>
      </c>
      <c r="C46" s="30" t="str">
        <f>STOCK!E46</f>
        <v>Bañador una pieza tropical</v>
      </c>
      <c r="D46" s="30" t="str">
        <f>STOCK!F46</f>
        <v>Talla S</v>
      </c>
      <c r="E46" s="30" t="str">
        <f>STOCK!G46</f>
        <v>SHEIN</v>
      </c>
      <c r="F46" s="30" t="e">
        <f>STOCK!#REF!</f>
        <v>#REF!</v>
      </c>
      <c r="G46" s="30" t="e">
        <f>STOCK!#REF!</f>
        <v>#REF!</v>
      </c>
      <c r="H46" s="30" t="e">
        <f>STOCK!#REF!</f>
        <v>#REF!</v>
      </c>
      <c r="I46" s="30" t="e">
        <f>STOCK!#REF!</f>
        <v>#REF!</v>
      </c>
      <c r="J46" s="30">
        <f>STOCK!H46</f>
        <v>25</v>
      </c>
      <c r="K46" s="30">
        <f>STOCK!I46</f>
        <v>21.766666666666666</v>
      </c>
      <c r="L46" s="30" t="e">
        <f>STOCK!#REF!</f>
        <v>#REF!</v>
      </c>
      <c r="U46" s="30">
        <v>1</v>
      </c>
      <c r="V46" s="30">
        <f>STOCK!L46</f>
        <v>0</v>
      </c>
      <c r="X46" s="30">
        <v>0</v>
      </c>
      <c r="Y46" s="30">
        <f t="shared" si="0"/>
        <v>0</v>
      </c>
      <c r="AG46" s="30" t="str">
        <f>STOCK!A46</f>
        <v>UB0024</v>
      </c>
      <c r="AI46" s="30">
        <v>0</v>
      </c>
    </row>
    <row r="47" spans="1:35" x14ac:dyDescent="0.15">
      <c r="A47" s="30" t="str">
        <f>STOCK!C47</f>
        <v>PRODUCT</v>
      </c>
      <c r="B47" s="30" t="str">
        <f>STOCK!D47</f>
        <v>Traje de baño niñas</v>
      </c>
      <c r="C47" s="30" t="str">
        <f>STOCK!E47</f>
        <v>Bikini chicas estampado tropical</v>
      </c>
      <c r="D47" s="30" t="str">
        <f>STOCK!F47</f>
        <v>Talla 11_Años</v>
      </c>
      <c r="E47" s="30" t="str">
        <f>STOCK!G47</f>
        <v>SHEIN</v>
      </c>
      <c r="F47" s="30" t="e">
        <f>STOCK!#REF!</f>
        <v>#REF!</v>
      </c>
      <c r="G47" s="30" t="e">
        <f>STOCK!#REF!</f>
        <v>#REF!</v>
      </c>
      <c r="H47" s="30" t="e">
        <f>STOCK!#REF!</f>
        <v>#REF!</v>
      </c>
      <c r="I47" s="30" t="e">
        <f>STOCK!#REF!</f>
        <v>#REF!</v>
      </c>
      <c r="J47" s="30">
        <f>STOCK!H47</f>
        <v>20</v>
      </c>
      <c r="K47" s="30">
        <f>STOCK!I47</f>
        <v>19.266666666666666</v>
      </c>
      <c r="L47" s="30" t="e">
        <f>STOCK!#REF!</f>
        <v>#REF!</v>
      </c>
      <c r="U47" s="30">
        <v>1</v>
      </c>
      <c r="V47" s="30">
        <f>STOCK!L47</f>
        <v>0</v>
      </c>
      <c r="X47" s="30">
        <v>0</v>
      </c>
      <c r="Y47" s="30">
        <f t="shared" si="0"/>
        <v>0</v>
      </c>
      <c r="AG47" s="30" t="str">
        <f>STOCK!A47</f>
        <v>TN0001</v>
      </c>
      <c r="AI47" s="30">
        <v>0</v>
      </c>
    </row>
    <row r="48" spans="1:35" x14ac:dyDescent="0.15">
      <c r="A48" s="30" t="str">
        <f>STOCK!C48</f>
        <v>PRODUCT</v>
      </c>
      <c r="B48" s="30" t="str">
        <f>STOCK!D48</f>
        <v>Traje de baño niñas</v>
      </c>
      <c r="C48" s="30" t="str">
        <f>STOCK!E48</f>
        <v>Bañador chicas con estampado de letra con cremallera</v>
      </c>
      <c r="D48" s="30" t="str">
        <f>STOCK!F48</f>
        <v>Talla 10_11Años</v>
      </c>
      <c r="E48" s="30" t="str">
        <f>STOCK!G48</f>
        <v>SHEIN</v>
      </c>
      <c r="F48" s="30" t="e">
        <f>STOCK!#REF!</f>
        <v>#REF!</v>
      </c>
      <c r="G48" s="30" t="e">
        <f>STOCK!#REF!</f>
        <v>#REF!</v>
      </c>
      <c r="H48" s="30" t="e">
        <f>STOCK!#REF!</f>
        <v>#REF!</v>
      </c>
      <c r="I48" s="30" t="e">
        <f>STOCK!#REF!</f>
        <v>#REF!</v>
      </c>
      <c r="J48" s="30">
        <f>STOCK!H48</f>
        <v>20</v>
      </c>
      <c r="K48" s="30">
        <f>STOCK!I48</f>
        <v>22.149166666666666</v>
      </c>
      <c r="L48" s="30" t="e">
        <f>STOCK!#REF!</f>
        <v>#REF!</v>
      </c>
      <c r="U48" s="30">
        <v>1</v>
      </c>
      <c r="V48" s="30">
        <f>STOCK!L48</f>
        <v>0</v>
      </c>
      <c r="X48" s="30">
        <v>0</v>
      </c>
      <c r="Y48" s="30">
        <f t="shared" si="0"/>
        <v>0</v>
      </c>
      <c r="AG48" s="30" t="str">
        <f>STOCK!A48</f>
        <v>TN0002</v>
      </c>
      <c r="AI48" s="30">
        <v>0</v>
      </c>
    </row>
    <row r="49" spans="1:35" x14ac:dyDescent="0.15">
      <c r="A49" s="30" t="str">
        <f>STOCK!C49</f>
        <v>PRODUCT</v>
      </c>
      <c r="B49" s="30" t="str">
        <f>STOCK!D49</f>
        <v>Trajes de baño niñas /Precios Bajos</v>
      </c>
      <c r="C49" s="30" t="str">
        <f>STOCK!E49</f>
        <v>Bibiki niñita Pez</v>
      </c>
      <c r="D49" s="30" t="str">
        <f>STOCK!F49</f>
        <v>Talla 4_Años</v>
      </c>
      <c r="E49" s="30" t="str">
        <f>STOCK!G49</f>
        <v>SHEIN</v>
      </c>
      <c r="F49" s="30" t="e">
        <f>STOCK!#REF!</f>
        <v>#REF!</v>
      </c>
      <c r="G49" s="30" t="e">
        <f>STOCK!#REF!</f>
        <v>#REF!</v>
      </c>
      <c r="H49" s="30" t="e">
        <f>STOCK!#REF!</f>
        <v>#REF!</v>
      </c>
      <c r="I49" s="30" t="e">
        <f>STOCK!#REF!</f>
        <v>#REF!</v>
      </c>
      <c r="J49" s="30">
        <f>STOCK!H49</f>
        <v>18</v>
      </c>
      <c r="K49" s="30">
        <f>STOCK!I49</f>
        <v>16.648333333333333</v>
      </c>
      <c r="L49" s="30" t="e">
        <f>STOCK!#REF!</f>
        <v>#REF!</v>
      </c>
      <c r="U49" s="30">
        <v>1</v>
      </c>
      <c r="V49" s="30">
        <f>STOCK!L49</f>
        <v>1</v>
      </c>
      <c r="X49" s="30">
        <v>0</v>
      </c>
      <c r="Y49" s="30">
        <f t="shared" si="0"/>
        <v>1</v>
      </c>
      <c r="AG49" s="30" t="str">
        <f>STOCK!A49</f>
        <v>UB0025</v>
      </c>
      <c r="AI49" s="30">
        <v>0</v>
      </c>
    </row>
    <row r="50" spans="1:35" x14ac:dyDescent="0.15">
      <c r="A50" s="30" t="str">
        <f>STOCK!C50</f>
        <v>PRODUCT</v>
      </c>
      <c r="B50" s="30" t="str">
        <f>STOCK!D50</f>
        <v>Trajes de baño niñas /Precios Bajos</v>
      </c>
      <c r="C50" s="30" t="str">
        <f>STOCK!E50</f>
        <v>Traje de baño Mariposa</v>
      </c>
      <c r="D50" s="30" t="str">
        <f>STOCK!F50</f>
        <v>Talla 14_Años</v>
      </c>
      <c r="E50" s="30" t="str">
        <f>STOCK!G50</f>
        <v>SHEIN</v>
      </c>
      <c r="F50" s="30" t="e">
        <f>STOCK!#REF!</f>
        <v>#REF!</v>
      </c>
      <c r="G50" s="30" t="e">
        <f>STOCK!#REF!</f>
        <v>#REF!</v>
      </c>
      <c r="H50" s="30" t="e">
        <f>STOCK!#REF!</f>
        <v>#REF!</v>
      </c>
      <c r="I50" s="30" t="e">
        <f>STOCK!#REF!</f>
        <v>#REF!</v>
      </c>
      <c r="J50" s="30">
        <f>STOCK!H50</f>
        <v>18</v>
      </c>
      <c r="K50" s="30">
        <f>STOCK!I50</f>
        <v>22.438333333333333</v>
      </c>
      <c r="L50" s="30" t="e">
        <f>STOCK!#REF!</f>
        <v>#REF!</v>
      </c>
      <c r="U50" s="30">
        <v>1</v>
      </c>
      <c r="V50" s="30">
        <f>STOCK!L50</f>
        <v>1</v>
      </c>
      <c r="X50" s="30">
        <v>0</v>
      </c>
      <c r="Y50" s="30">
        <f t="shared" si="0"/>
        <v>1</v>
      </c>
      <c r="AG50" s="30" t="str">
        <f>STOCK!A50</f>
        <v>UB0026</v>
      </c>
      <c r="AI50" s="30">
        <v>0</v>
      </c>
    </row>
    <row r="51" spans="1:35" x14ac:dyDescent="0.15">
      <c r="A51" s="30" t="str">
        <f>STOCK!C51</f>
        <v>PRODUCT</v>
      </c>
      <c r="B51" s="30" t="str">
        <f>STOCK!D51</f>
        <v>Traje de baño niñas</v>
      </c>
      <c r="C51" s="30" t="str">
        <f>STOCK!E51</f>
        <v>Bañador con estampado de girasol con cover up</v>
      </c>
      <c r="D51" s="30" t="str">
        <f>STOCK!F51</f>
        <v>Talla 10_Años</v>
      </c>
      <c r="E51" s="30" t="str">
        <f>STOCK!G51</f>
        <v>SHEIN</v>
      </c>
      <c r="F51" s="30" t="e">
        <f>STOCK!#REF!</f>
        <v>#REF!</v>
      </c>
      <c r="G51" s="30" t="e">
        <f>STOCK!#REF!</f>
        <v>#REF!</v>
      </c>
      <c r="H51" s="30" t="e">
        <f>STOCK!#REF!</f>
        <v>#REF!</v>
      </c>
      <c r="I51" s="30" t="e">
        <f>STOCK!#REF!</f>
        <v>#REF!</v>
      </c>
      <c r="J51" s="30">
        <f>STOCK!H51</f>
        <v>20</v>
      </c>
      <c r="K51" s="30">
        <f>STOCK!I51</f>
        <v>19.2075</v>
      </c>
      <c r="L51" s="30" t="e">
        <f>STOCK!#REF!</f>
        <v>#REF!</v>
      </c>
      <c r="U51" s="30">
        <v>1</v>
      </c>
      <c r="V51" s="30">
        <f>STOCK!L51</f>
        <v>0</v>
      </c>
      <c r="X51" s="30">
        <v>0</v>
      </c>
      <c r="Y51" s="30">
        <f t="shared" si="0"/>
        <v>0</v>
      </c>
      <c r="AG51" s="30" t="str">
        <f>STOCK!A51</f>
        <v>TN0005</v>
      </c>
      <c r="AI51" s="30">
        <v>0</v>
      </c>
    </row>
    <row r="52" spans="1:35" x14ac:dyDescent="0.15">
      <c r="A52" s="30" t="str">
        <f>STOCK!C52</f>
        <v>PRODUCT</v>
      </c>
      <c r="B52" s="30" t="str">
        <f>STOCK!D52</f>
        <v>Trajes de baño niñas /Precios Bajos</v>
      </c>
      <c r="C52" s="30" t="str">
        <f>STOCK!E52</f>
        <v>Bikini niñitas Sandía</v>
      </c>
      <c r="D52" s="30" t="str">
        <f>STOCK!F52</f>
        <v xml:space="preserve">Talla 4_Años </v>
      </c>
      <c r="E52" s="30" t="str">
        <f>STOCK!G52</f>
        <v>SHEIN</v>
      </c>
      <c r="F52" s="30" t="e">
        <f>STOCK!#REF!</f>
        <v>#REF!</v>
      </c>
      <c r="G52" s="30" t="e">
        <f>STOCK!#REF!</f>
        <v>#REF!</v>
      </c>
      <c r="H52" s="30" t="e">
        <f>STOCK!#REF!</f>
        <v>#REF!</v>
      </c>
      <c r="I52" s="30" t="e">
        <f>STOCK!#REF!</f>
        <v>#REF!</v>
      </c>
      <c r="J52" s="30">
        <f>STOCK!H52</f>
        <v>18</v>
      </c>
      <c r="K52" s="30">
        <f>STOCK!I52</f>
        <v>16.903333333333332</v>
      </c>
      <c r="L52" s="30" t="e">
        <f>STOCK!#REF!</f>
        <v>#REF!</v>
      </c>
      <c r="U52" s="30">
        <v>1</v>
      </c>
      <c r="V52" s="30">
        <f>STOCK!L52</f>
        <v>1</v>
      </c>
      <c r="X52" s="30">
        <v>0</v>
      </c>
      <c r="Y52" s="30">
        <f t="shared" si="0"/>
        <v>1</v>
      </c>
      <c r="AG52" s="30" t="str">
        <f>STOCK!A52</f>
        <v>UB0027</v>
      </c>
      <c r="AI52" s="30">
        <v>0</v>
      </c>
    </row>
    <row r="53" spans="1:35" x14ac:dyDescent="0.15">
      <c r="A53" s="30" t="str">
        <f>STOCK!C53</f>
        <v>PRODUCT</v>
      </c>
      <c r="B53" s="30" t="str">
        <f>STOCK!D53</f>
        <v>Trajes de baño niñas /Precios Bajos</v>
      </c>
      <c r="C53" s="30" t="str">
        <f>STOCK!E53</f>
        <v>Bikini niñitas Sandía</v>
      </c>
      <c r="D53" s="30" t="str">
        <f>STOCK!F53</f>
        <v>Talla 6_Años</v>
      </c>
      <c r="E53" s="30" t="str">
        <f>STOCK!G53</f>
        <v>SHEIN</v>
      </c>
      <c r="F53" s="30" t="e">
        <f>STOCK!#REF!</f>
        <v>#REF!</v>
      </c>
      <c r="G53" s="30" t="e">
        <f>STOCK!#REF!</f>
        <v>#REF!</v>
      </c>
      <c r="H53" s="30" t="e">
        <f>STOCK!#REF!</f>
        <v>#REF!</v>
      </c>
      <c r="I53" s="30" t="e">
        <f>STOCK!#REF!</f>
        <v>#REF!</v>
      </c>
      <c r="J53" s="30">
        <f>STOCK!H53</f>
        <v>18</v>
      </c>
      <c r="K53" s="30">
        <f>STOCK!I53</f>
        <v>16.903333333333332</v>
      </c>
      <c r="L53" s="30" t="e">
        <f>STOCK!#REF!</f>
        <v>#REF!</v>
      </c>
      <c r="U53" s="30">
        <v>1</v>
      </c>
      <c r="V53" s="30">
        <f>STOCK!L53</f>
        <v>1</v>
      </c>
      <c r="X53" s="30">
        <v>0</v>
      </c>
      <c r="Y53" s="30">
        <f t="shared" si="0"/>
        <v>1</v>
      </c>
      <c r="AG53" s="30" t="str">
        <f>STOCK!A53</f>
        <v>UB0028</v>
      </c>
      <c r="AI53" s="30">
        <v>0</v>
      </c>
    </row>
    <row r="54" spans="1:35" x14ac:dyDescent="0.15">
      <c r="A54" s="30" t="str">
        <f>STOCK!C54</f>
        <v>PRODUCT</v>
      </c>
      <c r="B54" s="30" t="str">
        <f>STOCK!D54</f>
        <v>Trajes de baño niñas /Precios Bajos</v>
      </c>
      <c r="C54" s="30" t="str">
        <f>STOCK!E54</f>
        <v>Traje de baño niñitas Pastel con diadema</v>
      </c>
      <c r="D54" s="30" t="str">
        <f>STOCK!F54</f>
        <v>Talla 4_Años</v>
      </c>
      <c r="E54" s="30" t="str">
        <f>STOCK!G54</f>
        <v>SHEIN</v>
      </c>
      <c r="F54" s="30" t="e">
        <f>STOCK!#REF!</f>
        <v>#REF!</v>
      </c>
      <c r="G54" s="30" t="e">
        <f>STOCK!#REF!</f>
        <v>#REF!</v>
      </c>
      <c r="H54" s="30" t="e">
        <f>STOCK!#REF!</f>
        <v>#REF!</v>
      </c>
      <c r="I54" s="30" t="e">
        <f>STOCK!#REF!</f>
        <v>#REF!</v>
      </c>
      <c r="J54" s="30">
        <f>STOCK!H54</f>
        <v>18</v>
      </c>
      <c r="K54" s="30">
        <f>STOCK!I54</f>
        <v>17.829999999999998</v>
      </c>
      <c r="L54" s="30" t="e">
        <f>STOCK!#REF!</f>
        <v>#REF!</v>
      </c>
      <c r="U54" s="30">
        <v>1</v>
      </c>
      <c r="V54" s="30">
        <f>STOCK!L54</f>
        <v>1</v>
      </c>
      <c r="X54" s="30">
        <v>0</v>
      </c>
      <c r="Y54" s="30">
        <f t="shared" si="0"/>
        <v>1</v>
      </c>
      <c r="AG54" s="30" t="str">
        <f>STOCK!A54</f>
        <v>UB0029</v>
      </c>
      <c r="AI54" s="30">
        <v>0</v>
      </c>
    </row>
    <row r="55" spans="1:35" x14ac:dyDescent="0.15">
      <c r="A55" s="30" t="str">
        <f>STOCK!C55</f>
        <v>PRODUCT</v>
      </c>
      <c r="B55" s="30" t="str">
        <f>STOCK!D55</f>
        <v>Trajes de baño niñas /Precios Bajos</v>
      </c>
      <c r="C55" s="30" t="str">
        <f>STOCK!E55</f>
        <v>Bikini niñitas unicornio con Diadema</v>
      </c>
      <c r="D55" s="30" t="str">
        <f>STOCK!F55</f>
        <v>Talla 7_Años</v>
      </c>
      <c r="E55" s="30" t="str">
        <f>STOCK!G55</f>
        <v>SHEIN</v>
      </c>
      <c r="F55" s="30" t="e">
        <f>STOCK!#REF!</f>
        <v>#REF!</v>
      </c>
      <c r="G55" s="30" t="e">
        <f>STOCK!#REF!</f>
        <v>#REF!</v>
      </c>
      <c r="H55" s="30" t="e">
        <f>STOCK!#REF!</f>
        <v>#REF!</v>
      </c>
      <c r="I55" s="30" t="e">
        <f>STOCK!#REF!</f>
        <v>#REF!</v>
      </c>
      <c r="J55" s="30">
        <f>STOCK!H55</f>
        <v>18</v>
      </c>
      <c r="K55" s="30">
        <f>STOCK!I55</f>
        <v>14.649166666666666</v>
      </c>
      <c r="L55" s="30" t="e">
        <f>STOCK!#REF!</f>
        <v>#REF!</v>
      </c>
      <c r="U55" s="30">
        <v>1</v>
      </c>
      <c r="V55" s="30">
        <f>STOCK!L55</f>
        <v>1</v>
      </c>
      <c r="X55" s="30">
        <v>0</v>
      </c>
      <c r="Y55" s="30">
        <f t="shared" si="0"/>
        <v>1</v>
      </c>
      <c r="AG55" s="30" t="str">
        <f>STOCK!A55</f>
        <v>UB0030</v>
      </c>
      <c r="AI55" s="30">
        <v>0</v>
      </c>
    </row>
    <row r="56" spans="1:35" x14ac:dyDescent="0.15">
      <c r="A56" s="30" t="str">
        <f>STOCK!C56</f>
        <v>PRODUCT</v>
      </c>
      <c r="B56" s="30" t="str">
        <f>STOCK!D56</f>
        <v>Partes-de-abajo</v>
      </c>
      <c r="C56" s="30" t="str">
        <f>STOCK!E56</f>
        <v>Jean Boyfriend con rotos</v>
      </c>
      <c r="D56" s="30" t="str">
        <f>STOCK!F56</f>
        <v>Talla M</v>
      </c>
      <c r="E56" s="30" t="str">
        <f>STOCK!G56</f>
        <v>SHEIN</v>
      </c>
      <c r="F56" s="30" t="e">
        <f>STOCK!#REF!</f>
        <v>#REF!</v>
      </c>
      <c r="G56" s="30" t="e">
        <f>STOCK!#REF!</f>
        <v>#REF!</v>
      </c>
      <c r="H56" s="30" t="e">
        <f>STOCK!#REF!</f>
        <v>#REF!</v>
      </c>
      <c r="I56" s="30" t="e">
        <f>STOCK!#REF!</f>
        <v>#REF!</v>
      </c>
      <c r="J56" s="30">
        <f>STOCK!H56</f>
        <v>30</v>
      </c>
      <c r="K56" s="30">
        <f>STOCK!I56</f>
        <v>28.03</v>
      </c>
      <c r="L56" s="30" t="e">
        <f>STOCK!#REF!</f>
        <v>#REF!</v>
      </c>
      <c r="U56" s="30">
        <v>1</v>
      </c>
      <c r="V56" s="30">
        <f>STOCK!L56</f>
        <v>0</v>
      </c>
      <c r="X56" s="30">
        <v>0</v>
      </c>
      <c r="Y56" s="30">
        <f t="shared" si="0"/>
        <v>0</v>
      </c>
      <c r="AG56" s="30" t="str">
        <f>STOCK!A56</f>
        <v>UB0031</v>
      </c>
      <c r="AI56" s="30">
        <v>0</v>
      </c>
    </row>
    <row r="57" spans="1:35" x14ac:dyDescent="0.15">
      <c r="A57" s="30" t="str">
        <f>STOCK!C57</f>
        <v>PRODUCT</v>
      </c>
      <c r="B57" s="30" t="str">
        <f>STOCK!D57</f>
        <v>Jeans</v>
      </c>
      <c r="C57" s="30" t="str">
        <f>STOCK!E57</f>
        <v>Jeans de pierna recta desgarro</v>
      </c>
      <c r="D57" s="30" t="str">
        <f>STOCK!F57</f>
        <v>Talla L</v>
      </c>
      <c r="E57" s="30" t="str">
        <f>STOCK!G57</f>
        <v>SHEIN</v>
      </c>
      <c r="F57" s="30" t="e">
        <f>STOCK!#REF!</f>
        <v>#REF!</v>
      </c>
      <c r="G57" s="30" t="e">
        <f>STOCK!#REF!</f>
        <v>#REF!</v>
      </c>
      <c r="H57" s="30" t="e">
        <f>STOCK!#REF!</f>
        <v>#REF!</v>
      </c>
      <c r="I57" s="30" t="e">
        <f>STOCK!#REF!</f>
        <v>#REF!</v>
      </c>
      <c r="J57" s="30">
        <f>STOCK!H57</f>
        <v>30</v>
      </c>
      <c r="K57" s="30">
        <f>STOCK!I57</f>
        <v>28.03</v>
      </c>
      <c r="L57" s="30" t="e">
        <f>STOCK!#REF!</f>
        <v>#REF!</v>
      </c>
      <c r="U57" s="30">
        <v>1</v>
      </c>
      <c r="V57" s="30">
        <f>STOCK!L57</f>
        <v>0</v>
      </c>
      <c r="X57" s="30">
        <v>0</v>
      </c>
      <c r="Y57" s="30">
        <f t="shared" si="0"/>
        <v>0</v>
      </c>
      <c r="AG57" s="30" t="str">
        <f>STOCK!A57</f>
        <v>UB0032</v>
      </c>
      <c r="AI57" s="30">
        <v>0</v>
      </c>
    </row>
    <row r="58" spans="1:35" x14ac:dyDescent="0.15">
      <c r="A58" s="30" t="str">
        <f>STOCK!C58</f>
        <v>PRODUCT</v>
      </c>
      <c r="B58" s="30" t="str">
        <f>STOCK!D58</f>
        <v>Jeans</v>
      </c>
      <c r="C58" s="30" t="str">
        <f>STOCK!E58</f>
        <v>Jeans de pierna recta desgarro</v>
      </c>
      <c r="D58" s="30" t="str">
        <f>STOCK!F58</f>
        <v>Talla M</v>
      </c>
      <c r="E58" s="30" t="str">
        <f>STOCK!G58</f>
        <v>SHEIN</v>
      </c>
      <c r="F58" s="30" t="e">
        <f>STOCK!#REF!</f>
        <v>#REF!</v>
      </c>
      <c r="G58" s="30" t="e">
        <f>STOCK!#REF!</f>
        <v>#REF!</v>
      </c>
      <c r="H58" s="30" t="e">
        <f>STOCK!#REF!</f>
        <v>#REF!</v>
      </c>
      <c r="I58" s="30" t="e">
        <f>STOCK!#REF!</f>
        <v>#REF!</v>
      </c>
      <c r="J58" s="30">
        <f>STOCK!H58</f>
        <v>30</v>
      </c>
      <c r="K58" s="30">
        <f>STOCK!I58</f>
        <v>28.03</v>
      </c>
      <c r="L58" s="30" t="e">
        <f>STOCK!#REF!</f>
        <v>#REF!</v>
      </c>
      <c r="U58" s="30">
        <v>1</v>
      </c>
      <c r="V58" s="30">
        <f>STOCK!L58</f>
        <v>0</v>
      </c>
      <c r="X58" s="30">
        <v>0</v>
      </c>
      <c r="Y58" s="30">
        <f t="shared" si="0"/>
        <v>0</v>
      </c>
      <c r="AG58" s="30" t="str">
        <f>STOCK!A58</f>
        <v>UB0033</v>
      </c>
      <c r="AI58" s="30">
        <v>0</v>
      </c>
    </row>
    <row r="59" spans="1:35" x14ac:dyDescent="0.15">
      <c r="A59" s="30" t="str">
        <f>STOCK!C59</f>
        <v>PRODUCT</v>
      </c>
      <c r="B59" s="30" t="str">
        <f>STOCK!D59</f>
        <v>Jeans</v>
      </c>
      <c r="C59" s="30" t="str">
        <f>STOCK!E59</f>
        <v>Jeans de pierna recta desgarro</v>
      </c>
      <c r="D59" s="30" t="str">
        <f>STOCK!F59</f>
        <v>Talla XS</v>
      </c>
      <c r="E59" s="30" t="str">
        <f>STOCK!G59</f>
        <v>SHEIN</v>
      </c>
      <c r="F59" s="30" t="e">
        <f>STOCK!#REF!</f>
        <v>#REF!</v>
      </c>
      <c r="G59" s="30" t="e">
        <f>STOCK!#REF!</f>
        <v>#REF!</v>
      </c>
      <c r="H59" s="30" t="e">
        <f>STOCK!#REF!</f>
        <v>#REF!</v>
      </c>
      <c r="I59" s="30" t="e">
        <f>STOCK!#REF!</f>
        <v>#REF!</v>
      </c>
      <c r="J59" s="30">
        <f>STOCK!H59</f>
        <v>30</v>
      </c>
      <c r="K59" s="30">
        <f>STOCK!I59</f>
        <v>28.03</v>
      </c>
      <c r="L59" s="30" t="e">
        <f>STOCK!#REF!</f>
        <v>#REF!</v>
      </c>
      <c r="U59" s="30">
        <v>1</v>
      </c>
      <c r="V59" s="30">
        <f>STOCK!L59</f>
        <v>0</v>
      </c>
      <c r="X59" s="30">
        <v>0</v>
      </c>
      <c r="Y59" s="30">
        <f t="shared" si="0"/>
        <v>0</v>
      </c>
      <c r="AG59" s="30" t="str">
        <f>STOCK!A59</f>
        <v>P0004</v>
      </c>
      <c r="AI59" s="30">
        <v>0</v>
      </c>
    </row>
    <row r="60" spans="1:35" x14ac:dyDescent="0.15">
      <c r="A60" s="30" t="str">
        <f>STOCK!C60</f>
        <v>PRODUCT</v>
      </c>
      <c r="B60" s="30" t="str">
        <f>STOCK!D60</f>
        <v>Trajes de baño</v>
      </c>
      <c r="C60" s="30" t="str">
        <f>STOCK!E60</f>
        <v>Bañador con estampado floral</v>
      </c>
      <c r="D60" s="30" t="str">
        <f>STOCK!F60</f>
        <v>Talla S</v>
      </c>
      <c r="E60" s="30" t="str">
        <f>STOCK!G60</f>
        <v>SHEIN</v>
      </c>
      <c r="F60" s="30" t="e">
        <f>STOCK!#REF!</f>
        <v>#REF!</v>
      </c>
      <c r="G60" s="30" t="e">
        <f>STOCK!#REF!</f>
        <v>#REF!</v>
      </c>
      <c r="H60" s="30" t="e">
        <f>STOCK!#REF!</f>
        <v>#REF!</v>
      </c>
      <c r="I60" s="30" t="e">
        <f>STOCK!#REF!</f>
        <v>#REF!</v>
      </c>
      <c r="J60" s="30">
        <f>STOCK!H60</f>
        <v>25</v>
      </c>
      <c r="K60" s="30">
        <f>STOCK!I60</f>
        <v>27.463333333333331</v>
      </c>
      <c r="L60" s="30" t="e">
        <f>STOCK!#REF!</f>
        <v>#REF!</v>
      </c>
      <c r="U60" s="30">
        <v>1</v>
      </c>
      <c r="V60" s="30">
        <f>STOCK!L60</f>
        <v>0</v>
      </c>
      <c r="X60" s="30">
        <v>0</v>
      </c>
      <c r="Y60" s="30">
        <f t="shared" si="0"/>
        <v>0</v>
      </c>
      <c r="AG60" s="30" t="str">
        <f>STOCK!A60</f>
        <v>UB0034</v>
      </c>
      <c r="AI60" s="30">
        <v>0</v>
      </c>
    </row>
    <row r="61" spans="1:35" x14ac:dyDescent="0.15">
      <c r="A61" s="30" t="str">
        <f>STOCK!C61</f>
        <v>PRODUCT</v>
      </c>
      <c r="B61" s="30" t="str">
        <f>STOCK!D61</f>
        <v>Trajes de baño niñas /Precios Bajos</v>
      </c>
      <c r="C61" s="30" t="str">
        <f>STOCK!E61</f>
        <v>Bikini niñita Arcoíris</v>
      </c>
      <c r="D61" s="30" t="str">
        <f>STOCK!F61</f>
        <v>Talla 4_Años</v>
      </c>
      <c r="E61" s="30" t="str">
        <f>STOCK!G61</f>
        <v>SHEIN</v>
      </c>
      <c r="F61" s="30" t="e">
        <f>STOCK!#REF!</f>
        <v>#REF!</v>
      </c>
      <c r="G61" s="30" t="e">
        <f>STOCK!#REF!</f>
        <v>#REF!</v>
      </c>
      <c r="H61" s="30" t="e">
        <f>STOCK!#REF!</f>
        <v>#REF!</v>
      </c>
      <c r="I61" s="30" t="e">
        <f>STOCK!#REF!</f>
        <v>#REF!</v>
      </c>
      <c r="J61" s="30">
        <f>STOCK!H61</f>
        <v>18</v>
      </c>
      <c r="K61" s="30">
        <f>STOCK!I61</f>
        <v>17.32</v>
      </c>
      <c r="L61" s="30" t="e">
        <f>STOCK!#REF!</f>
        <v>#REF!</v>
      </c>
      <c r="U61" s="30">
        <v>1</v>
      </c>
      <c r="V61" s="30">
        <f>STOCK!L61</f>
        <v>1</v>
      </c>
      <c r="X61" s="30">
        <v>0</v>
      </c>
      <c r="Y61" s="30">
        <f t="shared" si="0"/>
        <v>1</v>
      </c>
      <c r="AG61" s="30" t="str">
        <f>STOCK!A61</f>
        <v>UB0035</v>
      </c>
      <c r="AI61" s="30">
        <v>0</v>
      </c>
    </row>
    <row r="62" spans="1:35" x14ac:dyDescent="0.15">
      <c r="A62" s="30" t="str">
        <f>STOCK!C62</f>
        <v>PRODUCT</v>
      </c>
      <c r="B62" s="30" t="str">
        <f>STOCK!D62</f>
        <v>Trajes de baño</v>
      </c>
      <c r="C62" s="30" t="str">
        <f>STOCK!E62</f>
        <v>Bañador una pieza con adorno de mariposas</v>
      </c>
      <c r="D62" s="30" t="str">
        <f>STOCK!F62</f>
        <v>Talla S</v>
      </c>
      <c r="E62" s="30" t="str">
        <f>STOCK!G62</f>
        <v>SHEIN</v>
      </c>
      <c r="F62" s="30" t="e">
        <f>STOCK!#REF!</f>
        <v>#REF!</v>
      </c>
      <c r="G62" s="30" t="e">
        <f>STOCK!#REF!</f>
        <v>#REF!</v>
      </c>
      <c r="H62" s="30" t="e">
        <f>STOCK!#REF!</f>
        <v>#REF!</v>
      </c>
      <c r="I62" s="30" t="e">
        <f>STOCK!#REF!</f>
        <v>#REF!</v>
      </c>
      <c r="J62" s="30">
        <f>STOCK!H62</f>
        <v>20</v>
      </c>
      <c r="K62" s="30">
        <f>STOCK!I62</f>
        <v>19.114166666666669</v>
      </c>
      <c r="L62" s="30" t="e">
        <f>STOCK!#REF!</f>
        <v>#REF!</v>
      </c>
      <c r="U62" s="30">
        <v>1</v>
      </c>
      <c r="V62" s="30">
        <f>STOCK!L62</f>
        <v>1</v>
      </c>
      <c r="X62" s="30">
        <v>0</v>
      </c>
      <c r="Y62" s="30">
        <f t="shared" si="0"/>
        <v>1</v>
      </c>
      <c r="AG62" s="30" t="str">
        <f>STOCK!A62</f>
        <v>UB0036</v>
      </c>
      <c r="AI62" s="30">
        <v>0</v>
      </c>
    </row>
    <row r="63" spans="1:35" x14ac:dyDescent="0.15">
      <c r="A63" s="30" t="str">
        <f>STOCK!C63</f>
        <v>PRODUCT</v>
      </c>
      <c r="B63" s="30" t="str">
        <f>STOCK!D63</f>
        <v>Trajes de baño niñas</v>
      </c>
      <c r="C63" s="30" t="str">
        <f>STOCK!E63</f>
        <v>Traje de baño niñitas malla protectora</v>
      </c>
      <c r="D63" s="30" t="str">
        <f>STOCK!F63</f>
        <v>Talla 10_Años</v>
      </c>
      <c r="E63" s="30" t="str">
        <f>STOCK!G63</f>
        <v>SHEIN</v>
      </c>
      <c r="F63" s="30" t="e">
        <f>STOCK!#REF!</f>
        <v>#REF!</v>
      </c>
      <c r="G63" s="30" t="e">
        <f>STOCK!#REF!</f>
        <v>#REF!</v>
      </c>
      <c r="H63" s="30" t="e">
        <f>STOCK!#REF!</f>
        <v>#REF!</v>
      </c>
      <c r="I63" s="30" t="e">
        <f>STOCK!#REF!</f>
        <v>#REF!</v>
      </c>
      <c r="J63" s="30">
        <f>STOCK!H63</f>
        <v>20</v>
      </c>
      <c r="K63" s="30">
        <f>STOCK!I63</f>
        <v>18.663333333333334</v>
      </c>
      <c r="L63" s="30" t="e">
        <f>STOCK!#REF!</f>
        <v>#REF!</v>
      </c>
      <c r="U63" s="30">
        <v>1</v>
      </c>
      <c r="V63" s="30">
        <f>STOCK!L63</f>
        <v>0</v>
      </c>
      <c r="X63" s="30">
        <v>0</v>
      </c>
      <c r="Y63" s="30">
        <f t="shared" si="0"/>
        <v>0</v>
      </c>
      <c r="AG63" s="30" t="str">
        <f>STOCK!A63</f>
        <v>UB0037</v>
      </c>
      <c r="AI63" s="30">
        <v>0</v>
      </c>
    </row>
    <row r="64" spans="1:35" x14ac:dyDescent="0.15">
      <c r="A64" s="30" t="str">
        <f>STOCK!C64</f>
        <v>PRODUCT</v>
      </c>
      <c r="B64" s="30" t="str">
        <f>STOCK!D64</f>
        <v>Vestidos</v>
      </c>
      <c r="C64" s="30" t="str">
        <f>STOCK!E64</f>
        <v>Vestido de manga farol con cordón delantero</v>
      </c>
      <c r="D64" s="30" t="str">
        <f>STOCK!F64</f>
        <v>Talla S</v>
      </c>
      <c r="E64" s="30" t="str">
        <f>STOCK!G64</f>
        <v>SHEIN</v>
      </c>
      <c r="F64" s="30" t="e">
        <f>STOCK!#REF!</f>
        <v>#REF!</v>
      </c>
      <c r="G64" s="30" t="e">
        <f>STOCK!#REF!</f>
        <v>#REF!</v>
      </c>
      <c r="H64" s="30" t="e">
        <f>STOCK!#REF!</f>
        <v>#REF!</v>
      </c>
      <c r="I64" s="30" t="e">
        <f>STOCK!#REF!</f>
        <v>#REF!</v>
      </c>
      <c r="J64" s="30">
        <f>STOCK!H64</f>
        <v>25</v>
      </c>
      <c r="K64" s="30">
        <f>STOCK!I64</f>
        <v>25.983333333333334</v>
      </c>
      <c r="L64" s="30" t="e">
        <f>STOCK!#REF!</f>
        <v>#REF!</v>
      </c>
      <c r="U64" s="30">
        <v>1</v>
      </c>
      <c r="V64" s="30">
        <f>STOCK!L64</f>
        <v>0</v>
      </c>
      <c r="X64" s="30">
        <v>0</v>
      </c>
      <c r="Y64" s="30">
        <f t="shared" si="0"/>
        <v>0</v>
      </c>
      <c r="AG64" s="30" t="str">
        <f>STOCK!A64</f>
        <v>V0004</v>
      </c>
      <c r="AI64" s="30">
        <v>0</v>
      </c>
    </row>
    <row r="65" spans="1:35" x14ac:dyDescent="0.15">
      <c r="A65" s="30" t="str">
        <f>STOCK!C65</f>
        <v>PRODUCT</v>
      </c>
      <c r="B65" s="30" t="str">
        <f>STOCK!D65</f>
        <v>Vestidos</v>
      </c>
      <c r="C65" s="30" t="str">
        <f>STOCK!E65</f>
        <v>Vestido con estampado floral con abertura alta</v>
      </c>
      <c r="D65" s="30" t="str">
        <f>STOCK!F65</f>
        <v>Talla S</v>
      </c>
      <c r="E65" s="30" t="str">
        <f>STOCK!G65</f>
        <v>SHEIN</v>
      </c>
      <c r="F65" s="30" t="e">
        <f>STOCK!#REF!</f>
        <v>#REF!</v>
      </c>
      <c r="G65" s="30" t="e">
        <f>STOCK!#REF!</f>
        <v>#REF!</v>
      </c>
      <c r="H65" s="30" t="e">
        <f>STOCK!#REF!</f>
        <v>#REF!</v>
      </c>
      <c r="I65" s="30" t="e">
        <f>STOCK!#REF!</f>
        <v>#REF!</v>
      </c>
      <c r="J65" s="30">
        <f>STOCK!H65</f>
        <v>30</v>
      </c>
      <c r="K65" s="30">
        <f>STOCK!I65</f>
        <v>31.283333333333339</v>
      </c>
      <c r="L65" s="30" t="e">
        <f>STOCK!#REF!</f>
        <v>#REF!</v>
      </c>
      <c r="U65" s="30">
        <v>1</v>
      </c>
      <c r="V65" s="30">
        <f>STOCK!L65</f>
        <v>0</v>
      </c>
      <c r="X65" s="30">
        <v>0</v>
      </c>
      <c r="Y65" s="30">
        <f t="shared" si="0"/>
        <v>0</v>
      </c>
      <c r="AG65" s="30" t="str">
        <f>STOCK!A65</f>
        <v>UB0038</v>
      </c>
      <c r="AI65" s="30">
        <v>0</v>
      </c>
    </row>
    <row r="66" spans="1:35" x14ac:dyDescent="0.15">
      <c r="A66" s="30" t="str">
        <f>STOCK!C66</f>
        <v>PRODUCT</v>
      </c>
      <c r="B66" s="30" t="str">
        <f>STOCK!D66</f>
        <v>Vestidos</v>
      </c>
      <c r="C66" s="30" t="str">
        <f>STOCK!E66</f>
        <v>Vestido floral de cuello cuadrado</v>
      </c>
      <c r="D66" s="30" t="str">
        <f>STOCK!F66</f>
        <v>Talla S</v>
      </c>
      <c r="E66" s="30" t="str">
        <f>STOCK!G66</f>
        <v>SHEIN</v>
      </c>
      <c r="F66" s="30" t="e">
        <f>STOCK!#REF!</f>
        <v>#REF!</v>
      </c>
      <c r="G66" s="30" t="e">
        <f>STOCK!#REF!</f>
        <v>#REF!</v>
      </c>
      <c r="H66" s="30" t="e">
        <f>STOCK!#REF!</f>
        <v>#REF!</v>
      </c>
      <c r="I66" s="30" t="e">
        <f>STOCK!#REF!</f>
        <v>#REF!</v>
      </c>
      <c r="J66" s="30">
        <f>STOCK!H66</f>
        <v>30</v>
      </c>
      <c r="K66" s="30">
        <f>STOCK!I66</f>
        <v>26.400000000000002</v>
      </c>
      <c r="L66" s="30" t="e">
        <f>STOCK!#REF!</f>
        <v>#REF!</v>
      </c>
      <c r="U66" s="30">
        <v>1</v>
      </c>
      <c r="V66" s="30">
        <f>STOCK!L66</f>
        <v>0</v>
      </c>
      <c r="X66" s="30">
        <v>0</v>
      </c>
      <c r="Y66" s="30">
        <f t="shared" si="0"/>
        <v>0</v>
      </c>
      <c r="AG66" s="30" t="str">
        <f>STOCK!A66</f>
        <v>V0006</v>
      </c>
      <c r="AI66" s="30">
        <v>0</v>
      </c>
    </row>
    <row r="67" spans="1:35" x14ac:dyDescent="0.15">
      <c r="A67" s="30" t="str">
        <f>STOCK!C67</f>
        <v>PRODUCT</v>
      </c>
      <c r="B67" s="30" t="str">
        <f>STOCK!D67</f>
        <v>Tops</v>
      </c>
      <c r="C67" s="30" t="str">
        <f>STOCK!E67</f>
        <v>Camiseta unicolor de malla</v>
      </c>
      <c r="D67" s="30" t="str">
        <f>STOCK!F67</f>
        <v>Talla M</v>
      </c>
      <c r="E67" s="30" t="str">
        <f>STOCK!G67</f>
        <v>SHEIN</v>
      </c>
      <c r="F67" s="30" t="e">
        <f>STOCK!#REF!</f>
        <v>#REF!</v>
      </c>
      <c r="G67" s="30" t="e">
        <f>STOCK!#REF!</f>
        <v>#REF!</v>
      </c>
      <c r="H67" s="30" t="e">
        <f>STOCK!#REF!</f>
        <v>#REF!</v>
      </c>
      <c r="I67" s="30" t="e">
        <f>STOCK!#REF!</f>
        <v>#REF!</v>
      </c>
      <c r="J67" s="30">
        <f>STOCK!H67</f>
        <v>12</v>
      </c>
      <c r="K67" s="30">
        <f>STOCK!I67</f>
        <v>10.33</v>
      </c>
      <c r="L67" s="30" t="e">
        <f>STOCK!#REF!</f>
        <v>#REF!</v>
      </c>
      <c r="U67" s="30">
        <v>1</v>
      </c>
      <c r="V67" s="30">
        <f>STOCK!L67</f>
        <v>0</v>
      </c>
      <c r="X67" s="30">
        <v>0</v>
      </c>
      <c r="Y67" s="30">
        <f t="shared" ref="Y67:Y130" si="1">IF(V67&gt;0,1,0)</f>
        <v>0</v>
      </c>
      <c r="AG67" s="30" t="str">
        <f>STOCK!A67</f>
        <v>B0001</v>
      </c>
      <c r="AI67" s="30">
        <v>0</v>
      </c>
    </row>
    <row r="68" spans="1:35" x14ac:dyDescent="0.15">
      <c r="A68" s="30" t="str">
        <f>STOCK!C68</f>
        <v>PRODUCT</v>
      </c>
      <c r="B68" s="30" t="str">
        <f>STOCK!D68</f>
        <v>Vestidos</v>
      </c>
      <c r="C68" s="30" t="str">
        <f>STOCK!E68</f>
        <v xml:space="preserve">Vestido cruzado con abertura con nudo delantero </v>
      </c>
      <c r="D68" s="30" t="str">
        <f>STOCK!F68</f>
        <v>Talla S</v>
      </c>
      <c r="E68" s="30" t="str">
        <f>STOCK!G68</f>
        <v>SHEIN</v>
      </c>
      <c r="F68" s="30" t="e">
        <f>STOCK!#REF!</f>
        <v>#REF!</v>
      </c>
      <c r="G68" s="30" t="e">
        <f>STOCK!#REF!</f>
        <v>#REF!</v>
      </c>
      <c r="H68" s="30" t="e">
        <f>STOCK!#REF!</f>
        <v>#REF!</v>
      </c>
      <c r="I68" s="30" t="e">
        <f>STOCK!#REF!</f>
        <v>#REF!</v>
      </c>
      <c r="J68" s="30">
        <f>STOCK!H68</f>
        <v>28</v>
      </c>
      <c r="K68" s="30">
        <f>STOCK!I68</f>
        <v>25.153333333333332</v>
      </c>
      <c r="L68" s="30" t="e">
        <f>STOCK!#REF!</f>
        <v>#REF!</v>
      </c>
      <c r="U68" s="30">
        <v>1</v>
      </c>
      <c r="V68" s="30">
        <f>STOCK!L68</f>
        <v>0</v>
      </c>
      <c r="X68" s="30">
        <v>0</v>
      </c>
      <c r="Y68" s="30">
        <f t="shared" si="1"/>
        <v>0</v>
      </c>
      <c r="AG68" s="30" t="str">
        <f>STOCK!A68</f>
        <v>UB0039</v>
      </c>
      <c r="AI68" s="30">
        <v>0</v>
      </c>
    </row>
    <row r="69" spans="1:35" x14ac:dyDescent="0.15">
      <c r="A69" s="30" t="str">
        <f>STOCK!C69</f>
        <v>PRODUCT</v>
      </c>
      <c r="B69" s="30" t="str">
        <f>STOCK!D69</f>
        <v>Vestidos</v>
      </c>
      <c r="C69" s="30" t="str">
        <f>STOCK!E69</f>
        <v>Vestido cruzado con abertura con nudo delantero</v>
      </c>
      <c r="D69" s="30" t="str">
        <f>STOCK!F69</f>
        <v>Talla M</v>
      </c>
      <c r="E69" s="30" t="str">
        <f>STOCK!G69</f>
        <v>SHEIN</v>
      </c>
      <c r="F69" s="30" t="e">
        <f>STOCK!#REF!</f>
        <v>#REF!</v>
      </c>
      <c r="G69" s="30" t="e">
        <f>STOCK!#REF!</f>
        <v>#REF!</v>
      </c>
      <c r="H69" s="30" t="e">
        <f>STOCK!#REF!</f>
        <v>#REF!</v>
      </c>
      <c r="I69" s="30" t="e">
        <f>STOCK!#REF!</f>
        <v>#REF!</v>
      </c>
      <c r="J69" s="30">
        <f>STOCK!H69</f>
        <v>28</v>
      </c>
      <c r="K69" s="30">
        <f>STOCK!I69</f>
        <v>25.153333333333332</v>
      </c>
      <c r="L69" s="30" t="e">
        <f>STOCK!#REF!</f>
        <v>#REF!</v>
      </c>
      <c r="U69" s="30">
        <v>1</v>
      </c>
      <c r="V69" s="30">
        <f>STOCK!L69</f>
        <v>0</v>
      </c>
      <c r="X69" s="30">
        <v>0</v>
      </c>
      <c r="Y69" s="30">
        <f t="shared" si="1"/>
        <v>0</v>
      </c>
      <c r="AG69" s="30" t="str">
        <f>STOCK!A69</f>
        <v>UB0040</v>
      </c>
      <c r="AI69" s="30">
        <v>0</v>
      </c>
    </row>
    <row r="70" spans="1:35" x14ac:dyDescent="0.15">
      <c r="A70" s="30" t="str">
        <f>STOCK!C70</f>
        <v>PRODUCT</v>
      </c>
      <c r="B70" s="30" t="str">
        <f>STOCK!D70</f>
        <v>Tops</v>
      </c>
      <c r="C70" s="30" t="str">
        <f>STOCK!E70</f>
        <v>Top de manga farol con abertura en espalda</v>
      </c>
      <c r="D70" s="30" t="str">
        <f>STOCK!F70</f>
        <v>Talla XS</v>
      </c>
      <c r="E70" s="30" t="str">
        <f>STOCK!G70</f>
        <v>SHEIN</v>
      </c>
      <c r="F70" s="30" t="e">
        <f>STOCK!#REF!</f>
        <v>#REF!</v>
      </c>
      <c r="G70" s="30" t="e">
        <f>STOCK!#REF!</f>
        <v>#REF!</v>
      </c>
      <c r="H70" s="30" t="e">
        <f>STOCK!#REF!</f>
        <v>#REF!</v>
      </c>
      <c r="I70" s="30" t="e">
        <f>STOCK!#REF!</f>
        <v>#REF!</v>
      </c>
      <c r="J70" s="30">
        <f>STOCK!H70</f>
        <v>14</v>
      </c>
      <c r="K70" s="30">
        <f>STOCK!I70</f>
        <v>13.286666666666665</v>
      </c>
      <c r="L70" s="30" t="e">
        <f>STOCK!#REF!</f>
        <v>#REF!</v>
      </c>
      <c r="U70" s="30">
        <v>1</v>
      </c>
      <c r="V70" s="30">
        <f>STOCK!L70</f>
        <v>0</v>
      </c>
      <c r="X70" s="30">
        <v>0</v>
      </c>
      <c r="Y70" s="30">
        <f t="shared" si="1"/>
        <v>0</v>
      </c>
      <c r="AG70" s="30" t="str">
        <f>STOCK!A70</f>
        <v>UB0041</v>
      </c>
      <c r="AI70" s="30">
        <v>0</v>
      </c>
    </row>
    <row r="71" spans="1:35" x14ac:dyDescent="0.15">
      <c r="A71" s="30" t="str">
        <f>STOCK!C71</f>
        <v>PRODUCT</v>
      </c>
      <c r="B71" s="30" t="str">
        <f>STOCK!D71</f>
        <v>Tops</v>
      </c>
      <c r="C71" s="30" t="str">
        <f>STOCK!E71</f>
        <v>Top de manga farol con abertura en espalda</v>
      </c>
      <c r="D71" s="30" t="str">
        <f>STOCK!F71</f>
        <v>Talla M</v>
      </c>
      <c r="E71" s="30" t="str">
        <f>STOCK!G71</f>
        <v>SHEIN</v>
      </c>
      <c r="F71" s="30" t="e">
        <f>STOCK!#REF!</f>
        <v>#REF!</v>
      </c>
      <c r="G71" s="30" t="e">
        <f>STOCK!#REF!</f>
        <v>#REF!</v>
      </c>
      <c r="H71" s="30" t="e">
        <f>STOCK!#REF!</f>
        <v>#REF!</v>
      </c>
      <c r="I71" s="30" t="e">
        <f>STOCK!#REF!</f>
        <v>#REF!</v>
      </c>
      <c r="J71" s="30">
        <f>STOCK!H71</f>
        <v>14</v>
      </c>
      <c r="K71" s="30">
        <f>STOCK!I71</f>
        <v>13.346666666666668</v>
      </c>
      <c r="L71" s="30" t="e">
        <f>STOCK!#REF!</f>
        <v>#REF!</v>
      </c>
      <c r="U71" s="30">
        <v>1</v>
      </c>
      <c r="V71" s="30">
        <f>STOCK!L71</f>
        <v>0</v>
      </c>
      <c r="X71" s="30">
        <v>0</v>
      </c>
      <c r="Y71" s="30">
        <f t="shared" si="1"/>
        <v>0</v>
      </c>
      <c r="AG71" s="30" t="str">
        <f>STOCK!A71</f>
        <v>UB0042</v>
      </c>
      <c r="AI71" s="30">
        <v>0</v>
      </c>
    </row>
    <row r="72" spans="1:35" x14ac:dyDescent="0.15">
      <c r="A72" s="30" t="str">
        <f>STOCK!C72</f>
        <v>PRODUCT</v>
      </c>
      <c r="B72" s="30" t="str">
        <f>STOCK!D72</f>
        <v>Tops</v>
      </c>
      <c r="C72" s="30" t="str">
        <f>STOCK!E72</f>
        <v>Top de manga farol con abertura en espald</v>
      </c>
      <c r="D72" s="30" t="str">
        <f>STOCK!F72</f>
        <v>Talla L</v>
      </c>
      <c r="E72" s="30" t="str">
        <f>STOCK!G72</f>
        <v>SHEIN</v>
      </c>
      <c r="F72" s="30" t="e">
        <f>STOCK!#REF!</f>
        <v>#REF!</v>
      </c>
      <c r="G72" s="30" t="e">
        <f>STOCK!#REF!</f>
        <v>#REF!</v>
      </c>
      <c r="H72" s="30" t="e">
        <f>STOCK!#REF!</f>
        <v>#REF!</v>
      </c>
      <c r="I72" s="30" t="e">
        <f>STOCK!#REF!</f>
        <v>#REF!</v>
      </c>
      <c r="J72" s="30">
        <f>STOCK!H72</f>
        <v>14</v>
      </c>
      <c r="K72" s="30">
        <f>STOCK!I72</f>
        <v>13.286666666666665</v>
      </c>
      <c r="L72" s="30" t="e">
        <f>STOCK!#REF!</f>
        <v>#REF!</v>
      </c>
      <c r="U72" s="30">
        <v>1</v>
      </c>
      <c r="V72" s="30">
        <f>STOCK!L72</f>
        <v>0</v>
      </c>
      <c r="X72" s="30">
        <v>0</v>
      </c>
      <c r="Y72" s="30">
        <f t="shared" si="1"/>
        <v>0</v>
      </c>
      <c r="AG72" s="30" t="str">
        <f>STOCK!A72</f>
        <v>B0004</v>
      </c>
      <c r="AI72" s="30">
        <v>0</v>
      </c>
    </row>
    <row r="73" spans="1:35" x14ac:dyDescent="0.15">
      <c r="A73" s="30" t="str">
        <f>STOCK!C73</f>
        <v>PRODUCT</v>
      </c>
      <c r="B73" s="30" t="str">
        <f>STOCK!D73</f>
        <v>Tops</v>
      </c>
      <c r="C73" s="30" t="str">
        <f>STOCK!E73</f>
        <v>Top de espalda cruzada</v>
      </c>
      <c r="D73" s="30" t="str">
        <f>STOCK!F73</f>
        <v>Talla XS Color rosa_Pálido</v>
      </c>
      <c r="E73" s="30" t="str">
        <f>STOCK!G73</f>
        <v>SHEIN</v>
      </c>
      <c r="F73" s="30" t="e">
        <f>STOCK!#REF!</f>
        <v>#REF!</v>
      </c>
      <c r="G73" s="30" t="e">
        <f>STOCK!#REF!</f>
        <v>#REF!</v>
      </c>
      <c r="H73" s="30" t="e">
        <f>STOCK!#REF!</f>
        <v>#REF!</v>
      </c>
      <c r="I73" s="30" t="e">
        <f>STOCK!#REF!</f>
        <v>#REF!</v>
      </c>
      <c r="J73" s="30">
        <f>STOCK!H73</f>
        <v>12</v>
      </c>
      <c r="K73" s="30">
        <f>STOCK!I73</f>
        <v>12.986666666666666</v>
      </c>
      <c r="L73" s="30" t="e">
        <f>STOCK!#REF!</f>
        <v>#REF!</v>
      </c>
      <c r="U73" s="30">
        <v>1</v>
      </c>
      <c r="V73" s="30">
        <f>STOCK!L73</f>
        <v>1</v>
      </c>
      <c r="X73" s="30">
        <v>0</v>
      </c>
      <c r="Y73" s="30">
        <f t="shared" si="1"/>
        <v>1</v>
      </c>
      <c r="AG73" s="30" t="str">
        <f>STOCK!A73</f>
        <v>UB0043</v>
      </c>
      <c r="AI73" s="30">
        <v>0</v>
      </c>
    </row>
    <row r="74" spans="1:35" x14ac:dyDescent="0.15">
      <c r="A74" s="30" t="str">
        <f>STOCK!C74</f>
        <v>PRODUCT</v>
      </c>
      <c r="B74" s="30" t="str">
        <f>STOCK!D74</f>
        <v>Tops</v>
      </c>
      <c r="C74" s="30" t="str">
        <f>STOCK!E74</f>
        <v xml:space="preserve"> Top de espalda cruzada</v>
      </c>
      <c r="D74" s="30" t="str">
        <f>STOCK!F74</f>
        <v>Talla M Color Rosa_Pálido</v>
      </c>
      <c r="E74" s="30" t="str">
        <f>STOCK!G74</f>
        <v>SHEIN</v>
      </c>
      <c r="F74" s="30" t="e">
        <f>STOCK!#REF!</f>
        <v>#REF!</v>
      </c>
      <c r="G74" s="30" t="e">
        <f>STOCK!#REF!</f>
        <v>#REF!</v>
      </c>
      <c r="H74" s="30" t="e">
        <f>STOCK!#REF!</f>
        <v>#REF!</v>
      </c>
      <c r="I74" s="30" t="e">
        <f>STOCK!#REF!</f>
        <v>#REF!</v>
      </c>
      <c r="J74" s="30">
        <f>STOCK!H74</f>
        <v>14</v>
      </c>
      <c r="K74" s="30">
        <f>STOCK!I74</f>
        <v>13.346666666666668</v>
      </c>
      <c r="L74" s="30" t="e">
        <f>STOCK!#REF!</f>
        <v>#REF!</v>
      </c>
      <c r="U74" s="30">
        <v>1</v>
      </c>
      <c r="V74" s="30">
        <f>STOCK!L74</f>
        <v>0</v>
      </c>
      <c r="X74" s="30">
        <v>0</v>
      </c>
      <c r="Y74" s="30">
        <f t="shared" si="1"/>
        <v>0</v>
      </c>
      <c r="AG74" s="30" t="str">
        <f>STOCK!A74</f>
        <v>UB0044</v>
      </c>
      <c r="AI74" s="30">
        <v>0</v>
      </c>
    </row>
    <row r="75" spans="1:35" x14ac:dyDescent="0.15">
      <c r="A75" s="30" t="str">
        <f>STOCK!C75</f>
        <v>PRODUCT</v>
      </c>
      <c r="B75" s="30" t="str">
        <f>STOCK!D75</f>
        <v>Partes-de-abajo</v>
      </c>
      <c r="C75" s="30" t="str">
        <f>STOCK!E75</f>
        <v>Pantalones de pierna ancha de talle alto con abertura</v>
      </c>
      <c r="D75" s="30" t="str">
        <f>STOCK!F75</f>
        <v>Talla L</v>
      </c>
      <c r="E75" s="30" t="str">
        <f>STOCK!G75</f>
        <v>SHEIN</v>
      </c>
      <c r="F75" s="30" t="e">
        <f>STOCK!#REF!</f>
        <v>#REF!</v>
      </c>
      <c r="G75" s="30" t="e">
        <f>STOCK!#REF!</f>
        <v>#REF!</v>
      </c>
      <c r="H75" s="30" t="e">
        <f>STOCK!#REF!</f>
        <v>#REF!</v>
      </c>
      <c r="I75" s="30" t="e">
        <f>STOCK!#REF!</f>
        <v>#REF!</v>
      </c>
      <c r="J75" s="30">
        <f>STOCK!H75</f>
        <v>23</v>
      </c>
      <c r="K75" s="30">
        <f>STOCK!I75</f>
        <v>19.606666666666669</v>
      </c>
      <c r="L75" s="30" t="e">
        <f>STOCK!#REF!</f>
        <v>#REF!</v>
      </c>
      <c r="U75" s="30">
        <v>1</v>
      </c>
      <c r="V75" s="30">
        <f>STOCK!L75</f>
        <v>0</v>
      </c>
      <c r="X75" s="30">
        <v>0</v>
      </c>
      <c r="Y75" s="30">
        <f t="shared" si="1"/>
        <v>0</v>
      </c>
      <c r="AG75" s="30" t="str">
        <f>STOCK!A75</f>
        <v>P0005</v>
      </c>
      <c r="AI75" s="30">
        <v>0</v>
      </c>
    </row>
    <row r="76" spans="1:35" x14ac:dyDescent="0.15">
      <c r="A76" s="30" t="str">
        <f>STOCK!C76</f>
        <v>PRODUCT</v>
      </c>
      <c r="B76" s="30" t="str">
        <f>STOCK!D76</f>
        <v>Partes-de-abajo</v>
      </c>
      <c r="C76" s="30" t="str">
        <f>STOCK!E76</f>
        <v>Pantalones de pierna ancha de talle alto con abertura</v>
      </c>
      <c r="D76" s="30" t="str">
        <f>STOCK!F76</f>
        <v>Talla S</v>
      </c>
      <c r="E76" s="30" t="str">
        <f>STOCK!G76</f>
        <v>SHEIN</v>
      </c>
      <c r="F76" s="30" t="e">
        <f>STOCK!#REF!</f>
        <v>#REF!</v>
      </c>
      <c r="G76" s="30" t="e">
        <f>STOCK!#REF!</f>
        <v>#REF!</v>
      </c>
      <c r="H76" s="30" t="e">
        <f>STOCK!#REF!</f>
        <v>#REF!</v>
      </c>
      <c r="I76" s="30" t="e">
        <f>STOCK!#REF!</f>
        <v>#REF!</v>
      </c>
      <c r="J76" s="30">
        <f>STOCK!H76</f>
        <v>23</v>
      </c>
      <c r="K76" s="30">
        <f>STOCK!I76</f>
        <v>19.726666666666667</v>
      </c>
      <c r="L76" s="30" t="e">
        <f>STOCK!#REF!</f>
        <v>#REF!</v>
      </c>
      <c r="U76" s="30">
        <v>1</v>
      </c>
      <c r="V76" s="30">
        <f>STOCK!L76</f>
        <v>0</v>
      </c>
      <c r="X76" s="30">
        <v>0</v>
      </c>
      <c r="Y76" s="30">
        <f t="shared" si="1"/>
        <v>0</v>
      </c>
      <c r="AG76" s="30" t="str">
        <f>STOCK!A76</f>
        <v>UB0045</v>
      </c>
      <c r="AI76" s="30">
        <v>0</v>
      </c>
    </row>
    <row r="77" spans="1:35" x14ac:dyDescent="0.15">
      <c r="A77" s="30" t="str">
        <f>STOCK!C77</f>
        <v>PRODUCT</v>
      </c>
      <c r="B77" s="30" t="str">
        <f>STOCK!D77</f>
        <v>Partes-de-abajo</v>
      </c>
      <c r="C77" s="30" t="str">
        <f>STOCK!E77</f>
        <v>Pantalones de pierna ancha de talle alto con abertura</v>
      </c>
      <c r="D77" s="30" t="str">
        <f>STOCK!F77</f>
        <v>Talla M</v>
      </c>
      <c r="E77" s="30" t="str">
        <f>STOCK!G77</f>
        <v>SHEIN</v>
      </c>
      <c r="F77" s="30" t="e">
        <f>STOCK!#REF!</f>
        <v>#REF!</v>
      </c>
      <c r="G77" s="30" t="e">
        <f>STOCK!#REF!</f>
        <v>#REF!</v>
      </c>
      <c r="H77" s="30" t="e">
        <f>STOCK!#REF!</f>
        <v>#REF!</v>
      </c>
      <c r="I77" s="30" t="e">
        <f>STOCK!#REF!</f>
        <v>#REF!</v>
      </c>
      <c r="J77" s="30">
        <f>STOCK!H77</f>
        <v>23</v>
      </c>
      <c r="K77" s="30">
        <f>STOCK!I77</f>
        <v>19.726666666666667</v>
      </c>
      <c r="L77" s="30" t="e">
        <f>STOCK!#REF!</f>
        <v>#REF!</v>
      </c>
      <c r="U77" s="30">
        <v>1</v>
      </c>
      <c r="V77" s="30">
        <f>STOCK!L77</f>
        <v>0</v>
      </c>
      <c r="X77" s="30">
        <v>0</v>
      </c>
      <c r="Y77" s="30">
        <f t="shared" si="1"/>
        <v>0</v>
      </c>
      <c r="AG77" s="30" t="str">
        <f>STOCK!A77</f>
        <v>UB0046</v>
      </c>
      <c r="AI77" s="30">
        <v>0</v>
      </c>
    </row>
    <row r="78" spans="1:35" x14ac:dyDescent="0.15">
      <c r="A78" s="30" t="str">
        <f>STOCK!C78</f>
        <v>PRODUCT</v>
      </c>
      <c r="B78" s="30" t="str">
        <f>STOCK!D78</f>
        <v>Partes-de-abajo /Precios Bajos</v>
      </c>
      <c r="C78" s="30" t="str">
        <f>STOCK!E78</f>
        <v>Falda de trabajo entallada</v>
      </c>
      <c r="D78" s="30" t="str">
        <f>STOCK!F78</f>
        <v>Talla M</v>
      </c>
      <c r="E78" s="30" t="str">
        <f>STOCK!G78</f>
        <v>SHEIN</v>
      </c>
      <c r="F78" s="30" t="e">
        <f>STOCK!#REF!</f>
        <v>#REF!</v>
      </c>
      <c r="G78" s="30" t="e">
        <f>STOCK!#REF!</f>
        <v>#REF!</v>
      </c>
      <c r="H78" s="30" t="e">
        <f>STOCK!#REF!</f>
        <v>#REF!</v>
      </c>
      <c r="I78" s="30" t="e">
        <f>STOCK!#REF!</f>
        <v>#REF!</v>
      </c>
      <c r="J78" s="30">
        <f>STOCK!H78</f>
        <v>12</v>
      </c>
      <c r="K78" s="30">
        <f>STOCK!I78</f>
        <v>10.73</v>
      </c>
      <c r="L78" s="30" t="e">
        <f>STOCK!#REF!</f>
        <v>#REF!</v>
      </c>
      <c r="U78" s="30">
        <v>1</v>
      </c>
      <c r="V78" s="30">
        <f>STOCK!L78</f>
        <v>1</v>
      </c>
      <c r="X78" s="30">
        <v>0</v>
      </c>
      <c r="Y78" s="30">
        <f t="shared" si="1"/>
        <v>1</v>
      </c>
      <c r="AG78" s="30" t="str">
        <f>STOCK!A78</f>
        <v>UB0047</v>
      </c>
      <c r="AI78" s="30">
        <v>0</v>
      </c>
    </row>
    <row r="79" spans="1:35" x14ac:dyDescent="0.15">
      <c r="A79" s="30" t="str">
        <f>STOCK!C79</f>
        <v>PRODUCT</v>
      </c>
      <c r="B79" s="30" t="str">
        <f>STOCK!D79</f>
        <v>Partes-de-abajo /Curvy /Precios Bajos</v>
      </c>
      <c r="C79" s="30" t="str">
        <f>STOCK!E79</f>
        <v>Falda de trabajo entallada</v>
      </c>
      <c r="D79" s="30" t="str">
        <f>STOCK!F79</f>
        <v>Talla L</v>
      </c>
      <c r="E79" s="30" t="str">
        <f>STOCK!G79</f>
        <v>SHEIN</v>
      </c>
      <c r="F79" s="30" t="e">
        <f>STOCK!#REF!</f>
        <v>#REF!</v>
      </c>
      <c r="G79" s="30" t="e">
        <f>STOCK!#REF!</f>
        <v>#REF!</v>
      </c>
      <c r="H79" s="30" t="e">
        <f>STOCK!#REF!</f>
        <v>#REF!</v>
      </c>
      <c r="I79" s="30" t="e">
        <f>STOCK!#REF!</f>
        <v>#REF!</v>
      </c>
      <c r="J79" s="30">
        <f>STOCK!H79</f>
        <v>12</v>
      </c>
      <c r="K79" s="30">
        <f>STOCK!I79</f>
        <v>10.91</v>
      </c>
      <c r="L79" s="30" t="e">
        <f>STOCK!#REF!</f>
        <v>#REF!</v>
      </c>
      <c r="U79" s="30">
        <v>1</v>
      </c>
      <c r="V79" s="30">
        <f>STOCK!L79</f>
        <v>1</v>
      </c>
      <c r="X79" s="30">
        <v>0</v>
      </c>
      <c r="Y79" s="30">
        <f t="shared" si="1"/>
        <v>1</v>
      </c>
      <c r="AG79" s="30" t="str">
        <f>STOCK!A79</f>
        <v>UB0048</v>
      </c>
      <c r="AI79" s="30">
        <v>0</v>
      </c>
    </row>
    <row r="80" spans="1:35" x14ac:dyDescent="0.15">
      <c r="A80" s="30" t="str">
        <f>STOCK!C80</f>
        <v>PRODUCT</v>
      </c>
      <c r="B80" s="30" t="str">
        <f>STOCK!D80</f>
        <v>Vestidos</v>
      </c>
      <c r="C80" s="30" t="str">
        <f>STOCK!E80</f>
        <v>Vestido ajustado de tirantes</v>
      </c>
      <c r="D80" s="30" t="str">
        <f>STOCK!F80</f>
        <v>Talla S</v>
      </c>
      <c r="E80" s="30" t="str">
        <f>STOCK!G80</f>
        <v>SHEIN</v>
      </c>
      <c r="F80" s="30" t="e">
        <f>STOCK!#REF!</f>
        <v>#REF!</v>
      </c>
      <c r="G80" s="30" t="e">
        <f>STOCK!#REF!</f>
        <v>#REF!</v>
      </c>
      <c r="H80" s="30" t="e">
        <f>STOCK!#REF!</f>
        <v>#REF!</v>
      </c>
      <c r="I80" s="30" t="e">
        <f>STOCK!#REF!</f>
        <v>#REF!</v>
      </c>
      <c r="J80" s="30">
        <f>STOCK!H80</f>
        <v>16</v>
      </c>
      <c r="K80" s="30">
        <f>STOCK!I80</f>
        <v>11.56</v>
      </c>
      <c r="L80" s="30" t="e">
        <f>STOCK!#REF!</f>
        <v>#REF!</v>
      </c>
      <c r="U80" s="30">
        <v>1</v>
      </c>
      <c r="V80" s="30">
        <f>STOCK!L80</f>
        <v>0</v>
      </c>
      <c r="X80" s="30">
        <v>0</v>
      </c>
      <c r="Y80" s="30">
        <f t="shared" si="1"/>
        <v>0</v>
      </c>
      <c r="AG80" s="30" t="str">
        <f>STOCK!A80</f>
        <v>V0009</v>
      </c>
      <c r="AI80" s="30">
        <v>0</v>
      </c>
    </row>
    <row r="81" spans="1:35" x14ac:dyDescent="0.15">
      <c r="A81" s="30" t="str">
        <f>STOCK!C81</f>
        <v>PRODUCT</v>
      </c>
      <c r="B81" s="30" t="str">
        <f>STOCK!D81</f>
        <v>Vestidos /Curvy /Precios Bajos</v>
      </c>
      <c r="C81" s="30" t="str">
        <f>STOCK!E81</f>
        <v>Vestido moca</v>
      </c>
      <c r="D81" s="30" t="str">
        <f>STOCK!F81</f>
        <v>Talla L</v>
      </c>
      <c r="E81" s="30" t="str">
        <f>STOCK!G81</f>
        <v>SHEIN</v>
      </c>
      <c r="F81" s="30" t="e">
        <f>STOCK!#REF!</f>
        <v>#REF!</v>
      </c>
      <c r="G81" s="30" t="e">
        <f>STOCK!#REF!</f>
        <v>#REF!</v>
      </c>
      <c r="H81" s="30" t="e">
        <f>STOCK!#REF!</f>
        <v>#REF!</v>
      </c>
      <c r="I81" s="30" t="e">
        <f>STOCK!#REF!</f>
        <v>#REF!</v>
      </c>
      <c r="J81" s="30">
        <f>STOCK!H81</f>
        <v>18</v>
      </c>
      <c r="K81" s="30">
        <f>STOCK!I81</f>
        <v>18.773333333333333</v>
      </c>
      <c r="L81" s="30" t="e">
        <f>STOCK!#REF!</f>
        <v>#REF!</v>
      </c>
      <c r="U81" s="30">
        <v>1</v>
      </c>
      <c r="V81" s="30">
        <f>STOCK!L81</f>
        <v>1</v>
      </c>
      <c r="X81" s="30">
        <v>0</v>
      </c>
      <c r="Y81" s="30">
        <f t="shared" si="1"/>
        <v>1</v>
      </c>
      <c r="AG81" s="30" t="str">
        <f>STOCK!A81</f>
        <v>UB0049</v>
      </c>
      <c r="AI81" s="30">
        <v>0</v>
      </c>
    </row>
    <row r="82" spans="1:35" x14ac:dyDescent="0.15">
      <c r="A82" s="30" t="str">
        <f>STOCK!C82</f>
        <v>PRODUCT</v>
      </c>
      <c r="B82" s="30" t="str">
        <f>STOCK!D82</f>
        <v>Vestidos</v>
      </c>
      <c r="C82" s="30" t="str">
        <f>STOCK!E82</f>
        <v>Vestido de satén ajustado de tirantes fruncido</v>
      </c>
      <c r="D82" s="30" t="str">
        <f>STOCK!F82</f>
        <v>Talla M</v>
      </c>
      <c r="E82" s="30" t="str">
        <f>STOCK!G82</f>
        <v>SHEIN</v>
      </c>
      <c r="F82" s="30" t="e">
        <f>STOCK!#REF!</f>
        <v>#REF!</v>
      </c>
      <c r="G82" s="30" t="e">
        <f>STOCK!#REF!</f>
        <v>#REF!</v>
      </c>
      <c r="H82" s="30" t="e">
        <f>STOCK!#REF!</f>
        <v>#REF!</v>
      </c>
      <c r="I82" s="30" t="e">
        <f>STOCK!#REF!</f>
        <v>#REF!</v>
      </c>
      <c r="J82" s="30">
        <f>STOCK!H82</f>
        <v>20</v>
      </c>
      <c r="K82" s="30">
        <f>STOCK!I82</f>
        <v>19.313333333333333</v>
      </c>
      <c r="L82" s="30" t="e">
        <f>STOCK!#REF!</f>
        <v>#REF!</v>
      </c>
      <c r="U82" s="30">
        <v>1</v>
      </c>
      <c r="V82" s="30">
        <f>STOCK!L82</f>
        <v>0</v>
      </c>
      <c r="X82" s="30">
        <v>0</v>
      </c>
      <c r="Y82" s="30">
        <f t="shared" si="1"/>
        <v>0</v>
      </c>
      <c r="AG82" s="30" t="str">
        <f>STOCK!A82</f>
        <v>UB0050</v>
      </c>
      <c r="AI82" s="30">
        <v>0</v>
      </c>
    </row>
    <row r="83" spans="1:35" x14ac:dyDescent="0.15">
      <c r="A83" s="30" t="str">
        <f>STOCK!C83</f>
        <v>PRODUCT</v>
      </c>
      <c r="B83" s="30" t="str">
        <f>STOCK!D83</f>
        <v>Vestidos</v>
      </c>
      <c r="C83" s="30" t="str">
        <f>STOCK!E83</f>
        <v>Maxi vestido con bajo floral</v>
      </c>
      <c r="D83" s="30" t="str">
        <f>STOCK!F83</f>
        <v>Talla S</v>
      </c>
      <c r="E83" s="30" t="str">
        <f>STOCK!G83</f>
        <v>SHEIN</v>
      </c>
      <c r="F83" s="30" t="e">
        <f>STOCK!#REF!</f>
        <v>#REF!</v>
      </c>
      <c r="G83" s="30" t="e">
        <f>STOCK!#REF!</f>
        <v>#REF!</v>
      </c>
      <c r="H83" s="30" t="e">
        <f>STOCK!#REF!</f>
        <v>#REF!</v>
      </c>
      <c r="I83" s="30" t="e">
        <f>STOCK!#REF!</f>
        <v>#REF!</v>
      </c>
      <c r="J83" s="30">
        <f>STOCK!H83</f>
        <v>25</v>
      </c>
      <c r="K83" s="30">
        <f>STOCK!I83</f>
        <v>21.75</v>
      </c>
      <c r="L83" s="30" t="e">
        <f>STOCK!#REF!</f>
        <v>#REF!</v>
      </c>
      <c r="U83" s="30">
        <v>1</v>
      </c>
      <c r="V83" s="30">
        <f>STOCK!L83</f>
        <v>1</v>
      </c>
      <c r="X83" s="30">
        <v>0</v>
      </c>
      <c r="Y83" s="30">
        <f t="shared" si="1"/>
        <v>1</v>
      </c>
      <c r="AG83" s="30" t="str">
        <f>STOCK!A83</f>
        <v>UB0055</v>
      </c>
      <c r="AI83" s="30">
        <v>0</v>
      </c>
    </row>
    <row r="84" spans="1:35" x14ac:dyDescent="0.15">
      <c r="A84" s="30" t="str">
        <f>STOCK!C84</f>
        <v>PRODUCT</v>
      </c>
      <c r="B84" s="30" t="str">
        <f>STOCK!D84</f>
        <v>Vestidos</v>
      </c>
      <c r="C84" s="30" t="str">
        <f>STOCK!E84</f>
        <v>Maxi vestido con bajo floral</v>
      </c>
      <c r="D84" s="30" t="str">
        <f>STOCK!F84</f>
        <v>Talla M</v>
      </c>
      <c r="E84" s="30" t="str">
        <f>STOCK!G84</f>
        <v>SHEIN</v>
      </c>
      <c r="F84" s="30" t="e">
        <f>STOCK!#REF!</f>
        <v>#REF!</v>
      </c>
      <c r="G84" s="30" t="e">
        <f>STOCK!#REF!</f>
        <v>#REF!</v>
      </c>
      <c r="H84" s="30" t="e">
        <f>STOCK!#REF!</f>
        <v>#REF!</v>
      </c>
      <c r="I84" s="30" t="e">
        <f>STOCK!#REF!</f>
        <v>#REF!</v>
      </c>
      <c r="J84" s="30">
        <f>STOCK!H84</f>
        <v>25</v>
      </c>
      <c r="K84" s="30">
        <f>STOCK!I84</f>
        <v>21.09</v>
      </c>
      <c r="L84" s="30" t="e">
        <f>STOCK!#REF!</f>
        <v>#REF!</v>
      </c>
      <c r="U84" s="30">
        <v>1</v>
      </c>
      <c r="V84" s="30">
        <f>STOCK!L84</f>
        <v>1</v>
      </c>
      <c r="X84" s="30">
        <v>0</v>
      </c>
      <c r="Y84" s="30">
        <f t="shared" si="1"/>
        <v>1</v>
      </c>
      <c r="AG84" s="30" t="str">
        <f>STOCK!A84</f>
        <v>UB0056</v>
      </c>
      <c r="AI84" s="30">
        <v>0</v>
      </c>
    </row>
    <row r="85" spans="1:35" x14ac:dyDescent="0.15">
      <c r="A85" s="30" t="str">
        <f>STOCK!C85</f>
        <v>PRODUCT</v>
      </c>
      <c r="B85" s="30" t="str">
        <f>STOCK!D85</f>
        <v>Vestidos /Curvy</v>
      </c>
      <c r="C85" s="30" t="str">
        <f>STOCK!E85</f>
        <v>Maxi vestido con bajo floral</v>
      </c>
      <c r="D85" s="30" t="str">
        <f>STOCK!F85</f>
        <v>Talla L</v>
      </c>
      <c r="E85" s="30" t="str">
        <f>STOCK!G85</f>
        <v>SHEIN</v>
      </c>
      <c r="F85" s="30" t="e">
        <f>STOCK!#REF!</f>
        <v>#REF!</v>
      </c>
      <c r="G85" s="30" t="e">
        <f>STOCK!#REF!</f>
        <v>#REF!</v>
      </c>
      <c r="H85" s="30" t="e">
        <f>STOCK!#REF!</f>
        <v>#REF!</v>
      </c>
      <c r="I85" s="30" t="e">
        <f>STOCK!#REF!</f>
        <v>#REF!</v>
      </c>
      <c r="J85" s="30">
        <f>STOCK!H85</f>
        <v>25</v>
      </c>
      <c r="K85" s="30">
        <f>STOCK!I85</f>
        <v>21.509999999999998</v>
      </c>
      <c r="L85" s="30" t="e">
        <f>STOCK!#REF!</f>
        <v>#REF!</v>
      </c>
      <c r="U85" s="30">
        <v>1</v>
      </c>
      <c r="V85" s="30">
        <f>STOCK!L85</f>
        <v>1</v>
      </c>
      <c r="X85" s="30">
        <v>0</v>
      </c>
      <c r="Y85" s="30">
        <f t="shared" si="1"/>
        <v>1</v>
      </c>
      <c r="AG85" s="30" t="str">
        <f>STOCK!A85</f>
        <v>UB0057</v>
      </c>
      <c r="AI85" s="30">
        <v>0</v>
      </c>
    </row>
    <row r="86" spans="1:35" x14ac:dyDescent="0.15">
      <c r="A86" s="30" t="str">
        <f>STOCK!C86</f>
        <v>PRODUCT</v>
      </c>
      <c r="B86" s="30" t="str">
        <f>STOCK!D86</f>
        <v>Vestidos /Precios Bajos</v>
      </c>
      <c r="C86" s="30" t="str">
        <f>STOCK!E86</f>
        <v>Vestido solapa naranja</v>
      </c>
      <c r="D86" s="30" t="str">
        <f>STOCK!F86</f>
        <v>Talla M</v>
      </c>
      <c r="E86" s="30" t="str">
        <f>STOCK!G86</f>
        <v>SHEIN</v>
      </c>
      <c r="F86" s="30" t="e">
        <f>STOCK!#REF!</f>
        <v>#REF!</v>
      </c>
      <c r="G86" s="30" t="e">
        <f>STOCK!#REF!</f>
        <v>#REF!</v>
      </c>
      <c r="H86" s="30" t="e">
        <f>STOCK!#REF!</f>
        <v>#REF!</v>
      </c>
      <c r="I86" s="30" t="e">
        <f>STOCK!#REF!</f>
        <v>#REF!</v>
      </c>
      <c r="J86" s="30">
        <f>STOCK!H86</f>
        <v>25</v>
      </c>
      <c r="K86" s="30">
        <f>STOCK!I86</f>
        <v>26.876666666666669</v>
      </c>
      <c r="L86" s="30" t="e">
        <f>STOCK!#REF!</f>
        <v>#REF!</v>
      </c>
      <c r="U86" s="30">
        <v>1</v>
      </c>
      <c r="V86" s="30">
        <f>STOCK!L86</f>
        <v>1</v>
      </c>
      <c r="X86" s="30">
        <v>0</v>
      </c>
      <c r="Y86" s="30">
        <f t="shared" si="1"/>
        <v>1</v>
      </c>
      <c r="AG86" s="30" t="str">
        <f>STOCK!A86</f>
        <v>UB0058</v>
      </c>
      <c r="AI86" s="30">
        <v>0</v>
      </c>
    </row>
    <row r="87" spans="1:35" x14ac:dyDescent="0.15">
      <c r="A87" s="30" t="str">
        <f>STOCK!C87</f>
        <v>PRODUCT</v>
      </c>
      <c r="B87" s="30" t="str">
        <f>STOCK!D87</f>
        <v>Vestidos /Precios Bajos</v>
      </c>
      <c r="C87" s="30" t="str">
        <f>STOCK!E87</f>
        <v>Vestido solapa naranja</v>
      </c>
      <c r="D87" s="30" t="str">
        <f>STOCK!F87</f>
        <v>Talla XS</v>
      </c>
      <c r="E87" s="30" t="str">
        <f>STOCK!G87</f>
        <v>SHEIN</v>
      </c>
      <c r="F87" s="30" t="e">
        <f>STOCK!#REF!</f>
        <v>#REF!</v>
      </c>
      <c r="G87" s="30" t="e">
        <f>STOCK!#REF!</f>
        <v>#REF!</v>
      </c>
      <c r="H87" s="30" t="e">
        <f>STOCK!#REF!</f>
        <v>#REF!</v>
      </c>
      <c r="I87" s="30" t="e">
        <f>STOCK!#REF!</f>
        <v>#REF!</v>
      </c>
      <c r="J87" s="30">
        <f>STOCK!H87</f>
        <v>25</v>
      </c>
      <c r="K87" s="30">
        <f>STOCK!I87</f>
        <v>26.876666666666669</v>
      </c>
      <c r="L87" s="30" t="e">
        <f>STOCK!#REF!</f>
        <v>#REF!</v>
      </c>
      <c r="U87" s="30">
        <v>1</v>
      </c>
      <c r="V87" s="30">
        <f>STOCK!L87</f>
        <v>1</v>
      </c>
      <c r="X87" s="30">
        <v>0</v>
      </c>
      <c r="Y87" s="30">
        <f t="shared" si="1"/>
        <v>1</v>
      </c>
      <c r="AG87" s="30" t="str">
        <f>STOCK!A87</f>
        <v>UB0059</v>
      </c>
      <c r="AI87" s="30">
        <v>0</v>
      </c>
    </row>
    <row r="88" spans="1:35" x14ac:dyDescent="0.15">
      <c r="A88" s="30" t="str">
        <f>STOCK!C88</f>
        <v>PRODUCT</v>
      </c>
      <c r="B88" s="30" t="str">
        <f>STOCK!D88</f>
        <v>Tops</v>
      </c>
      <c r="C88" s="30" t="str">
        <f>STOCK!E88</f>
        <v>Camisetaen contraste tejido canalé</v>
      </c>
      <c r="D88" s="30" t="str">
        <f>STOCK!F88</f>
        <v>Talla M</v>
      </c>
      <c r="E88" s="30" t="str">
        <f>STOCK!G88</f>
        <v>SHEIN</v>
      </c>
      <c r="F88" s="30" t="e">
        <f>STOCK!#REF!</f>
        <v>#REF!</v>
      </c>
      <c r="G88" s="30" t="e">
        <f>STOCK!#REF!</f>
        <v>#REF!</v>
      </c>
      <c r="H88" s="30" t="e">
        <f>STOCK!#REF!</f>
        <v>#REF!</v>
      </c>
      <c r="I88" s="30" t="e">
        <f>STOCK!#REF!</f>
        <v>#REF!</v>
      </c>
      <c r="J88" s="30">
        <f>STOCK!H88</f>
        <v>14</v>
      </c>
      <c r="K88" s="30">
        <f>STOCK!I88</f>
        <v>13.286666666666665</v>
      </c>
      <c r="L88" s="30" t="e">
        <f>STOCK!#REF!</f>
        <v>#REF!</v>
      </c>
      <c r="U88" s="30">
        <v>1</v>
      </c>
      <c r="V88" s="30">
        <f>STOCK!L88</f>
        <v>0</v>
      </c>
      <c r="X88" s="30">
        <v>0</v>
      </c>
      <c r="Y88" s="30">
        <f t="shared" si="1"/>
        <v>0</v>
      </c>
      <c r="AG88" s="30" t="str">
        <f>STOCK!A88</f>
        <v>UB0060</v>
      </c>
      <c r="AI88" s="30">
        <v>0</v>
      </c>
    </row>
    <row r="89" spans="1:35" x14ac:dyDescent="0.15">
      <c r="A89" s="30" t="str">
        <f>STOCK!C89</f>
        <v>PRODUCT</v>
      </c>
      <c r="B89" s="30" t="str">
        <f>STOCK!D89</f>
        <v>Vestidos</v>
      </c>
      <c r="C89" s="30" t="str">
        <f>STOCK!E89</f>
        <v>Vestido slip abertura de espalda abierta de cuello desbocado</v>
      </c>
      <c r="D89" s="30" t="str">
        <f>STOCK!F89</f>
        <v>Talla XS</v>
      </c>
      <c r="E89" s="30" t="str">
        <f>STOCK!G89</f>
        <v>SHEIN</v>
      </c>
      <c r="F89" s="30" t="e">
        <f>STOCK!#REF!</f>
        <v>#REF!</v>
      </c>
      <c r="G89" s="30" t="e">
        <f>STOCK!#REF!</f>
        <v>#REF!</v>
      </c>
      <c r="H89" s="30" t="e">
        <f>STOCK!#REF!</f>
        <v>#REF!</v>
      </c>
      <c r="I89" s="30" t="e">
        <f>STOCK!#REF!</f>
        <v>#REF!</v>
      </c>
      <c r="J89" s="30">
        <f>STOCK!H89</f>
        <v>30</v>
      </c>
      <c r="K89" s="30">
        <f>STOCK!I89</f>
        <v>24.729999999999997</v>
      </c>
      <c r="L89" s="30" t="e">
        <f>STOCK!#REF!</f>
        <v>#REF!</v>
      </c>
      <c r="U89" s="30">
        <v>1</v>
      </c>
      <c r="V89" s="30">
        <f>STOCK!L89</f>
        <v>0</v>
      </c>
      <c r="X89" s="30">
        <v>0</v>
      </c>
      <c r="Y89" s="30">
        <f t="shared" si="1"/>
        <v>0</v>
      </c>
      <c r="AG89" s="30" t="str">
        <f>STOCK!A89</f>
        <v>UB0061</v>
      </c>
      <c r="AI89" s="30">
        <v>0</v>
      </c>
    </row>
    <row r="90" spans="1:35" x14ac:dyDescent="0.15">
      <c r="A90" s="30" t="str">
        <f>STOCK!C90</f>
        <v>PRODUCT</v>
      </c>
      <c r="B90" s="30" t="str">
        <f>STOCK!D90</f>
        <v>Vestidos</v>
      </c>
      <c r="C90" s="30" t="str">
        <f>STOCK!E90</f>
        <v>Vestido ajustado de tirantes con abertura</v>
      </c>
      <c r="D90" s="30" t="str">
        <f>STOCK!F90</f>
        <v>Talla XS</v>
      </c>
      <c r="E90" s="30" t="str">
        <f>STOCK!G90</f>
        <v>SHEIN</v>
      </c>
      <c r="F90" s="30" t="e">
        <f>STOCK!#REF!</f>
        <v>#REF!</v>
      </c>
      <c r="G90" s="30" t="e">
        <f>STOCK!#REF!</f>
        <v>#REF!</v>
      </c>
      <c r="H90" s="30" t="e">
        <f>STOCK!#REF!</f>
        <v>#REF!</v>
      </c>
      <c r="I90" s="30" t="e">
        <f>STOCK!#REF!</f>
        <v>#REF!</v>
      </c>
      <c r="J90" s="30">
        <f>STOCK!H90</f>
        <v>18</v>
      </c>
      <c r="K90" s="30">
        <f>STOCK!I90</f>
        <v>13.77</v>
      </c>
      <c r="L90" s="30" t="e">
        <f>STOCK!#REF!</f>
        <v>#REF!</v>
      </c>
      <c r="U90" s="30">
        <v>1</v>
      </c>
      <c r="V90" s="30">
        <f>STOCK!L90</f>
        <v>0</v>
      </c>
      <c r="X90" s="30">
        <v>0</v>
      </c>
      <c r="Y90" s="30">
        <f t="shared" si="1"/>
        <v>0</v>
      </c>
      <c r="AG90" s="30" t="str">
        <f>STOCK!A90</f>
        <v>UB0062</v>
      </c>
      <c r="AI90" s="30">
        <v>0</v>
      </c>
    </row>
    <row r="91" spans="1:35" x14ac:dyDescent="0.15">
      <c r="A91" s="30" t="str">
        <f>STOCK!C91</f>
        <v>PRODUCT</v>
      </c>
      <c r="B91" s="30" t="str">
        <f>STOCK!D91</f>
        <v>Vestidos</v>
      </c>
      <c r="C91" s="30" t="str">
        <f>STOCK!E91</f>
        <v>Vestido de manga farol con cordón delantero</v>
      </c>
      <c r="D91" s="30" t="str">
        <f>STOCK!F91</f>
        <v>Talla M</v>
      </c>
      <c r="E91" s="30" t="str">
        <f>STOCK!G91</f>
        <v>SHEIN</v>
      </c>
      <c r="F91" s="30" t="e">
        <f>STOCK!#REF!</f>
        <v>#REF!</v>
      </c>
      <c r="G91" s="30" t="e">
        <f>STOCK!#REF!</f>
        <v>#REF!</v>
      </c>
      <c r="H91" s="30" t="e">
        <f>STOCK!#REF!</f>
        <v>#REF!</v>
      </c>
      <c r="I91" s="30" t="e">
        <f>STOCK!#REF!</f>
        <v>#REF!</v>
      </c>
      <c r="J91" s="30">
        <f>STOCK!H91</f>
        <v>22</v>
      </c>
      <c r="K91" s="30">
        <f>STOCK!I91</f>
        <v>19.306666666666665</v>
      </c>
      <c r="L91" s="30" t="e">
        <f>STOCK!#REF!</f>
        <v>#REF!</v>
      </c>
      <c r="U91" s="30">
        <v>1</v>
      </c>
      <c r="V91" s="30">
        <f>STOCK!L91</f>
        <v>0</v>
      </c>
      <c r="X91" s="30">
        <v>0</v>
      </c>
      <c r="Y91" s="30">
        <f t="shared" si="1"/>
        <v>0</v>
      </c>
      <c r="AG91" s="30" t="str">
        <f>STOCK!A91</f>
        <v>UB0063</v>
      </c>
      <c r="AI91" s="30">
        <v>0</v>
      </c>
    </row>
    <row r="92" spans="1:35" x14ac:dyDescent="0.15">
      <c r="A92" s="30" t="str">
        <f>STOCK!C92</f>
        <v>PRODUCT</v>
      </c>
      <c r="B92" s="30" t="str">
        <f>STOCK!D92</f>
        <v>Partes-de-abajo</v>
      </c>
      <c r="C92" s="30" t="str">
        <f>STOCK!E92</f>
        <v xml:space="preserve"> Pantalón ancho con cinturón</v>
      </c>
      <c r="D92" s="30" t="str">
        <f>STOCK!F92</f>
        <v>Talla S Color Negro</v>
      </c>
      <c r="E92" s="30" t="str">
        <f>STOCK!G92</f>
        <v>SHEIN</v>
      </c>
      <c r="F92" s="30" t="e">
        <f>STOCK!#REF!</f>
        <v>#REF!</v>
      </c>
      <c r="G92" s="30" t="e">
        <f>STOCK!#REF!</f>
        <v>#REF!</v>
      </c>
      <c r="H92" s="30" t="e">
        <f>STOCK!#REF!</f>
        <v>#REF!</v>
      </c>
      <c r="I92" s="30" t="e">
        <f>STOCK!#REF!</f>
        <v>#REF!</v>
      </c>
      <c r="J92" s="30">
        <f>STOCK!H92</f>
        <v>23</v>
      </c>
      <c r="K92" s="30">
        <f>STOCK!I92</f>
        <v>20.916666666666668</v>
      </c>
      <c r="L92" s="30" t="e">
        <f>STOCK!#REF!</f>
        <v>#REF!</v>
      </c>
      <c r="U92" s="30">
        <v>1</v>
      </c>
      <c r="V92" s="30">
        <f>STOCK!L92</f>
        <v>0</v>
      </c>
      <c r="X92" s="30">
        <v>0</v>
      </c>
      <c r="Y92" s="30">
        <f t="shared" si="1"/>
        <v>0</v>
      </c>
      <c r="AG92" s="30" t="str">
        <f>STOCK!A92</f>
        <v>UB0064</v>
      </c>
      <c r="AI92" s="30">
        <v>0</v>
      </c>
    </row>
    <row r="93" spans="1:35" x14ac:dyDescent="0.15">
      <c r="A93" s="30" t="str">
        <f>STOCK!C93</f>
        <v>PRODUCT</v>
      </c>
      <c r="B93" s="30" t="str">
        <f>STOCK!D93</f>
        <v>Partes-de-abajo</v>
      </c>
      <c r="C93" s="30" t="str">
        <f>STOCK!E93</f>
        <v>Pantalón pierna ancha con cinturón</v>
      </c>
      <c r="D93" s="30" t="str">
        <f>STOCK!F93</f>
        <v>Talla S Color Negro</v>
      </c>
      <c r="E93" s="30" t="str">
        <f>STOCK!G93</f>
        <v>SHEIN</v>
      </c>
      <c r="F93" s="30" t="e">
        <f>STOCK!#REF!</f>
        <v>#REF!</v>
      </c>
      <c r="G93" s="30" t="e">
        <f>STOCK!#REF!</f>
        <v>#REF!</v>
      </c>
      <c r="H93" s="30" t="e">
        <f>STOCK!#REF!</f>
        <v>#REF!</v>
      </c>
      <c r="I93" s="30" t="e">
        <f>STOCK!#REF!</f>
        <v>#REF!</v>
      </c>
      <c r="J93" s="30">
        <f>STOCK!H93</f>
        <v>23</v>
      </c>
      <c r="K93" s="30">
        <f>STOCK!I93</f>
        <v>20.916666666666668</v>
      </c>
      <c r="L93" s="30" t="e">
        <f>STOCK!#REF!</f>
        <v>#REF!</v>
      </c>
      <c r="U93" s="30">
        <v>1</v>
      </c>
      <c r="V93" s="30">
        <f>STOCK!L93</f>
        <v>0</v>
      </c>
      <c r="X93" s="30">
        <v>0</v>
      </c>
      <c r="Y93" s="30">
        <f t="shared" si="1"/>
        <v>0</v>
      </c>
      <c r="AG93" s="30" t="str">
        <f>STOCK!A93</f>
        <v>UB0065</v>
      </c>
      <c r="AI93" s="30">
        <v>0</v>
      </c>
    </row>
    <row r="94" spans="1:35" x14ac:dyDescent="0.15">
      <c r="A94" s="30" t="str">
        <f>STOCK!C94</f>
        <v>PRODUCT</v>
      </c>
      <c r="B94" s="30" t="str">
        <f>STOCK!D94</f>
        <v>Vestidos</v>
      </c>
      <c r="C94" s="30" t="str">
        <f>STOCK!E94</f>
        <v>Vestido Esmeralda Fruncido</v>
      </c>
      <c r="D94" s="30" t="str">
        <f>STOCK!F94</f>
        <v>Talla S</v>
      </c>
      <c r="E94" s="30" t="str">
        <f>STOCK!G94</f>
        <v>SHEIN</v>
      </c>
      <c r="F94" s="30" t="e">
        <f>STOCK!#REF!</f>
        <v>#REF!</v>
      </c>
      <c r="G94" s="30" t="e">
        <f>STOCK!#REF!</f>
        <v>#REF!</v>
      </c>
      <c r="H94" s="30" t="e">
        <f>STOCK!#REF!</f>
        <v>#REF!</v>
      </c>
      <c r="I94" s="30" t="e">
        <f>STOCK!#REF!</f>
        <v>#REF!</v>
      </c>
      <c r="J94" s="30">
        <f>STOCK!H94</f>
        <v>28</v>
      </c>
      <c r="K94" s="30">
        <f>STOCK!I94</f>
        <v>27.72</v>
      </c>
      <c r="L94" s="30" t="e">
        <f>STOCK!#REF!</f>
        <v>#REF!</v>
      </c>
      <c r="U94" s="30">
        <v>1</v>
      </c>
      <c r="V94" s="30">
        <f>STOCK!L94</f>
        <v>0</v>
      </c>
      <c r="X94" s="30">
        <v>0</v>
      </c>
      <c r="Y94" s="30">
        <f t="shared" si="1"/>
        <v>0</v>
      </c>
      <c r="AG94" s="30" t="str">
        <f>STOCK!A94</f>
        <v>V0020</v>
      </c>
      <c r="AI94" s="30">
        <v>0</v>
      </c>
    </row>
    <row r="95" spans="1:35" x14ac:dyDescent="0.15">
      <c r="A95" s="30" t="str">
        <f>STOCK!C95</f>
        <v>PRODUCT</v>
      </c>
      <c r="B95" s="30" t="str">
        <f>STOCK!D95</f>
        <v>Tops</v>
      </c>
      <c r="C95" s="30" t="str">
        <f>STOCK!E95</f>
        <v>Top estampado de cuello con cordón</v>
      </c>
      <c r="D95" s="30" t="str">
        <f>STOCK!F95</f>
        <v>Talla M</v>
      </c>
      <c r="E95" s="30" t="str">
        <f>STOCK!G95</f>
        <v>SHEIN</v>
      </c>
      <c r="F95" s="30" t="e">
        <f>STOCK!#REF!</f>
        <v>#REF!</v>
      </c>
      <c r="G95" s="30" t="e">
        <f>STOCK!#REF!</f>
        <v>#REF!</v>
      </c>
      <c r="H95" s="30" t="e">
        <f>STOCK!#REF!</f>
        <v>#REF!</v>
      </c>
      <c r="I95" s="30" t="e">
        <f>STOCK!#REF!</f>
        <v>#REF!</v>
      </c>
      <c r="J95" s="30">
        <f>STOCK!H95</f>
        <v>14</v>
      </c>
      <c r="K95" s="30">
        <f>STOCK!I95</f>
        <v>12.333333333333332</v>
      </c>
      <c r="L95" s="30" t="e">
        <f>STOCK!#REF!</f>
        <v>#REF!</v>
      </c>
      <c r="U95" s="30">
        <v>1</v>
      </c>
      <c r="V95" s="30">
        <f>STOCK!L95</f>
        <v>0</v>
      </c>
      <c r="X95" s="30">
        <v>0</v>
      </c>
      <c r="Y95" s="30">
        <f t="shared" si="1"/>
        <v>0</v>
      </c>
      <c r="AG95" s="30" t="str">
        <f>STOCK!A95</f>
        <v>B0008</v>
      </c>
      <c r="AI95" s="30">
        <v>0</v>
      </c>
    </row>
    <row r="96" spans="1:35" x14ac:dyDescent="0.15">
      <c r="A96" s="30" t="str">
        <f>STOCK!C96</f>
        <v>PRODUCT</v>
      </c>
      <c r="B96" s="30" t="str">
        <f>STOCK!D96</f>
        <v>Tops</v>
      </c>
      <c r="C96" s="30" t="str">
        <f>STOCK!E96</f>
        <v>Top de cuello con cordón de lunares</v>
      </c>
      <c r="D96" s="30" t="str">
        <f>STOCK!F96</f>
        <v>Talla XS</v>
      </c>
      <c r="E96" s="30" t="str">
        <f>STOCK!G96</f>
        <v>SHEIN</v>
      </c>
      <c r="F96" s="30" t="e">
        <f>STOCK!#REF!</f>
        <v>#REF!</v>
      </c>
      <c r="G96" s="30" t="e">
        <f>STOCK!#REF!</f>
        <v>#REF!</v>
      </c>
      <c r="H96" s="30" t="e">
        <f>STOCK!#REF!</f>
        <v>#REF!</v>
      </c>
      <c r="I96" s="30" t="e">
        <f>STOCK!#REF!</f>
        <v>#REF!</v>
      </c>
      <c r="J96" s="30">
        <f>STOCK!H96</f>
        <v>12</v>
      </c>
      <c r="K96" s="30">
        <f>STOCK!I96</f>
        <v>11.856666666666667</v>
      </c>
      <c r="L96" s="30" t="e">
        <f>STOCK!#REF!</f>
        <v>#REF!</v>
      </c>
      <c r="U96" s="30">
        <v>1</v>
      </c>
      <c r="V96" s="30">
        <f>STOCK!L96</f>
        <v>0</v>
      </c>
      <c r="X96" s="30">
        <v>0</v>
      </c>
      <c r="Y96" s="30">
        <f t="shared" si="1"/>
        <v>0</v>
      </c>
      <c r="AG96" s="30" t="str">
        <f>STOCK!A96</f>
        <v>UB0066</v>
      </c>
      <c r="AI96" s="30">
        <v>0</v>
      </c>
    </row>
    <row r="97" spans="1:35" x14ac:dyDescent="0.15">
      <c r="A97" s="30" t="str">
        <f>STOCK!C97</f>
        <v>PRODUCT</v>
      </c>
      <c r="B97" s="30" t="str">
        <f>STOCK!D97</f>
        <v>Tops</v>
      </c>
      <c r="C97" s="30" t="str">
        <f>STOCK!E97</f>
        <v>Top de cuello con cordón de lunares</v>
      </c>
      <c r="D97" s="30" t="str">
        <f>STOCK!F97</f>
        <v>Talla M</v>
      </c>
      <c r="E97" s="30" t="str">
        <f>STOCK!G97</f>
        <v>SHEIN</v>
      </c>
      <c r="F97" s="30" t="e">
        <f>STOCK!#REF!</f>
        <v>#REF!</v>
      </c>
      <c r="G97" s="30" t="e">
        <f>STOCK!#REF!</f>
        <v>#REF!</v>
      </c>
      <c r="H97" s="30" t="e">
        <f>STOCK!#REF!</f>
        <v>#REF!</v>
      </c>
      <c r="I97" s="30" t="e">
        <f>STOCK!#REF!</f>
        <v>#REF!</v>
      </c>
      <c r="J97" s="30">
        <f>STOCK!H97</f>
        <v>12</v>
      </c>
      <c r="K97" s="30">
        <f>STOCK!I97</f>
        <v>11.856666666666667</v>
      </c>
      <c r="L97" s="30" t="e">
        <f>STOCK!#REF!</f>
        <v>#REF!</v>
      </c>
      <c r="U97" s="30">
        <v>1</v>
      </c>
      <c r="V97" s="30">
        <f>STOCK!L97</f>
        <v>0</v>
      </c>
      <c r="X97" s="30">
        <v>0</v>
      </c>
      <c r="Y97" s="30">
        <f t="shared" si="1"/>
        <v>0</v>
      </c>
      <c r="AG97" s="30" t="str">
        <f>STOCK!A97</f>
        <v>B0010</v>
      </c>
      <c r="AI97" s="30">
        <v>0</v>
      </c>
    </row>
    <row r="98" spans="1:35" x14ac:dyDescent="0.15">
      <c r="A98" s="30" t="str">
        <f>STOCK!C98</f>
        <v>PRODUCT</v>
      </c>
      <c r="B98" s="30" t="str">
        <f>STOCK!D98</f>
        <v>Vestidos</v>
      </c>
      <c r="C98" s="30" t="str">
        <f>STOCK!E98</f>
        <v>Vestido tank tejido de canalé con cinturón</v>
      </c>
      <c r="D98" s="30" t="str">
        <f>STOCK!F98</f>
        <v>Talla M</v>
      </c>
      <c r="E98" s="30" t="str">
        <f>STOCK!G98</f>
        <v>SHEIN</v>
      </c>
      <c r="F98" s="30" t="e">
        <f>STOCK!#REF!</f>
        <v>#REF!</v>
      </c>
      <c r="G98" s="30" t="e">
        <f>STOCK!#REF!</f>
        <v>#REF!</v>
      </c>
      <c r="H98" s="30" t="e">
        <f>STOCK!#REF!</f>
        <v>#REF!</v>
      </c>
      <c r="I98" s="30" t="e">
        <f>STOCK!#REF!</f>
        <v>#REF!</v>
      </c>
      <c r="J98" s="30">
        <f>STOCK!H98</f>
        <v>28</v>
      </c>
      <c r="K98" s="30">
        <f>STOCK!I98</f>
        <v>27.596666666666671</v>
      </c>
      <c r="L98" s="30" t="e">
        <f>STOCK!#REF!</f>
        <v>#REF!</v>
      </c>
      <c r="U98" s="30">
        <v>1</v>
      </c>
      <c r="V98" s="30">
        <f>STOCK!L98</f>
        <v>0</v>
      </c>
      <c r="X98" s="30">
        <v>0</v>
      </c>
      <c r="Y98" s="30">
        <f t="shared" si="1"/>
        <v>0</v>
      </c>
      <c r="AG98" s="30" t="str">
        <f>STOCK!A98</f>
        <v>UB0067</v>
      </c>
      <c r="AI98" s="30">
        <v>0</v>
      </c>
    </row>
    <row r="99" spans="1:35" x14ac:dyDescent="0.15">
      <c r="A99" s="30" t="str">
        <f>STOCK!C99</f>
        <v>PRODUCT</v>
      </c>
      <c r="B99" s="30" t="str">
        <f>STOCK!D99</f>
        <v>Vestidos</v>
      </c>
      <c r="C99" s="30" t="str">
        <f>STOCK!E99</f>
        <v>Vestido tank tejido de canalé con cinturón</v>
      </c>
      <c r="D99" s="30" t="str">
        <f>STOCK!F99</f>
        <v>Talla XS</v>
      </c>
      <c r="E99" s="30" t="str">
        <f>STOCK!G99</f>
        <v>SHEIN</v>
      </c>
      <c r="F99" s="30" t="e">
        <f>STOCK!#REF!</f>
        <v>#REF!</v>
      </c>
      <c r="G99" s="30" t="e">
        <f>STOCK!#REF!</f>
        <v>#REF!</v>
      </c>
      <c r="H99" s="30" t="e">
        <f>STOCK!#REF!</f>
        <v>#REF!</v>
      </c>
      <c r="I99" s="30" t="e">
        <f>STOCK!#REF!</f>
        <v>#REF!</v>
      </c>
      <c r="J99" s="30">
        <f>STOCK!H99</f>
        <v>28</v>
      </c>
      <c r="K99" s="30">
        <f>STOCK!I99</f>
        <v>26.456666666666667</v>
      </c>
      <c r="L99" s="30" t="e">
        <f>STOCK!#REF!</f>
        <v>#REF!</v>
      </c>
      <c r="U99" s="30">
        <v>1</v>
      </c>
      <c r="V99" s="30">
        <f>STOCK!L99</f>
        <v>0</v>
      </c>
      <c r="X99" s="30">
        <v>0</v>
      </c>
      <c r="Y99" s="30">
        <f t="shared" si="1"/>
        <v>0</v>
      </c>
      <c r="AG99" s="30" t="str">
        <f>STOCK!A99</f>
        <v>UB0068</v>
      </c>
      <c r="AI99" s="30">
        <v>0</v>
      </c>
    </row>
    <row r="100" spans="1:35" x14ac:dyDescent="0.15">
      <c r="A100" s="30" t="e">
        <f>STOCK!#REF!</f>
        <v>#REF!</v>
      </c>
      <c r="B100" s="30" t="e">
        <f>STOCK!#REF!</f>
        <v>#REF!</v>
      </c>
      <c r="C100" s="30" t="e">
        <f>STOCK!#REF!</f>
        <v>#REF!</v>
      </c>
      <c r="D100" s="30" t="e">
        <f>STOCK!#REF!</f>
        <v>#REF!</v>
      </c>
      <c r="E100" s="30" t="e">
        <f>STOCK!#REF!</f>
        <v>#REF!</v>
      </c>
      <c r="F100" s="30" t="e">
        <f>STOCK!#REF!</f>
        <v>#REF!</v>
      </c>
      <c r="G100" s="30" t="e">
        <f>STOCK!#REF!</f>
        <v>#REF!</v>
      </c>
      <c r="H100" s="30" t="e">
        <f>STOCK!#REF!</f>
        <v>#REF!</v>
      </c>
      <c r="I100" s="30" t="e">
        <f>STOCK!#REF!</f>
        <v>#REF!</v>
      </c>
      <c r="J100" s="30" t="e">
        <f>STOCK!#REF!</f>
        <v>#REF!</v>
      </c>
      <c r="K100" s="30" t="e">
        <f>STOCK!#REF!</f>
        <v>#REF!</v>
      </c>
      <c r="L100" s="30" t="e">
        <f>STOCK!#REF!</f>
        <v>#REF!</v>
      </c>
      <c r="U100" s="30">
        <v>1</v>
      </c>
      <c r="V100" s="30" t="e">
        <f>STOCK!#REF!</f>
        <v>#REF!</v>
      </c>
      <c r="X100" s="30">
        <v>0</v>
      </c>
      <c r="Y100" s="30" t="e">
        <f t="shared" si="1"/>
        <v>#REF!</v>
      </c>
      <c r="AG100" s="30" t="e">
        <f>STOCK!#REF!</f>
        <v>#REF!</v>
      </c>
      <c r="AI100" s="30">
        <v>0</v>
      </c>
    </row>
    <row r="101" spans="1:35" x14ac:dyDescent="0.15">
      <c r="A101" s="30" t="str">
        <f>STOCK!C100</f>
        <v>PRODUCT</v>
      </c>
      <c r="B101" s="30" t="str">
        <f>STOCK!D100</f>
        <v>Vestidos</v>
      </c>
      <c r="C101" s="30" t="str">
        <f>STOCK!E100</f>
        <v>Vestido de cuello cuadrado de espalda abierta</v>
      </c>
      <c r="D101" s="30" t="str">
        <f>STOCK!F100</f>
        <v>Talla L</v>
      </c>
      <c r="E101" s="30" t="str">
        <f>STOCK!G100</f>
        <v>SHEIN</v>
      </c>
      <c r="F101" s="30" t="e">
        <f>STOCK!#REF!</f>
        <v>#REF!</v>
      </c>
      <c r="G101" s="30" t="e">
        <f>STOCK!#REF!</f>
        <v>#REF!</v>
      </c>
      <c r="H101" s="30" t="e">
        <f>STOCK!#REF!</f>
        <v>#REF!</v>
      </c>
      <c r="I101" s="30" t="e">
        <f>STOCK!#REF!</f>
        <v>#REF!</v>
      </c>
      <c r="J101" s="30">
        <f>STOCK!H100</f>
        <v>20</v>
      </c>
      <c r="K101" s="30">
        <f>STOCK!I100</f>
        <v>17.813333333333333</v>
      </c>
      <c r="L101" s="30" t="e">
        <f>STOCK!#REF!</f>
        <v>#REF!</v>
      </c>
      <c r="U101" s="30">
        <v>1</v>
      </c>
      <c r="V101" s="30">
        <f>STOCK!L100</f>
        <v>0</v>
      </c>
      <c r="X101" s="30">
        <v>0</v>
      </c>
      <c r="Y101" s="30">
        <f t="shared" si="1"/>
        <v>0</v>
      </c>
      <c r="AG101" s="30" t="str">
        <f>STOCK!A100</f>
        <v>UB0069</v>
      </c>
      <c r="AI101" s="30">
        <v>0</v>
      </c>
    </row>
    <row r="102" spans="1:35" x14ac:dyDescent="0.15">
      <c r="A102" s="30" t="str">
        <f>STOCK!C101</f>
        <v>PRODUCT</v>
      </c>
      <c r="B102" s="30" t="str">
        <f>STOCK!D101</f>
        <v>Vestidos</v>
      </c>
      <c r="C102" s="30" t="str">
        <f>STOCK!E101</f>
        <v>Vestido de cuello cuadrado de espalda abierta</v>
      </c>
      <c r="D102" s="30" t="str">
        <f>STOCK!F101</f>
        <v>Talla M</v>
      </c>
      <c r="E102" s="30" t="str">
        <f>STOCK!G101</f>
        <v>SHEIN</v>
      </c>
      <c r="F102" s="30" t="e">
        <f>STOCK!#REF!</f>
        <v>#REF!</v>
      </c>
      <c r="G102" s="30" t="e">
        <f>STOCK!#REF!</f>
        <v>#REF!</v>
      </c>
      <c r="H102" s="30" t="e">
        <f>STOCK!#REF!</f>
        <v>#REF!</v>
      </c>
      <c r="I102" s="30" t="e">
        <f>STOCK!#REF!</f>
        <v>#REF!</v>
      </c>
      <c r="J102" s="30">
        <f>STOCK!H101</f>
        <v>20</v>
      </c>
      <c r="K102" s="30">
        <f>STOCK!I101</f>
        <v>17.693333333333335</v>
      </c>
      <c r="L102" s="30" t="e">
        <f>STOCK!#REF!</f>
        <v>#REF!</v>
      </c>
      <c r="U102" s="30">
        <v>1</v>
      </c>
      <c r="V102" s="30">
        <f>STOCK!L101</f>
        <v>0</v>
      </c>
      <c r="X102" s="30">
        <v>0</v>
      </c>
      <c r="Y102" s="30">
        <f t="shared" si="1"/>
        <v>0</v>
      </c>
      <c r="AG102" s="30" t="str">
        <f>STOCK!A101</f>
        <v>V0025</v>
      </c>
      <c r="AI102" s="30">
        <v>0</v>
      </c>
    </row>
    <row r="103" spans="1:35" x14ac:dyDescent="0.15">
      <c r="A103" s="30" t="str">
        <f>STOCK!C102</f>
        <v>PRODUCT</v>
      </c>
      <c r="B103" s="30" t="str">
        <f>STOCK!D102</f>
        <v>Tops</v>
      </c>
      <c r="C103" s="30" t="str">
        <f>STOCK!E102</f>
        <v>Blusa de manga mariposa escote V</v>
      </c>
      <c r="D103" s="30" t="str">
        <f>STOCK!F102</f>
        <v>Talla M</v>
      </c>
      <c r="E103" s="30" t="str">
        <f>STOCK!G102</f>
        <v>SHEIN</v>
      </c>
      <c r="F103" s="30" t="e">
        <f>STOCK!#REF!</f>
        <v>#REF!</v>
      </c>
      <c r="G103" s="30" t="e">
        <f>STOCK!#REF!</f>
        <v>#REF!</v>
      </c>
      <c r="H103" s="30" t="e">
        <f>STOCK!#REF!</f>
        <v>#REF!</v>
      </c>
      <c r="I103" s="30" t="e">
        <f>STOCK!#REF!</f>
        <v>#REF!</v>
      </c>
      <c r="J103" s="30">
        <f>STOCK!H102</f>
        <v>14</v>
      </c>
      <c r="K103" s="30">
        <f>STOCK!I102</f>
        <v>13.656666666666666</v>
      </c>
      <c r="L103" s="30" t="e">
        <f>STOCK!#REF!</f>
        <v>#REF!</v>
      </c>
      <c r="U103" s="30">
        <v>1</v>
      </c>
      <c r="V103" s="30">
        <f>STOCK!L102</f>
        <v>0</v>
      </c>
      <c r="X103" s="30">
        <v>0</v>
      </c>
      <c r="Y103" s="30">
        <f t="shared" si="1"/>
        <v>0</v>
      </c>
      <c r="AG103" s="30" t="str">
        <f>STOCK!A102</f>
        <v>UB0070</v>
      </c>
      <c r="AI103" s="30">
        <v>0</v>
      </c>
    </row>
    <row r="104" spans="1:35" x14ac:dyDescent="0.15">
      <c r="A104" s="30" t="str">
        <f>STOCK!C103</f>
        <v>PRODUCT</v>
      </c>
      <c r="B104" s="30" t="str">
        <f>STOCK!D103</f>
        <v>Tops /Curvy</v>
      </c>
      <c r="C104" s="30" t="str">
        <f>STOCK!E103</f>
        <v>Top de mangas anchas y lentejuelas</v>
      </c>
      <c r="D104" s="30" t="str">
        <f>STOCK!F103</f>
        <v>Talla L</v>
      </c>
      <c r="E104" s="30" t="str">
        <f>STOCK!G103</f>
        <v>SHEIN</v>
      </c>
      <c r="F104" s="30" t="e">
        <f>STOCK!#REF!</f>
        <v>#REF!</v>
      </c>
      <c r="G104" s="30" t="e">
        <f>STOCK!#REF!</f>
        <v>#REF!</v>
      </c>
      <c r="H104" s="30" t="e">
        <f>STOCK!#REF!</f>
        <v>#REF!</v>
      </c>
      <c r="I104" s="30" t="e">
        <f>STOCK!#REF!</f>
        <v>#REF!</v>
      </c>
      <c r="J104" s="30">
        <f>STOCK!H103</f>
        <v>13</v>
      </c>
      <c r="K104" s="30">
        <f>STOCK!I103</f>
        <v>12.063333333333333</v>
      </c>
      <c r="L104" s="30" t="e">
        <f>STOCK!#REF!</f>
        <v>#REF!</v>
      </c>
      <c r="U104" s="30">
        <v>1</v>
      </c>
      <c r="V104" s="30">
        <f>STOCK!L103</f>
        <v>1</v>
      </c>
      <c r="X104" s="30">
        <v>0</v>
      </c>
      <c r="Y104" s="30">
        <f t="shared" si="1"/>
        <v>1</v>
      </c>
      <c r="AG104" s="30" t="str">
        <f>STOCK!A103</f>
        <v>UB0071</v>
      </c>
      <c r="AI104" s="30">
        <v>0</v>
      </c>
    </row>
    <row r="105" spans="1:35" x14ac:dyDescent="0.15">
      <c r="A105" s="30" t="str">
        <f>STOCK!C104</f>
        <v>PRODUCT</v>
      </c>
      <c r="B105" s="30" t="str">
        <f>STOCK!D104</f>
        <v>Vestidos</v>
      </c>
      <c r="C105" s="30" t="str">
        <f>STOCK!E104</f>
        <v>Vestido con abertura con botón floral de margarita</v>
      </c>
      <c r="D105" s="30" t="str">
        <f>STOCK!F104</f>
        <v>Talla XL</v>
      </c>
      <c r="E105" s="30" t="str">
        <f>STOCK!G104</f>
        <v>SHEIN</v>
      </c>
      <c r="F105" s="30" t="e">
        <f>STOCK!#REF!</f>
        <v>#REF!</v>
      </c>
      <c r="G105" s="30" t="e">
        <f>STOCK!#REF!</f>
        <v>#REF!</v>
      </c>
      <c r="H105" s="30" t="e">
        <f>STOCK!#REF!</f>
        <v>#REF!</v>
      </c>
      <c r="I105" s="30" t="e">
        <f>STOCK!#REF!</f>
        <v>#REF!</v>
      </c>
      <c r="J105" s="30">
        <f>STOCK!H104</f>
        <v>25</v>
      </c>
      <c r="K105" s="30">
        <f>STOCK!I104</f>
        <v>25.799999999999997</v>
      </c>
      <c r="L105" s="30" t="e">
        <f>STOCK!#REF!</f>
        <v>#REF!</v>
      </c>
      <c r="U105" s="30">
        <v>1</v>
      </c>
      <c r="V105" s="30">
        <f>STOCK!L104</f>
        <v>0</v>
      </c>
      <c r="X105" s="30">
        <v>0</v>
      </c>
      <c r="Y105" s="30">
        <f t="shared" si="1"/>
        <v>0</v>
      </c>
      <c r="AG105" s="30" t="str">
        <f>STOCK!A104</f>
        <v>UB0072</v>
      </c>
      <c r="AI105" s="30">
        <v>0</v>
      </c>
    </row>
    <row r="106" spans="1:35" x14ac:dyDescent="0.15">
      <c r="A106" s="30" t="str">
        <f>STOCK!C105</f>
        <v>PRODUCT</v>
      </c>
      <c r="B106" s="30" t="str">
        <f>STOCK!D105</f>
        <v>Vestidos</v>
      </c>
      <c r="C106" s="30" t="str">
        <f>STOCK!E105</f>
        <v>Vestido flor y botones</v>
      </c>
      <c r="D106" s="30" t="str">
        <f>STOCK!F105</f>
        <v>Talla M</v>
      </c>
      <c r="E106" s="30" t="str">
        <f>STOCK!G105</f>
        <v>SHEIN</v>
      </c>
      <c r="F106" s="30" t="e">
        <f>STOCK!#REF!</f>
        <v>#REF!</v>
      </c>
      <c r="G106" s="30" t="e">
        <f>STOCK!#REF!</f>
        <v>#REF!</v>
      </c>
      <c r="H106" s="30" t="e">
        <f>STOCK!#REF!</f>
        <v>#REF!</v>
      </c>
      <c r="I106" s="30" t="e">
        <f>STOCK!#REF!</f>
        <v>#REF!</v>
      </c>
      <c r="J106" s="30">
        <f>STOCK!H105</f>
        <v>25</v>
      </c>
      <c r="K106" s="30">
        <f>STOCK!I105</f>
        <v>25.14</v>
      </c>
      <c r="L106" s="30" t="e">
        <f>STOCK!#REF!</f>
        <v>#REF!</v>
      </c>
      <c r="U106" s="30">
        <v>1</v>
      </c>
      <c r="V106" s="30">
        <f>STOCK!L105</f>
        <v>1</v>
      </c>
      <c r="X106" s="30">
        <v>0</v>
      </c>
      <c r="Y106" s="30">
        <f t="shared" si="1"/>
        <v>1</v>
      </c>
      <c r="AG106" s="30" t="str">
        <f>STOCK!A105</f>
        <v>UB0073</v>
      </c>
      <c r="AI106" s="30">
        <v>0</v>
      </c>
    </row>
    <row r="107" spans="1:35" x14ac:dyDescent="0.15">
      <c r="A107" s="30" t="str">
        <f>STOCK!C106</f>
        <v>PRODUCT</v>
      </c>
      <c r="B107" s="30" t="str">
        <f>STOCK!D106</f>
        <v>Vestidos</v>
      </c>
      <c r="C107" s="30" t="str">
        <f>STOCK!E106</f>
        <v>Vestido con abertura con botón floral de margarita</v>
      </c>
      <c r="D107" s="30" t="str">
        <f>STOCK!F106</f>
        <v>Talla S</v>
      </c>
      <c r="E107" s="30" t="str">
        <f>STOCK!G106</f>
        <v>SHEIN</v>
      </c>
      <c r="F107" s="30" t="e">
        <f>STOCK!#REF!</f>
        <v>#REF!</v>
      </c>
      <c r="G107" s="30" t="e">
        <f>STOCK!#REF!</f>
        <v>#REF!</v>
      </c>
      <c r="H107" s="30" t="e">
        <f>STOCK!#REF!</f>
        <v>#REF!</v>
      </c>
      <c r="I107" s="30" t="e">
        <f>STOCK!#REF!</f>
        <v>#REF!</v>
      </c>
      <c r="J107" s="30">
        <f>STOCK!H106</f>
        <v>25</v>
      </c>
      <c r="K107" s="30">
        <f>STOCK!I106</f>
        <v>25.200000000000003</v>
      </c>
      <c r="L107" s="30" t="e">
        <f>STOCK!#REF!</f>
        <v>#REF!</v>
      </c>
      <c r="U107" s="30">
        <v>1</v>
      </c>
      <c r="V107" s="30">
        <f>STOCK!L106</f>
        <v>0</v>
      </c>
      <c r="X107" s="30">
        <v>0</v>
      </c>
      <c r="Y107" s="30">
        <f t="shared" si="1"/>
        <v>0</v>
      </c>
      <c r="AG107" s="30" t="str">
        <f>STOCK!A106</f>
        <v>UB0074</v>
      </c>
      <c r="AI107" s="30">
        <v>0</v>
      </c>
    </row>
    <row r="108" spans="1:35" x14ac:dyDescent="0.15">
      <c r="A108" s="30" t="str">
        <f>STOCK!C107</f>
        <v>PRODUCT</v>
      </c>
      <c r="B108" s="30" t="str">
        <f>STOCK!D107</f>
        <v>Tops</v>
      </c>
      <c r="C108" s="30" t="str">
        <f>STOCK!E107</f>
        <v>Top de espalda cruzada</v>
      </c>
      <c r="D108" s="30" t="str">
        <f>STOCK!F107</f>
        <v>Talla XS Color Blanco</v>
      </c>
      <c r="E108" s="30" t="str">
        <f>STOCK!G107</f>
        <v>SHEIN</v>
      </c>
      <c r="F108" s="30" t="e">
        <f>STOCK!#REF!</f>
        <v>#REF!</v>
      </c>
      <c r="G108" s="30" t="e">
        <f>STOCK!#REF!</f>
        <v>#REF!</v>
      </c>
      <c r="H108" s="30" t="e">
        <f>STOCK!#REF!</f>
        <v>#REF!</v>
      </c>
      <c r="I108" s="30" t="e">
        <f>STOCK!#REF!</f>
        <v>#REF!</v>
      </c>
      <c r="J108" s="30">
        <f>STOCK!H107</f>
        <v>12</v>
      </c>
      <c r="K108" s="30">
        <f>STOCK!I107</f>
        <v>14</v>
      </c>
      <c r="L108" s="30" t="e">
        <f>STOCK!#REF!</f>
        <v>#REF!</v>
      </c>
      <c r="U108" s="30">
        <v>1</v>
      </c>
      <c r="V108" s="30">
        <f>STOCK!L107</f>
        <v>1</v>
      </c>
      <c r="X108" s="30">
        <v>0</v>
      </c>
      <c r="Y108" s="30">
        <f t="shared" si="1"/>
        <v>1</v>
      </c>
      <c r="AG108" s="30" t="str">
        <f>STOCK!A107</f>
        <v>UB0075</v>
      </c>
      <c r="AI108" s="30">
        <v>0</v>
      </c>
    </row>
    <row r="109" spans="1:35" x14ac:dyDescent="0.15">
      <c r="A109" s="30" t="str">
        <f>STOCK!C108</f>
        <v>PRODUCT</v>
      </c>
      <c r="B109" s="30" t="str">
        <f>STOCK!D108</f>
        <v>Tops</v>
      </c>
      <c r="C109" s="30" t="str">
        <f>STOCK!E108</f>
        <v>Top de espalda cruzada</v>
      </c>
      <c r="D109" s="30" t="str">
        <f>STOCK!F108</f>
        <v>Talla M Color Blanco</v>
      </c>
      <c r="E109" s="30" t="str">
        <f>STOCK!G108</f>
        <v>SHEIN</v>
      </c>
      <c r="F109" s="30" t="e">
        <f>STOCK!#REF!</f>
        <v>#REF!</v>
      </c>
      <c r="G109" s="30" t="e">
        <f>STOCK!#REF!</f>
        <v>#REF!</v>
      </c>
      <c r="H109" s="30" t="e">
        <f>STOCK!#REF!</f>
        <v>#REF!</v>
      </c>
      <c r="I109" s="30" t="e">
        <f>STOCK!#REF!</f>
        <v>#REF!</v>
      </c>
      <c r="J109" s="30">
        <f>STOCK!H108</f>
        <v>14</v>
      </c>
      <c r="K109" s="30">
        <f>STOCK!I108</f>
        <v>14</v>
      </c>
      <c r="L109" s="30" t="e">
        <f>STOCK!#REF!</f>
        <v>#REF!</v>
      </c>
      <c r="U109" s="30">
        <v>1</v>
      </c>
      <c r="V109" s="30">
        <f>STOCK!L108</f>
        <v>0</v>
      </c>
      <c r="X109" s="30">
        <v>0</v>
      </c>
      <c r="Y109" s="30">
        <f t="shared" si="1"/>
        <v>0</v>
      </c>
      <c r="AG109" s="30" t="str">
        <f>STOCK!A108</f>
        <v>UB0076</v>
      </c>
      <c r="AI109" s="30">
        <v>0</v>
      </c>
    </row>
    <row r="110" spans="1:35" x14ac:dyDescent="0.15">
      <c r="A110" s="30" t="str">
        <f>STOCK!C109</f>
        <v>PRODUCT</v>
      </c>
      <c r="B110" s="30" t="str">
        <f>STOCK!D109</f>
        <v>Tops</v>
      </c>
      <c r="C110" s="30" t="str">
        <f>STOCK!E109</f>
        <v>Top unicolor de hombros con almohadilla</v>
      </c>
      <c r="D110" s="30" t="str">
        <f>STOCK!F109</f>
        <v>Talla S</v>
      </c>
      <c r="E110" s="30" t="str">
        <f>STOCK!G109</f>
        <v>SHEIN</v>
      </c>
      <c r="F110" s="30" t="e">
        <f>STOCK!#REF!</f>
        <v>#REF!</v>
      </c>
      <c r="G110" s="30" t="e">
        <f>STOCK!#REF!</f>
        <v>#REF!</v>
      </c>
      <c r="H110" s="30" t="e">
        <f>STOCK!#REF!</f>
        <v>#REF!</v>
      </c>
      <c r="I110" s="30" t="e">
        <f>STOCK!#REF!</f>
        <v>#REF!</v>
      </c>
      <c r="J110" s="30">
        <f>STOCK!H109</f>
        <v>12</v>
      </c>
      <c r="K110" s="30">
        <f>STOCK!I109</f>
        <v>11.266666666666666</v>
      </c>
      <c r="L110" s="30" t="e">
        <f>STOCK!#REF!</f>
        <v>#REF!</v>
      </c>
      <c r="U110" s="30">
        <v>1</v>
      </c>
      <c r="V110" s="30">
        <f>STOCK!L109</f>
        <v>0</v>
      </c>
      <c r="X110" s="30">
        <v>0</v>
      </c>
      <c r="Y110" s="30">
        <f t="shared" si="1"/>
        <v>0</v>
      </c>
      <c r="AG110" s="30" t="str">
        <f>STOCK!A109</f>
        <v>UB0077</v>
      </c>
      <c r="AI110" s="30">
        <v>0</v>
      </c>
    </row>
    <row r="111" spans="1:35" x14ac:dyDescent="0.15">
      <c r="A111" s="30" t="str">
        <f>STOCK!C110</f>
        <v>PRODUCT</v>
      </c>
      <c r="B111" s="30" t="str">
        <f>STOCK!D110</f>
        <v>Tops</v>
      </c>
      <c r="C111" s="30" t="str">
        <f>STOCK!E110</f>
        <v>Blusas Botón Floral Casual</v>
      </c>
      <c r="D111" s="30" t="str">
        <f>STOCK!F110</f>
        <v>Talla S</v>
      </c>
      <c r="E111" s="30" t="str">
        <f>STOCK!G110</f>
        <v>SHEIN</v>
      </c>
      <c r="F111" s="30" t="e">
        <f>STOCK!#REF!</f>
        <v>#REF!</v>
      </c>
      <c r="G111" s="30" t="e">
        <f>STOCK!#REF!</f>
        <v>#REF!</v>
      </c>
      <c r="H111" s="30" t="e">
        <f>STOCK!#REF!</f>
        <v>#REF!</v>
      </c>
      <c r="I111" s="30" t="e">
        <f>STOCK!#REF!</f>
        <v>#REF!</v>
      </c>
      <c r="J111" s="30">
        <f>STOCK!H110</f>
        <v>14</v>
      </c>
      <c r="K111" s="30">
        <f>STOCK!I110</f>
        <v>12.153333333333332</v>
      </c>
      <c r="L111" s="30" t="e">
        <f>STOCK!#REF!</f>
        <v>#REF!</v>
      </c>
      <c r="U111" s="30">
        <v>1</v>
      </c>
      <c r="V111" s="30">
        <f>STOCK!L110</f>
        <v>0</v>
      </c>
      <c r="X111" s="30">
        <v>0</v>
      </c>
      <c r="Y111" s="30">
        <f t="shared" si="1"/>
        <v>0</v>
      </c>
      <c r="AG111" s="30" t="str">
        <f>STOCK!A110</f>
        <v>UB0078</v>
      </c>
      <c r="AI111" s="30">
        <v>0</v>
      </c>
    </row>
    <row r="112" spans="1:35" x14ac:dyDescent="0.15">
      <c r="A112" s="30" t="str">
        <f>STOCK!C111</f>
        <v>PRODUCT</v>
      </c>
      <c r="B112" s="30" t="str">
        <f>STOCK!D111</f>
        <v>Tops</v>
      </c>
      <c r="C112" s="30" t="str">
        <f>STOCK!E111</f>
        <v>Blusas Botón Floral Casual</v>
      </c>
      <c r="D112" s="30" t="str">
        <f>STOCK!F111</f>
        <v>Talla M</v>
      </c>
      <c r="E112" s="30" t="str">
        <f>STOCK!G111</f>
        <v>SHEIN</v>
      </c>
      <c r="F112" s="30" t="e">
        <f>STOCK!#REF!</f>
        <v>#REF!</v>
      </c>
      <c r="G112" s="30" t="e">
        <f>STOCK!#REF!</f>
        <v>#REF!</v>
      </c>
      <c r="H112" s="30" t="e">
        <f>STOCK!#REF!</f>
        <v>#REF!</v>
      </c>
      <c r="I112" s="30" t="e">
        <f>STOCK!#REF!</f>
        <v>#REF!</v>
      </c>
      <c r="J112" s="30">
        <f>STOCK!H111</f>
        <v>14</v>
      </c>
      <c r="K112" s="30">
        <f>STOCK!I111</f>
        <v>12.033333333333333</v>
      </c>
      <c r="L112" s="30" t="e">
        <f>STOCK!#REF!</f>
        <v>#REF!</v>
      </c>
      <c r="U112" s="30">
        <v>1</v>
      </c>
      <c r="V112" s="30">
        <f>STOCK!L111</f>
        <v>0</v>
      </c>
      <c r="X112" s="30">
        <v>0</v>
      </c>
      <c r="Y112" s="30">
        <f t="shared" si="1"/>
        <v>0</v>
      </c>
      <c r="AG112" s="30" t="str">
        <f>STOCK!A111</f>
        <v>UB0079</v>
      </c>
      <c r="AI112" s="30">
        <v>0</v>
      </c>
    </row>
    <row r="113" spans="1:35" x14ac:dyDescent="0.15">
      <c r="A113" s="30" t="str">
        <f>STOCK!C112</f>
        <v>PRODUCT</v>
      </c>
      <c r="B113" s="30" t="str">
        <f>STOCK!D112</f>
        <v>Tops</v>
      </c>
      <c r="C113" s="30" t="str">
        <f>STOCK!E112</f>
        <v>Blusas Botón Floral Casual</v>
      </c>
      <c r="D113" s="30" t="str">
        <f>STOCK!F112</f>
        <v>Talla L</v>
      </c>
      <c r="E113" s="30" t="str">
        <f>STOCK!G112</f>
        <v>SHEIN</v>
      </c>
      <c r="F113" s="30" t="e">
        <f>STOCK!#REF!</f>
        <v>#REF!</v>
      </c>
      <c r="G113" s="30" t="e">
        <f>STOCK!#REF!</f>
        <v>#REF!</v>
      </c>
      <c r="H113" s="30" t="e">
        <f>STOCK!#REF!</f>
        <v>#REF!</v>
      </c>
      <c r="I113" s="30" t="e">
        <f>STOCK!#REF!</f>
        <v>#REF!</v>
      </c>
      <c r="J113" s="30">
        <f>STOCK!H112</f>
        <v>14</v>
      </c>
      <c r="K113" s="30">
        <f>STOCK!I112</f>
        <v>12.393333333333334</v>
      </c>
      <c r="L113" s="30" t="e">
        <f>STOCK!#REF!</f>
        <v>#REF!</v>
      </c>
      <c r="U113" s="30">
        <v>1</v>
      </c>
      <c r="V113" s="30">
        <f>STOCK!L112</f>
        <v>0</v>
      </c>
      <c r="X113" s="30">
        <v>0</v>
      </c>
      <c r="Y113" s="30">
        <f t="shared" si="1"/>
        <v>0</v>
      </c>
      <c r="AG113" s="30" t="str">
        <f>STOCK!A112</f>
        <v>UB0080</v>
      </c>
      <c r="AI113" s="30">
        <v>0</v>
      </c>
    </row>
    <row r="114" spans="1:35" x14ac:dyDescent="0.15">
      <c r="A114" s="30" t="str">
        <f>STOCK!C113</f>
        <v>PRODUCT</v>
      </c>
      <c r="B114" s="30" t="str">
        <f>STOCK!D113</f>
        <v>Vestidos</v>
      </c>
      <c r="C114" s="30" t="str">
        <f>STOCK!E113</f>
        <v>Vestido de  lunares de cintura con cordó</v>
      </c>
      <c r="D114" s="30" t="str">
        <f>STOCK!F113</f>
        <v>Talla S</v>
      </c>
      <c r="E114" s="30" t="str">
        <f>STOCK!G113</f>
        <v>SHEIN</v>
      </c>
      <c r="F114" s="30" t="e">
        <f>STOCK!#REF!</f>
        <v>#REF!</v>
      </c>
      <c r="G114" s="30" t="e">
        <f>STOCK!#REF!</f>
        <v>#REF!</v>
      </c>
      <c r="H114" s="30" t="e">
        <f>STOCK!#REF!</f>
        <v>#REF!</v>
      </c>
      <c r="I114" s="30" t="e">
        <f>STOCK!#REF!</f>
        <v>#REF!</v>
      </c>
      <c r="J114" s="30">
        <f>STOCK!H113</f>
        <v>0</v>
      </c>
      <c r="K114" s="30">
        <f>STOCK!I113</f>
        <v>26.873333333333335</v>
      </c>
      <c r="L114" s="30" t="e">
        <f>STOCK!#REF!</f>
        <v>#REF!</v>
      </c>
      <c r="U114" s="30">
        <v>1</v>
      </c>
      <c r="V114" s="30">
        <f>STOCK!L113</f>
        <v>0</v>
      </c>
      <c r="X114" s="30">
        <v>0</v>
      </c>
      <c r="Y114" s="30">
        <f t="shared" si="1"/>
        <v>0</v>
      </c>
      <c r="AG114" s="30" t="str">
        <f>STOCK!A113</f>
        <v>V0029</v>
      </c>
      <c r="AI114" s="30">
        <v>0</v>
      </c>
    </row>
    <row r="115" spans="1:35" x14ac:dyDescent="0.15">
      <c r="A115" s="30" t="str">
        <f>STOCK!C114</f>
        <v>PRODUCT</v>
      </c>
      <c r="B115" s="30" t="str">
        <f>STOCK!D114</f>
        <v>Vestidos</v>
      </c>
      <c r="C115" s="30" t="str">
        <f>STOCK!E114</f>
        <v>Vestido Malla en contraste Lunares Elegante</v>
      </c>
      <c r="D115" s="30" t="str">
        <f>STOCK!F114</f>
        <v>Talla M</v>
      </c>
      <c r="E115" s="30" t="str">
        <f>STOCK!G114</f>
        <v>SHEIN</v>
      </c>
      <c r="F115" s="30" t="e">
        <f>STOCK!#REF!</f>
        <v>#REF!</v>
      </c>
      <c r="G115" s="30" t="e">
        <f>STOCK!#REF!</f>
        <v>#REF!</v>
      </c>
      <c r="H115" s="30" t="e">
        <f>STOCK!#REF!</f>
        <v>#REF!</v>
      </c>
      <c r="I115" s="30" t="e">
        <f>STOCK!#REF!</f>
        <v>#REF!</v>
      </c>
      <c r="J115" s="30">
        <f>STOCK!H114</f>
        <v>25</v>
      </c>
      <c r="K115" s="30">
        <f>STOCK!I114</f>
        <v>19.666666666666664</v>
      </c>
      <c r="L115" s="30" t="e">
        <f>STOCK!#REF!</f>
        <v>#REF!</v>
      </c>
      <c r="U115" s="30">
        <v>1</v>
      </c>
      <c r="V115" s="30">
        <f>STOCK!L114</f>
        <v>0</v>
      </c>
      <c r="X115" s="30">
        <v>0</v>
      </c>
      <c r="Y115" s="30">
        <f t="shared" si="1"/>
        <v>0</v>
      </c>
      <c r="AG115" s="30" t="str">
        <f>STOCK!A114</f>
        <v>UB0081</v>
      </c>
      <c r="AI115" s="30">
        <v>0</v>
      </c>
    </row>
    <row r="116" spans="1:35" x14ac:dyDescent="0.15">
      <c r="A116" s="30" t="str">
        <f>STOCK!C115</f>
        <v>PRODUCT</v>
      </c>
      <c r="B116" s="30" t="str">
        <f>STOCK!D115</f>
        <v>Vestidos</v>
      </c>
      <c r="C116" s="30" t="str">
        <f>STOCK!E115</f>
        <v>Vestido Malla en contraste Lunares Elegante</v>
      </c>
      <c r="D116" s="30" t="str">
        <f>STOCK!F115</f>
        <v>Talla S</v>
      </c>
      <c r="E116" s="30" t="str">
        <f>STOCK!G115</f>
        <v>SHEIN</v>
      </c>
      <c r="F116" s="30" t="e">
        <f>STOCK!#REF!</f>
        <v>#REF!</v>
      </c>
      <c r="G116" s="30" t="e">
        <f>STOCK!#REF!</f>
        <v>#REF!</v>
      </c>
      <c r="H116" s="30" t="e">
        <f>STOCK!#REF!</f>
        <v>#REF!</v>
      </c>
      <c r="I116" s="30" t="e">
        <f>STOCK!#REF!</f>
        <v>#REF!</v>
      </c>
      <c r="J116" s="30">
        <f>STOCK!H115</f>
        <v>25</v>
      </c>
      <c r="K116" s="30">
        <f>STOCK!I115</f>
        <v>19.606666666666669</v>
      </c>
      <c r="L116" s="30" t="e">
        <f>STOCK!#REF!</f>
        <v>#REF!</v>
      </c>
      <c r="U116" s="30">
        <v>1</v>
      </c>
      <c r="V116" s="30">
        <f>STOCK!L115</f>
        <v>0</v>
      </c>
      <c r="X116" s="30">
        <v>0</v>
      </c>
      <c r="Y116" s="30">
        <f t="shared" si="1"/>
        <v>0</v>
      </c>
      <c r="AG116" s="30" t="str">
        <f>STOCK!A115</f>
        <v>UB0082</v>
      </c>
      <c r="AI116" s="30">
        <v>0</v>
      </c>
    </row>
    <row r="117" spans="1:35" x14ac:dyDescent="0.15">
      <c r="A117" s="30" t="str">
        <f>STOCK!C116</f>
        <v>PRODUCT</v>
      </c>
      <c r="B117" s="30" t="str">
        <f>STOCK!D116</f>
        <v>Vestidos /Precios Bajos</v>
      </c>
      <c r="C117" s="30" t="str">
        <f>STOCK!E116</f>
        <v>Vestido playera oversize</v>
      </c>
      <c r="D117" s="30" t="str">
        <f>STOCK!F116</f>
        <v>Talla M</v>
      </c>
      <c r="E117" s="30" t="str">
        <f>STOCK!G116</f>
        <v>SHEIN</v>
      </c>
      <c r="F117" s="30" t="e">
        <f>STOCK!#REF!</f>
        <v>#REF!</v>
      </c>
      <c r="G117" s="30" t="e">
        <f>STOCK!#REF!</f>
        <v>#REF!</v>
      </c>
      <c r="H117" s="30" t="e">
        <f>STOCK!#REF!</f>
        <v>#REF!</v>
      </c>
      <c r="I117" s="30" t="e">
        <f>STOCK!#REF!</f>
        <v>#REF!</v>
      </c>
      <c r="J117" s="30">
        <f>STOCK!H116</f>
        <v>20</v>
      </c>
      <c r="K117" s="30">
        <f>STOCK!I116</f>
        <v>20.083333333333336</v>
      </c>
      <c r="L117" s="30" t="e">
        <f>STOCK!#REF!</f>
        <v>#REF!</v>
      </c>
      <c r="U117" s="30">
        <v>1</v>
      </c>
      <c r="V117" s="30">
        <f>STOCK!L116</f>
        <v>1</v>
      </c>
      <c r="X117" s="30">
        <v>0</v>
      </c>
      <c r="Y117" s="30">
        <f t="shared" si="1"/>
        <v>1</v>
      </c>
      <c r="AG117" s="30" t="str">
        <f>STOCK!A116</f>
        <v>UB0083</v>
      </c>
      <c r="AI117" s="30">
        <v>0</v>
      </c>
    </row>
    <row r="118" spans="1:35" x14ac:dyDescent="0.15">
      <c r="A118" s="30" t="str">
        <f>STOCK!C117</f>
        <v>PRODUCT</v>
      </c>
      <c r="B118" s="30" t="str">
        <f>STOCK!D117</f>
        <v>Vestidos</v>
      </c>
      <c r="C118" s="30" t="str">
        <f>STOCK!E117</f>
        <v>Vestido camiseta bajo con abertura</v>
      </c>
      <c r="D118" s="30" t="str">
        <f>STOCK!F117</f>
        <v>Talla S</v>
      </c>
      <c r="E118" s="30" t="str">
        <f>STOCK!G117</f>
        <v>SHEIN</v>
      </c>
      <c r="F118" s="30" t="e">
        <f>STOCK!#REF!</f>
        <v>#REF!</v>
      </c>
      <c r="G118" s="30" t="e">
        <f>STOCK!#REF!</f>
        <v>#REF!</v>
      </c>
      <c r="H118" s="30" t="e">
        <f>STOCK!#REF!</f>
        <v>#REF!</v>
      </c>
      <c r="I118" s="30" t="e">
        <f>STOCK!#REF!</f>
        <v>#REF!</v>
      </c>
      <c r="J118" s="30">
        <f>STOCK!H117</f>
        <v>22</v>
      </c>
      <c r="K118" s="30">
        <f>STOCK!I117</f>
        <v>20.083333333333336</v>
      </c>
      <c r="L118" s="30" t="e">
        <f>STOCK!#REF!</f>
        <v>#REF!</v>
      </c>
      <c r="U118" s="30">
        <v>1</v>
      </c>
      <c r="V118" s="30">
        <f>STOCK!L117</f>
        <v>0</v>
      </c>
      <c r="X118" s="30">
        <v>0</v>
      </c>
      <c r="Y118" s="30">
        <f t="shared" si="1"/>
        <v>0</v>
      </c>
      <c r="AG118" s="30" t="str">
        <f>STOCK!A117</f>
        <v>UB0084</v>
      </c>
      <c r="AI118" s="30">
        <v>0</v>
      </c>
    </row>
    <row r="119" spans="1:35" x14ac:dyDescent="0.15">
      <c r="A119" s="30" t="str">
        <f>STOCK!C118</f>
        <v>PRODUCT</v>
      </c>
      <c r="B119" s="30" t="str">
        <f>STOCK!D118</f>
        <v>Vestidos /Curvy /Precios Bajos</v>
      </c>
      <c r="C119" s="30" t="str">
        <f>STOCK!E118</f>
        <v>Vestido playera oversize</v>
      </c>
      <c r="D119" s="30" t="str">
        <f>STOCK!F118</f>
        <v>Talla XL</v>
      </c>
      <c r="E119" s="30" t="str">
        <f>STOCK!G118</f>
        <v>SHEIN</v>
      </c>
      <c r="F119" s="30" t="e">
        <f>STOCK!#REF!</f>
        <v>#REF!</v>
      </c>
      <c r="G119" s="30" t="e">
        <f>STOCK!#REF!</f>
        <v>#REF!</v>
      </c>
      <c r="H119" s="30" t="e">
        <f>STOCK!#REF!</f>
        <v>#REF!</v>
      </c>
      <c r="I119" s="30" t="e">
        <f>STOCK!#REF!</f>
        <v>#REF!</v>
      </c>
      <c r="J119" s="30">
        <f>STOCK!H118</f>
        <v>20</v>
      </c>
      <c r="K119" s="30">
        <f>STOCK!I118</f>
        <v>20.683333333333334</v>
      </c>
      <c r="L119" s="30" t="e">
        <f>STOCK!#REF!</f>
        <v>#REF!</v>
      </c>
      <c r="U119" s="30">
        <v>1</v>
      </c>
      <c r="V119" s="30">
        <f>STOCK!L118</f>
        <v>1</v>
      </c>
      <c r="X119" s="30">
        <v>0</v>
      </c>
      <c r="Y119" s="30">
        <f t="shared" si="1"/>
        <v>1</v>
      </c>
      <c r="AG119" s="30" t="str">
        <f>STOCK!A118</f>
        <v>UB0085</v>
      </c>
      <c r="AI119" s="30">
        <v>0</v>
      </c>
    </row>
    <row r="120" spans="1:35" x14ac:dyDescent="0.15">
      <c r="A120" s="30" t="str">
        <f>STOCK!C119</f>
        <v>PRODUCT</v>
      </c>
      <c r="B120" s="30" t="str">
        <f>STOCK!D119</f>
        <v>Vestidos</v>
      </c>
      <c r="C120" s="30" t="str">
        <f>STOCK!E119</f>
        <v>Vestido camiseta bajo con abertura</v>
      </c>
      <c r="D120" s="30" t="str">
        <f>STOCK!F119</f>
        <v>Talla L</v>
      </c>
      <c r="E120" s="30" t="str">
        <f>STOCK!G119</f>
        <v>SHEIN</v>
      </c>
      <c r="F120" s="30" t="e">
        <f>STOCK!#REF!</f>
        <v>#REF!</v>
      </c>
      <c r="G120" s="30" t="e">
        <f>STOCK!#REF!</f>
        <v>#REF!</v>
      </c>
      <c r="H120" s="30" t="e">
        <f>STOCK!#REF!</f>
        <v>#REF!</v>
      </c>
      <c r="I120" s="30" t="e">
        <f>STOCK!#REF!</f>
        <v>#REF!</v>
      </c>
      <c r="J120" s="30">
        <f>STOCK!H119</f>
        <v>22</v>
      </c>
      <c r="K120" s="30">
        <f>STOCK!I119</f>
        <v>20.683333333333334</v>
      </c>
      <c r="L120" s="30" t="e">
        <f>STOCK!#REF!</f>
        <v>#REF!</v>
      </c>
      <c r="U120" s="30">
        <v>1</v>
      </c>
      <c r="V120" s="30">
        <f>STOCK!L119</f>
        <v>0</v>
      </c>
      <c r="X120" s="30">
        <v>0</v>
      </c>
      <c r="Y120" s="30">
        <f t="shared" si="1"/>
        <v>0</v>
      </c>
      <c r="AG120" s="30" t="str">
        <f>STOCK!A119</f>
        <v>V0035</v>
      </c>
      <c r="AI120" s="30">
        <v>0</v>
      </c>
    </row>
    <row r="121" spans="1:35" x14ac:dyDescent="0.15">
      <c r="A121" s="30" t="str">
        <f>STOCK!C120</f>
        <v>PRODUCT</v>
      </c>
      <c r="B121" s="30" t="str">
        <f>STOCK!D120</f>
        <v>Partes-de-abajo /Precios Bajos</v>
      </c>
      <c r="C121" s="30" t="str">
        <f>STOCK!E120</f>
        <v>Falda material estilo vinil</v>
      </c>
      <c r="D121" s="30" t="str">
        <f>STOCK!F120</f>
        <v>Talla M</v>
      </c>
      <c r="E121" s="30" t="str">
        <f>STOCK!G120</f>
        <v>SHEIN</v>
      </c>
      <c r="F121" s="30" t="e">
        <f>STOCK!#REF!</f>
        <v>#REF!</v>
      </c>
      <c r="G121" s="30" t="e">
        <f>STOCK!#REF!</f>
        <v>#REF!</v>
      </c>
      <c r="H121" s="30" t="e">
        <f>STOCK!#REF!</f>
        <v>#REF!</v>
      </c>
      <c r="I121" s="30" t="e">
        <f>STOCK!#REF!</f>
        <v>#REF!</v>
      </c>
      <c r="J121" s="30">
        <f>STOCK!H120</f>
        <v>18</v>
      </c>
      <c r="K121" s="30">
        <f>STOCK!I120</f>
        <v>19.066666666666666</v>
      </c>
      <c r="L121" s="30" t="e">
        <f>STOCK!#REF!</f>
        <v>#REF!</v>
      </c>
      <c r="U121" s="30">
        <v>1</v>
      </c>
      <c r="V121" s="30">
        <f>STOCK!L120</f>
        <v>1</v>
      </c>
      <c r="X121" s="30">
        <v>0</v>
      </c>
      <c r="Y121" s="30">
        <f t="shared" si="1"/>
        <v>1</v>
      </c>
      <c r="AG121" s="30" t="str">
        <f>STOCK!A120</f>
        <v>UB0086</v>
      </c>
      <c r="AI121" s="30">
        <v>0</v>
      </c>
    </row>
    <row r="122" spans="1:35" x14ac:dyDescent="0.15">
      <c r="A122" s="30" t="str">
        <f>STOCK!C121</f>
        <v>PRODUCT</v>
      </c>
      <c r="B122" s="30" t="str">
        <f>STOCK!D121</f>
        <v>Tops</v>
      </c>
      <c r="C122" s="30" t="str">
        <f>STOCK!E121</f>
        <v>Top de cuello V media manga</v>
      </c>
      <c r="D122" s="30" t="str">
        <f>STOCK!F121</f>
        <v>Talla XXL</v>
      </c>
      <c r="E122" s="30" t="str">
        <f>STOCK!G121</f>
        <v>SHEIN</v>
      </c>
      <c r="F122" s="30" t="e">
        <f>STOCK!#REF!</f>
        <v>#REF!</v>
      </c>
      <c r="G122" s="30" t="e">
        <f>STOCK!#REF!</f>
        <v>#REF!</v>
      </c>
      <c r="H122" s="30" t="e">
        <f>STOCK!#REF!</f>
        <v>#REF!</v>
      </c>
      <c r="I122" s="30" t="e">
        <f>STOCK!#REF!</f>
        <v>#REF!</v>
      </c>
      <c r="J122" s="30">
        <f>STOCK!H121</f>
        <v>14</v>
      </c>
      <c r="K122" s="30">
        <f>STOCK!I121</f>
        <v>14</v>
      </c>
      <c r="L122" s="30" t="e">
        <f>STOCK!#REF!</f>
        <v>#REF!</v>
      </c>
      <c r="U122" s="30">
        <v>1</v>
      </c>
      <c r="V122" s="30">
        <f>STOCK!L121</f>
        <v>0</v>
      </c>
      <c r="X122" s="30">
        <v>0</v>
      </c>
      <c r="Y122" s="30">
        <f t="shared" si="1"/>
        <v>0</v>
      </c>
      <c r="AG122" s="30" t="str">
        <f>STOCK!A121</f>
        <v>UB0087</v>
      </c>
      <c r="AI122" s="30">
        <v>0</v>
      </c>
    </row>
    <row r="123" spans="1:35" x14ac:dyDescent="0.15">
      <c r="A123" s="30" t="str">
        <f>STOCK!C122</f>
        <v>PRODUCT</v>
      </c>
      <c r="B123" s="30" t="str">
        <f>STOCK!D122</f>
        <v>Conjuntos /Precios Bajos</v>
      </c>
      <c r="C123" s="30" t="str">
        <f>STOCK!E122</f>
        <v>Conjunto cuadros</v>
      </c>
      <c r="D123" s="30" t="str">
        <f>STOCK!F122</f>
        <v>Talla XS</v>
      </c>
      <c r="E123" s="30" t="str">
        <f>STOCK!G122</f>
        <v>SHEIN</v>
      </c>
      <c r="F123" s="30" t="e">
        <f>STOCK!#REF!</f>
        <v>#REF!</v>
      </c>
      <c r="G123" s="30" t="e">
        <f>STOCK!#REF!</f>
        <v>#REF!</v>
      </c>
      <c r="H123" s="30" t="e">
        <f>STOCK!#REF!</f>
        <v>#REF!</v>
      </c>
      <c r="I123" s="30" t="e">
        <f>STOCK!#REF!</f>
        <v>#REF!</v>
      </c>
      <c r="J123" s="30">
        <f>STOCK!H122</f>
        <v>20</v>
      </c>
      <c r="K123" s="30">
        <f>STOCK!I122</f>
        <v>18.303333333333335</v>
      </c>
      <c r="L123" s="30" t="e">
        <f>STOCK!#REF!</f>
        <v>#REF!</v>
      </c>
      <c r="U123" s="30">
        <v>1</v>
      </c>
      <c r="V123" s="30">
        <f>STOCK!L122</f>
        <v>1</v>
      </c>
      <c r="X123" s="30">
        <v>0</v>
      </c>
      <c r="Y123" s="30">
        <f t="shared" si="1"/>
        <v>1</v>
      </c>
      <c r="AG123" s="30" t="str">
        <f>STOCK!A122</f>
        <v>UB0088</v>
      </c>
      <c r="AI123" s="30">
        <v>0</v>
      </c>
    </row>
    <row r="124" spans="1:35" x14ac:dyDescent="0.15">
      <c r="A124" s="30" t="str">
        <f>STOCK!C123</f>
        <v>PRODUCT</v>
      </c>
      <c r="B124" s="30" t="str">
        <f>STOCK!D123</f>
        <v>Vestidos</v>
      </c>
      <c r="C124" s="30" t="str">
        <f>STOCK!E123</f>
        <v>Vestido lápiz de manga con malla fina</v>
      </c>
      <c r="D124" s="30" t="str">
        <f>STOCK!F123</f>
        <v>Talla S</v>
      </c>
      <c r="E124" s="30" t="str">
        <f>STOCK!G123</f>
        <v>SHEIN</v>
      </c>
      <c r="F124" s="30" t="e">
        <f>STOCK!#REF!</f>
        <v>#REF!</v>
      </c>
      <c r="G124" s="30" t="e">
        <f>STOCK!#REF!</f>
        <v>#REF!</v>
      </c>
      <c r="H124" s="30" t="e">
        <f>STOCK!#REF!</f>
        <v>#REF!</v>
      </c>
      <c r="I124" s="30" t="e">
        <f>STOCK!#REF!</f>
        <v>#REF!</v>
      </c>
      <c r="J124" s="30">
        <f>STOCK!H123</f>
        <v>20</v>
      </c>
      <c r="K124" s="30">
        <f>STOCK!I123</f>
        <v>20.266666666666666</v>
      </c>
      <c r="L124" s="30" t="e">
        <f>STOCK!#REF!</f>
        <v>#REF!</v>
      </c>
      <c r="U124" s="30">
        <v>1</v>
      </c>
      <c r="V124" s="30">
        <f>STOCK!L123</f>
        <v>0</v>
      </c>
      <c r="X124" s="30">
        <v>0</v>
      </c>
      <c r="Y124" s="30">
        <f t="shared" si="1"/>
        <v>0</v>
      </c>
      <c r="AG124" s="30" t="str">
        <f>STOCK!A123</f>
        <v>UB0089</v>
      </c>
      <c r="AI124" s="30">
        <v>0</v>
      </c>
    </row>
    <row r="125" spans="1:35" x14ac:dyDescent="0.15">
      <c r="A125" s="30" t="str">
        <f>STOCK!C124</f>
        <v>PRODUCT</v>
      </c>
      <c r="B125" s="30" t="str">
        <f>STOCK!D124</f>
        <v>Conjuntos</v>
      </c>
      <c r="C125" s="30" t="str">
        <f>STOCK!E124</f>
        <v>Conjunto de cuello profundo con girante delantero con falda</v>
      </c>
      <c r="D125" s="30" t="str">
        <f>STOCK!F124</f>
        <v>Talla S</v>
      </c>
      <c r="E125" s="30" t="str">
        <f>STOCK!G124</f>
        <v>SHEIN</v>
      </c>
      <c r="F125" s="30" t="e">
        <f>STOCK!#REF!</f>
        <v>#REF!</v>
      </c>
      <c r="G125" s="30" t="e">
        <f>STOCK!#REF!</f>
        <v>#REF!</v>
      </c>
      <c r="H125" s="30" t="e">
        <f>STOCK!#REF!</f>
        <v>#REF!</v>
      </c>
      <c r="I125" s="30" t="e">
        <f>STOCK!#REF!</f>
        <v>#REF!</v>
      </c>
      <c r="J125" s="30">
        <f>STOCK!H124</f>
        <v>30</v>
      </c>
      <c r="K125" s="30">
        <f>STOCK!I124</f>
        <v>19.61</v>
      </c>
      <c r="L125" s="30" t="e">
        <f>STOCK!#REF!</f>
        <v>#REF!</v>
      </c>
      <c r="U125" s="30">
        <v>1</v>
      </c>
      <c r="V125" s="30">
        <f>STOCK!L124</f>
        <v>0</v>
      </c>
      <c r="X125" s="30">
        <v>0</v>
      </c>
      <c r="Y125" s="30">
        <f t="shared" si="1"/>
        <v>0</v>
      </c>
      <c r="AG125" s="30" t="str">
        <f>STOCK!A124</f>
        <v>C0002</v>
      </c>
      <c r="AI125" s="30">
        <v>0</v>
      </c>
    </row>
    <row r="126" spans="1:35" x14ac:dyDescent="0.15">
      <c r="A126" s="30" t="str">
        <f>STOCK!C125</f>
        <v>PRODUCT</v>
      </c>
      <c r="B126" s="30" t="str">
        <f>STOCK!D125</f>
        <v>Conjuntos</v>
      </c>
      <c r="C126" s="30" t="str">
        <f>STOCK!E125</f>
        <v>Conjunto de cuello profundo con girante delantero con falda</v>
      </c>
      <c r="D126" s="30" t="str">
        <f>STOCK!F125</f>
        <v>Talla M</v>
      </c>
      <c r="E126" s="30" t="str">
        <f>STOCK!G125</f>
        <v>SHEIN</v>
      </c>
      <c r="F126" s="30" t="e">
        <f>STOCK!#REF!</f>
        <v>#REF!</v>
      </c>
      <c r="G126" s="30" t="e">
        <f>STOCK!#REF!</f>
        <v>#REF!</v>
      </c>
      <c r="H126" s="30" t="e">
        <f>STOCK!#REF!</f>
        <v>#REF!</v>
      </c>
      <c r="I126" s="30" t="e">
        <f>STOCK!#REF!</f>
        <v>#REF!</v>
      </c>
      <c r="J126" s="30">
        <f>STOCK!H125</f>
        <v>30</v>
      </c>
      <c r="K126" s="30">
        <f>STOCK!I125</f>
        <v>19.850000000000001</v>
      </c>
      <c r="L126" s="30" t="e">
        <f>STOCK!#REF!</f>
        <v>#REF!</v>
      </c>
      <c r="U126" s="30">
        <v>1</v>
      </c>
      <c r="V126" s="30">
        <f>STOCK!L125</f>
        <v>0</v>
      </c>
      <c r="X126" s="30">
        <v>0</v>
      </c>
      <c r="Y126" s="30">
        <f t="shared" si="1"/>
        <v>0</v>
      </c>
      <c r="AG126" s="30" t="str">
        <f>STOCK!A125</f>
        <v>C0003</v>
      </c>
      <c r="AI126" s="30">
        <v>0</v>
      </c>
    </row>
    <row r="127" spans="1:35" x14ac:dyDescent="0.15">
      <c r="A127" s="30" t="str">
        <f>STOCK!C126</f>
        <v>PRODUCT</v>
      </c>
      <c r="B127" s="30" t="str">
        <f>STOCK!D126</f>
        <v>Conjuntos</v>
      </c>
      <c r="C127" s="30" t="str">
        <f>STOCK!E126</f>
        <v xml:space="preserve"> Conjunto elegante acanalado </v>
      </c>
      <c r="D127" s="30" t="str">
        <f>STOCK!F126</f>
        <v>Talla S</v>
      </c>
      <c r="E127" s="30" t="str">
        <f>STOCK!G126</f>
        <v>SHEIN</v>
      </c>
      <c r="F127" s="30" t="e">
        <f>STOCK!#REF!</f>
        <v>#REF!</v>
      </c>
      <c r="G127" s="30" t="e">
        <f>STOCK!#REF!</f>
        <v>#REF!</v>
      </c>
      <c r="H127" s="30" t="e">
        <f>STOCK!#REF!</f>
        <v>#REF!</v>
      </c>
      <c r="I127" s="30" t="e">
        <f>STOCK!#REF!</f>
        <v>#REF!</v>
      </c>
      <c r="J127" s="30">
        <f>STOCK!H126</f>
        <v>30</v>
      </c>
      <c r="K127" s="30">
        <f>STOCK!I126</f>
        <v>22.189999999999998</v>
      </c>
      <c r="L127" s="30" t="e">
        <f>STOCK!#REF!</f>
        <v>#REF!</v>
      </c>
      <c r="U127" s="30">
        <v>1</v>
      </c>
      <c r="V127" s="30">
        <f>STOCK!L126</f>
        <v>0</v>
      </c>
      <c r="X127" s="30">
        <v>0</v>
      </c>
      <c r="Y127" s="30">
        <f t="shared" si="1"/>
        <v>0</v>
      </c>
      <c r="AG127" s="30" t="str">
        <f>STOCK!A126</f>
        <v>UB0090</v>
      </c>
      <c r="AI127" s="30">
        <v>0</v>
      </c>
    </row>
    <row r="128" spans="1:35" x14ac:dyDescent="0.15">
      <c r="A128" s="30" t="str">
        <f>STOCK!C127</f>
        <v>PRODUCT</v>
      </c>
      <c r="B128" s="30" t="str">
        <f>STOCK!D127</f>
        <v>Tops</v>
      </c>
      <c r="C128" s="30" t="str">
        <f>STOCK!E127</f>
        <v>Blusa geométrica</v>
      </c>
      <c r="D128" s="30" t="str">
        <f>STOCK!F127</f>
        <v>Talla M</v>
      </c>
      <c r="E128" s="30" t="str">
        <f>STOCK!G127</f>
        <v>SHEIN</v>
      </c>
      <c r="F128" s="30" t="e">
        <f>STOCK!#REF!</f>
        <v>#REF!</v>
      </c>
      <c r="G128" s="30" t="e">
        <f>STOCK!#REF!</f>
        <v>#REF!</v>
      </c>
      <c r="H128" s="30" t="e">
        <f>STOCK!#REF!</f>
        <v>#REF!</v>
      </c>
      <c r="I128" s="30" t="e">
        <f>STOCK!#REF!</f>
        <v>#REF!</v>
      </c>
      <c r="J128" s="30">
        <f>STOCK!H127</f>
        <v>14</v>
      </c>
      <c r="K128" s="30">
        <f>STOCK!I127</f>
        <v>13.86</v>
      </c>
      <c r="L128" s="30" t="e">
        <f>STOCK!#REF!</f>
        <v>#REF!</v>
      </c>
      <c r="U128" s="30">
        <v>1</v>
      </c>
      <c r="V128" s="30">
        <f>STOCK!L127</f>
        <v>1</v>
      </c>
      <c r="X128" s="30">
        <v>0</v>
      </c>
      <c r="Y128" s="30">
        <f t="shared" si="1"/>
        <v>1</v>
      </c>
      <c r="AG128" s="30" t="str">
        <f>STOCK!A127</f>
        <v>UB0091</v>
      </c>
      <c r="AI128" s="30">
        <v>0</v>
      </c>
    </row>
    <row r="129" spans="1:35" x14ac:dyDescent="0.15">
      <c r="A129" s="30" t="str">
        <f>STOCK!C128</f>
        <v>PRODUCT</v>
      </c>
      <c r="B129" s="30" t="str">
        <f>STOCK!D128</f>
        <v>Conjuntos</v>
      </c>
      <c r="C129" s="30" t="str">
        <f>STOCK!E128</f>
        <v>Conjunto falda y blusa</v>
      </c>
      <c r="D129" s="30" t="str">
        <f>STOCK!F128</f>
        <v>Talla M</v>
      </c>
      <c r="E129" s="30" t="str">
        <f>STOCK!G128</f>
        <v>SHEIN</v>
      </c>
      <c r="F129" s="30" t="e">
        <f>STOCK!#REF!</f>
        <v>#REF!</v>
      </c>
      <c r="G129" s="30" t="e">
        <f>STOCK!#REF!</f>
        <v>#REF!</v>
      </c>
      <c r="H129" s="30" t="e">
        <f>STOCK!#REF!</f>
        <v>#REF!</v>
      </c>
      <c r="I129" s="30" t="e">
        <f>STOCK!#REF!</f>
        <v>#REF!</v>
      </c>
      <c r="J129" s="30">
        <f>STOCK!H128</f>
        <v>45</v>
      </c>
      <c r="K129" s="30">
        <f>STOCK!I128</f>
        <v>28.730000000000004</v>
      </c>
      <c r="L129" s="30" t="e">
        <f>STOCK!#REF!</f>
        <v>#REF!</v>
      </c>
      <c r="U129" s="30">
        <v>1</v>
      </c>
      <c r="V129" s="30">
        <f>STOCK!L128</f>
        <v>0</v>
      </c>
      <c r="X129" s="30">
        <v>0</v>
      </c>
      <c r="Y129" s="30">
        <f t="shared" si="1"/>
        <v>0</v>
      </c>
      <c r="AG129" s="30" t="str">
        <f>STOCK!A128</f>
        <v>UB0092</v>
      </c>
      <c r="AI129" s="30">
        <v>0</v>
      </c>
    </row>
    <row r="130" spans="1:35" x14ac:dyDescent="0.15">
      <c r="A130" s="30" t="str">
        <f>STOCK!C129</f>
        <v>PRODUCT</v>
      </c>
      <c r="B130" s="30" t="str">
        <f>STOCK!D129</f>
        <v>Monos /Precios Bajos</v>
      </c>
      <c r="C130" s="30" t="str">
        <f>STOCK!E129</f>
        <v>Jumpsuit palazzo de tie dye</v>
      </c>
      <c r="D130" s="30" t="str">
        <f>STOCK!F129</f>
        <v>Talla S</v>
      </c>
      <c r="E130" s="30" t="str">
        <f>STOCK!G129</f>
        <v>SHEIN</v>
      </c>
      <c r="F130" s="30" t="e">
        <f>STOCK!#REF!</f>
        <v>#REF!</v>
      </c>
      <c r="G130" s="30" t="e">
        <f>STOCK!#REF!</f>
        <v>#REF!</v>
      </c>
      <c r="H130" s="30" t="e">
        <f>STOCK!#REF!</f>
        <v>#REF!</v>
      </c>
      <c r="I130" s="30" t="e">
        <f>STOCK!#REF!</f>
        <v>#REF!</v>
      </c>
      <c r="J130" s="30">
        <f>STOCK!H129</f>
        <v>25</v>
      </c>
      <c r="K130" s="30">
        <f>STOCK!I129</f>
        <v>24.500000000000004</v>
      </c>
      <c r="L130" s="30" t="e">
        <f>STOCK!#REF!</f>
        <v>#REF!</v>
      </c>
      <c r="U130" s="30">
        <v>1</v>
      </c>
      <c r="V130" s="30">
        <f>STOCK!L129</f>
        <v>1</v>
      </c>
      <c r="X130" s="30">
        <v>0</v>
      </c>
      <c r="Y130" s="30">
        <f t="shared" si="1"/>
        <v>1</v>
      </c>
      <c r="AG130" s="30" t="str">
        <f>STOCK!A129</f>
        <v>UB0093</v>
      </c>
      <c r="AI130" s="30">
        <v>0</v>
      </c>
    </row>
    <row r="131" spans="1:35" x14ac:dyDescent="0.15">
      <c r="A131" s="30" t="str">
        <f>STOCK!C130</f>
        <v>PRODUCT</v>
      </c>
      <c r="B131" s="30" t="str">
        <f>STOCK!D130</f>
        <v>Monos</v>
      </c>
      <c r="C131" s="30" t="str">
        <f>STOCK!E130</f>
        <v>Jumpsuit palazzo de tie dye</v>
      </c>
      <c r="D131" s="30" t="str">
        <f>STOCK!F130</f>
        <v>Talla M</v>
      </c>
      <c r="E131" s="30" t="str">
        <f>STOCK!G130</f>
        <v>SHEIN</v>
      </c>
      <c r="F131" s="30" t="e">
        <f>STOCK!#REF!</f>
        <v>#REF!</v>
      </c>
      <c r="G131" s="30" t="e">
        <f>STOCK!#REF!</f>
        <v>#REF!</v>
      </c>
      <c r="H131" s="30" t="e">
        <f>STOCK!#REF!</f>
        <v>#REF!</v>
      </c>
      <c r="I131" s="30" t="e">
        <f>STOCK!#REF!</f>
        <v>#REF!</v>
      </c>
      <c r="J131" s="30">
        <f>STOCK!H130</f>
        <v>30</v>
      </c>
      <c r="K131" s="30">
        <f>STOCK!I130</f>
        <v>24.500000000000004</v>
      </c>
      <c r="L131" s="30" t="e">
        <f>STOCK!#REF!</f>
        <v>#REF!</v>
      </c>
      <c r="U131" s="30">
        <v>1</v>
      </c>
      <c r="V131" s="30">
        <f>STOCK!L130</f>
        <v>0</v>
      </c>
      <c r="X131" s="30">
        <v>0</v>
      </c>
      <c r="Y131" s="30">
        <f t="shared" ref="Y131:Y194" si="2">IF(V131&gt;0,1,0)</f>
        <v>0</v>
      </c>
      <c r="AG131" s="30" t="str">
        <f>STOCK!A130</f>
        <v>UB0094</v>
      </c>
      <c r="AI131" s="30">
        <v>0</v>
      </c>
    </row>
    <row r="132" spans="1:35" x14ac:dyDescent="0.15">
      <c r="A132" s="30" t="str">
        <f>STOCK!C131</f>
        <v>PRODUCT</v>
      </c>
      <c r="B132" s="30" t="str">
        <f>STOCK!D131</f>
        <v>Monos</v>
      </c>
      <c r="C132" s="30" t="str">
        <f>STOCK!E131</f>
        <v>Jumpsuit palazzo de tie dye</v>
      </c>
      <c r="D132" s="30" t="str">
        <f>STOCK!F131</f>
        <v>Talla L</v>
      </c>
      <c r="E132" s="30" t="str">
        <f>STOCK!G131</f>
        <v>SHEIN</v>
      </c>
      <c r="F132" s="30" t="e">
        <f>STOCK!#REF!</f>
        <v>#REF!</v>
      </c>
      <c r="G132" s="30" t="e">
        <f>STOCK!#REF!</f>
        <v>#REF!</v>
      </c>
      <c r="H132" s="30" t="e">
        <f>STOCK!#REF!</f>
        <v>#REF!</v>
      </c>
      <c r="I132" s="30" t="e">
        <f>STOCK!#REF!</f>
        <v>#REF!</v>
      </c>
      <c r="J132" s="30">
        <f>STOCK!H131</f>
        <v>30</v>
      </c>
      <c r="K132" s="30">
        <f>STOCK!I131</f>
        <v>24.500000000000004</v>
      </c>
      <c r="L132" s="30" t="e">
        <f>STOCK!#REF!</f>
        <v>#REF!</v>
      </c>
      <c r="U132" s="30">
        <v>1</v>
      </c>
      <c r="V132" s="30">
        <f>STOCK!L131</f>
        <v>0</v>
      </c>
      <c r="X132" s="30">
        <v>0</v>
      </c>
      <c r="Y132" s="30">
        <f t="shared" si="2"/>
        <v>0</v>
      </c>
      <c r="AG132" s="30" t="str">
        <f>STOCK!A131</f>
        <v>eUB0094Ω</v>
      </c>
      <c r="AI132" s="30">
        <v>0</v>
      </c>
    </row>
    <row r="133" spans="1:35" x14ac:dyDescent="0.15">
      <c r="A133" s="30" t="str">
        <f>STOCK!C132</f>
        <v>PRODUCT</v>
      </c>
      <c r="B133" s="30" t="str">
        <f>STOCK!D132</f>
        <v>Conjuntos</v>
      </c>
      <c r="C133" s="30" t="str">
        <f>STOCK!E132</f>
        <v>Conjunto short, camisa y top</v>
      </c>
      <c r="D133" s="30" t="str">
        <f>STOCK!F132</f>
        <v>Talla M</v>
      </c>
      <c r="E133" s="30" t="str">
        <f>STOCK!G132</f>
        <v>SHEIN</v>
      </c>
      <c r="F133" s="30" t="e">
        <f>STOCK!#REF!</f>
        <v>#REF!</v>
      </c>
      <c r="G133" s="30" t="e">
        <f>STOCK!#REF!</f>
        <v>#REF!</v>
      </c>
      <c r="H133" s="30" t="e">
        <f>STOCK!#REF!</f>
        <v>#REF!</v>
      </c>
      <c r="I133" s="30" t="e">
        <f>STOCK!#REF!</f>
        <v>#REF!</v>
      </c>
      <c r="J133" s="30">
        <f>STOCK!H132</f>
        <v>28</v>
      </c>
      <c r="K133" s="30">
        <f>STOCK!I132</f>
        <v>25.250000000000004</v>
      </c>
      <c r="L133" s="30" t="e">
        <f>STOCK!#REF!</f>
        <v>#REF!</v>
      </c>
      <c r="U133" s="30">
        <v>1</v>
      </c>
      <c r="V133" s="30">
        <f>STOCK!L132</f>
        <v>0</v>
      </c>
      <c r="X133" s="30">
        <v>0</v>
      </c>
      <c r="Y133" s="30">
        <f t="shared" si="2"/>
        <v>0</v>
      </c>
      <c r="AG133" s="30" t="str">
        <f>STOCK!A132</f>
        <v>UB0096</v>
      </c>
      <c r="AI133" s="30">
        <v>0</v>
      </c>
    </row>
    <row r="134" spans="1:35" x14ac:dyDescent="0.15">
      <c r="A134" s="30" t="str">
        <f>STOCK!C133</f>
        <v>PRODUCT</v>
      </c>
      <c r="B134" s="30" t="str">
        <f>STOCK!D133</f>
        <v>Conjuntos</v>
      </c>
      <c r="C134" s="30" t="str">
        <f>STOCK!E133</f>
        <v>Conjunto short, camisa y top</v>
      </c>
      <c r="D134" s="30" t="str">
        <f>STOCK!F133</f>
        <v>Talla XS</v>
      </c>
      <c r="E134" s="30" t="str">
        <f>STOCK!G133</f>
        <v>SHEIN</v>
      </c>
      <c r="F134" s="30" t="e">
        <f>STOCK!#REF!</f>
        <v>#REF!</v>
      </c>
      <c r="G134" s="30" t="e">
        <f>STOCK!#REF!</f>
        <v>#REF!</v>
      </c>
      <c r="H134" s="30" t="e">
        <f>STOCK!#REF!</f>
        <v>#REF!</v>
      </c>
      <c r="I134" s="30" t="e">
        <f>STOCK!#REF!</f>
        <v>#REF!</v>
      </c>
      <c r="J134" s="30">
        <f>STOCK!H133</f>
        <v>28</v>
      </c>
      <c r="K134" s="30">
        <f>STOCK!I133</f>
        <v>25.250000000000004</v>
      </c>
      <c r="L134" s="30" t="e">
        <f>STOCK!#REF!</f>
        <v>#REF!</v>
      </c>
      <c r="U134" s="30">
        <v>1</v>
      </c>
      <c r="V134" s="30">
        <f>STOCK!L133</f>
        <v>0</v>
      </c>
      <c r="X134" s="30">
        <v>0</v>
      </c>
      <c r="Y134" s="30">
        <f t="shared" si="2"/>
        <v>0</v>
      </c>
      <c r="AG134" s="30" t="str">
        <f>STOCK!A133</f>
        <v>UB0097</v>
      </c>
      <c r="AI134" s="30">
        <v>0</v>
      </c>
    </row>
    <row r="135" spans="1:35" x14ac:dyDescent="0.15">
      <c r="A135" s="30" t="str">
        <f>STOCK!C134</f>
        <v>PRODUCT</v>
      </c>
      <c r="B135" s="30" t="str">
        <f>STOCK!D134</f>
        <v>Conjuntos /Precios Bajos</v>
      </c>
      <c r="C135" s="30" t="str">
        <f>STOCK!E134</f>
        <v>Conjunto de  top y pantalón</v>
      </c>
      <c r="D135" s="30" t="str">
        <f>STOCK!F134</f>
        <v>Talla M</v>
      </c>
      <c r="E135" s="30" t="str">
        <f>STOCK!G134</f>
        <v>SHEIN</v>
      </c>
      <c r="F135" s="30" t="e">
        <f>STOCK!#REF!</f>
        <v>#REF!</v>
      </c>
      <c r="G135" s="30" t="e">
        <f>STOCK!#REF!</f>
        <v>#REF!</v>
      </c>
      <c r="H135" s="30" t="e">
        <f>STOCK!#REF!</f>
        <v>#REF!</v>
      </c>
      <c r="I135" s="30" t="e">
        <f>STOCK!#REF!</f>
        <v>#REF!</v>
      </c>
      <c r="J135" s="30">
        <f>STOCK!H134</f>
        <v>28</v>
      </c>
      <c r="K135" s="30">
        <f>STOCK!I134</f>
        <v>26.45</v>
      </c>
      <c r="L135" s="30" t="e">
        <f>STOCK!#REF!</f>
        <v>#REF!</v>
      </c>
      <c r="U135" s="30">
        <v>1</v>
      </c>
      <c r="V135" s="30">
        <f>STOCK!L134</f>
        <v>1</v>
      </c>
      <c r="X135" s="30">
        <v>0</v>
      </c>
      <c r="Y135" s="30">
        <f t="shared" si="2"/>
        <v>1</v>
      </c>
      <c r="AG135" s="30" t="str">
        <f>STOCK!A134</f>
        <v>UB0098</v>
      </c>
      <c r="AI135" s="30">
        <v>0</v>
      </c>
    </row>
    <row r="136" spans="1:35" x14ac:dyDescent="0.15">
      <c r="A136" s="30" t="str">
        <f>STOCK!C135</f>
        <v>PRODUCT</v>
      </c>
      <c r="B136" s="30" t="str">
        <f>STOCK!D135</f>
        <v>Vestidos</v>
      </c>
      <c r="C136" s="30" t="str">
        <f>STOCK!E135</f>
        <v>Vestido ajustado de titrantes finos</v>
      </c>
      <c r="D136" s="30" t="str">
        <f>STOCK!F135</f>
        <v>Talla S</v>
      </c>
      <c r="E136" s="30" t="str">
        <f>STOCK!G135</f>
        <v>SHEIN</v>
      </c>
      <c r="F136" s="30" t="e">
        <f>STOCK!#REF!</f>
        <v>#REF!</v>
      </c>
      <c r="G136" s="30" t="e">
        <f>STOCK!#REF!</f>
        <v>#REF!</v>
      </c>
      <c r="H136" s="30" t="e">
        <f>STOCK!#REF!</f>
        <v>#REF!</v>
      </c>
      <c r="I136" s="30" t="e">
        <f>STOCK!#REF!</f>
        <v>#REF!</v>
      </c>
      <c r="J136" s="30">
        <f>STOCK!H135</f>
        <v>25</v>
      </c>
      <c r="K136" s="30">
        <f>STOCK!I135</f>
        <v>19.666666666666664</v>
      </c>
      <c r="L136" s="30" t="e">
        <f>STOCK!#REF!</f>
        <v>#REF!</v>
      </c>
      <c r="U136" s="30">
        <v>1</v>
      </c>
      <c r="V136" s="30">
        <f>STOCK!L135</f>
        <v>0</v>
      </c>
      <c r="X136" s="30">
        <v>0</v>
      </c>
      <c r="Y136" s="30">
        <f t="shared" si="2"/>
        <v>0</v>
      </c>
      <c r="AG136" s="30" t="str">
        <f>STOCK!A135</f>
        <v>UB0099</v>
      </c>
      <c r="AI136" s="30">
        <v>0</v>
      </c>
    </row>
    <row r="137" spans="1:35" x14ac:dyDescent="0.15">
      <c r="A137" s="30" t="str">
        <f>STOCK!C136</f>
        <v>PRODUCT</v>
      </c>
      <c r="B137" s="30" t="str">
        <f>STOCK!D136</f>
        <v>Vestidos /Precios Bajos</v>
      </c>
      <c r="C137" s="30" t="str">
        <f>STOCK!E136</f>
        <v>Vestido ajustado de titrantes finos</v>
      </c>
      <c r="D137" s="30" t="str">
        <f>STOCK!F136</f>
        <v>Talla XS</v>
      </c>
      <c r="E137" s="30" t="str">
        <f>STOCK!G136</f>
        <v>SHEIN</v>
      </c>
      <c r="F137" s="30" t="e">
        <f>STOCK!#REF!</f>
        <v>#REF!</v>
      </c>
      <c r="G137" s="30" t="e">
        <f>STOCK!#REF!</f>
        <v>#REF!</v>
      </c>
      <c r="H137" s="30" t="e">
        <f>STOCK!#REF!</f>
        <v>#REF!</v>
      </c>
      <c r="I137" s="30" t="e">
        <f>STOCK!#REF!</f>
        <v>#REF!</v>
      </c>
      <c r="J137" s="30">
        <f>STOCK!H136</f>
        <v>22</v>
      </c>
      <c r="K137" s="30">
        <f>STOCK!I136</f>
        <v>19.666666666666664</v>
      </c>
      <c r="L137" s="30" t="e">
        <f>STOCK!#REF!</f>
        <v>#REF!</v>
      </c>
      <c r="U137" s="30">
        <v>1</v>
      </c>
      <c r="V137" s="30">
        <f>STOCK!L136</f>
        <v>1</v>
      </c>
      <c r="X137" s="30">
        <v>0</v>
      </c>
      <c r="Y137" s="30">
        <f t="shared" si="2"/>
        <v>1</v>
      </c>
      <c r="AG137" s="30" t="str">
        <f>STOCK!A136</f>
        <v>UB0100</v>
      </c>
      <c r="AI137" s="30">
        <v>0</v>
      </c>
    </row>
    <row r="138" spans="1:35" x14ac:dyDescent="0.15">
      <c r="A138" s="30" t="str">
        <f>STOCK!C137</f>
        <v>PRODUCT</v>
      </c>
      <c r="B138" s="30" t="str">
        <f>STOCK!D137</f>
        <v>Vestidos /Curvy /Precios Bajos</v>
      </c>
      <c r="C138" s="30" t="str">
        <f>STOCK!E137</f>
        <v>Vestido línea A elegante</v>
      </c>
      <c r="D138" s="30" t="str">
        <f>STOCK!F137</f>
        <v>Talla L</v>
      </c>
      <c r="E138" s="30" t="str">
        <f>STOCK!G137</f>
        <v>SHEIN</v>
      </c>
      <c r="F138" s="30" t="e">
        <f>STOCK!#REF!</f>
        <v>#REF!</v>
      </c>
      <c r="G138" s="30" t="e">
        <f>STOCK!#REF!</f>
        <v>#REF!</v>
      </c>
      <c r="H138" s="30" t="e">
        <f>STOCK!#REF!</f>
        <v>#REF!</v>
      </c>
      <c r="I138" s="30" t="e">
        <f>STOCK!#REF!</f>
        <v>#REF!</v>
      </c>
      <c r="J138" s="30">
        <f>STOCK!H137</f>
        <v>25</v>
      </c>
      <c r="K138" s="30">
        <f>STOCK!I137</f>
        <v>24.43333333333333</v>
      </c>
      <c r="L138" s="30" t="e">
        <f>STOCK!#REF!</f>
        <v>#REF!</v>
      </c>
      <c r="U138" s="30">
        <v>1</v>
      </c>
      <c r="V138" s="30">
        <f>STOCK!L137</f>
        <v>1</v>
      </c>
      <c r="X138" s="30">
        <v>0</v>
      </c>
      <c r="Y138" s="30">
        <f t="shared" si="2"/>
        <v>1</v>
      </c>
      <c r="AG138" s="30" t="str">
        <f>STOCK!A137</f>
        <v>UB0101</v>
      </c>
      <c r="AI138" s="30">
        <v>0</v>
      </c>
    </row>
    <row r="139" spans="1:35" x14ac:dyDescent="0.15">
      <c r="A139" s="30" t="str">
        <f>STOCK!C138</f>
        <v>PRODUCT</v>
      </c>
      <c r="B139" s="30" t="str">
        <f>STOCK!D138</f>
        <v>Vestidos /Precios Bajos</v>
      </c>
      <c r="C139" s="30" t="str">
        <f>STOCK!E138</f>
        <v>Vestido línea A elegante</v>
      </c>
      <c r="D139" s="30" t="str">
        <f>STOCK!F138</f>
        <v>Talla M</v>
      </c>
      <c r="E139" s="30" t="str">
        <f>STOCK!G138</f>
        <v>SHEIN</v>
      </c>
      <c r="F139" s="30" t="e">
        <f>STOCK!#REF!</f>
        <v>#REF!</v>
      </c>
      <c r="G139" s="30" t="e">
        <f>STOCK!#REF!</f>
        <v>#REF!</v>
      </c>
      <c r="H139" s="30" t="e">
        <f>STOCK!#REF!</f>
        <v>#REF!</v>
      </c>
      <c r="I139" s="30" t="e">
        <f>STOCK!#REF!</f>
        <v>#REF!</v>
      </c>
      <c r="J139" s="30">
        <f>STOCK!H138</f>
        <v>25</v>
      </c>
      <c r="K139" s="30">
        <f>STOCK!I138</f>
        <v>24.43333333333333</v>
      </c>
      <c r="L139" s="30" t="e">
        <f>STOCK!#REF!</f>
        <v>#REF!</v>
      </c>
      <c r="U139" s="30">
        <v>1</v>
      </c>
      <c r="V139" s="30">
        <f>STOCK!L138</f>
        <v>1</v>
      </c>
      <c r="X139" s="30">
        <v>0</v>
      </c>
      <c r="Y139" s="30">
        <f t="shared" si="2"/>
        <v>1</v>
      </c>
      <c r="AG139" s="30" t="str">
        <f>STOCK!A138</f>
        <v>UB0102</v>
      </c>
      <c r="AI139" s="30">
        <v>0</v>
      </c>
    </row>
    <row r="140" spans="1:35" x14ac:dyDescent="0.15">
      <c r="A140" s="30" t="str">
        <f>STOCK!C139</f>
        <v>PRODUCT</v>
      </c>
      <c r="B140" s="30" t="str">
        <f>STOCK!D139</f>
        <v>Conjuntos /Precios Bajos</v>
      </c>
      <c r="C140" s="30" t="str">
        <f>STOCK!E139</f>
        <v>Conjunto Top y Falda</v>
      </c>
      <c r="D140" s="30" t="str">
        <f>STOCK!F139</f>
        <v>Talla XS</v>
      </c>
      <c r="E140" s="30" t="str">
        <f>STOCK!G139</f>
        <v>SHEIN</v>
      </c>
      <c r="F140" s="30" t="e">
        <f>STOCK!#REF!</f>
        <v>#REF!</v>
      </c>
      <c r="G140" s="30" t="e">
        <f>STOCK!#REF!</f>
        <v>#REF!</v>
      </c>
      <c r="H140" s="30" t="e">
        <f>STOCK!#REF!</f>
        <v>#REF!</v>
      </c>
      <c r="I140" s="30" t="e">
        <f>STOCK!#REF!</f>
        <v>#REF!</v>
      </c>
      <c r="J140" s="30">
        <f>STOCK!H139</f>
        <v>28</v>
      </c>
      <c r="K140" s="30">
        <f>STOCK!I139</f>
        <v>26.246666666666666</v>
      </c>
      <c r="L140" s="30" t="e">
        <f>STOCK!#REF!</f>
        <v>#REF!</v>
      </c>
      <c r="U140" s="30">
        <v>1</v>
      </c>
      <c r="V140" s="30">
        <f>STOCK!L139</f>
        <v>1</v>
      </c>
      <c r="X140" s="30">
        <v>0</v>
      </c>
      <c r="Y140" s="30">
        <f t="shared" si="2"/>
        <v>1</v>
      </c>
      <c r="AG140" s="30" t="str">
        <f>STOCK!A139</f>
        <v>UB0103</v>
      </c>
      <c r="AI140" s="30">
        <v>0</v>
      </c>
    </row>
    <row r="141" spans="1:35" x14ac:dyDescent="0.15">
      <c r="A141" s="30" t="str">
        <f>STOCK!C140</f>
        <v>PRODUCT</v>
      </c>
      <c r="B141" s="30" t="str">
        <f>STOCK!D140</f>
        <v>Conjuntos</v>
      </c>
      <c r="C141" s="30" t="str">
        <f>STOCK!E140</f>
        <v>Conjuntot Top corto &amp; Pantalones</v>
      </c>
      <c r="D141" s="30" t="str">
        <f>STOCK!F140</f>
        <v>Talla S</v>
      </c>
      <c r="E141" s="30" t="str">
        <f>STOCK!G140</f>
        <v>SHEIN</v>
      </c>
      <c r="F141" s="30" t="e">
        <f>STOCK!#REF!</f>
        <v>#REF!</v>
      </c>
      <c r="G141" s="30" t="e">
        <f>STOCK!#REF!</f>
        <v>#REF!</v>
      </c>
      <c r="H141" s="30" t="e">
        <f>STOCK!#REF!</f>
        <v>#REF!</v>
      </c>
      <c r="I141" s="30" t="e">
        <f>STOCK!#REF!</f>
        <v>#REF!</v>
      </c>
      <c r="J141" s="30">
        <f>STOCK!H140</f>
        <v>35</v>
      </c>
      <c r="K141" s="30">
        <f>STOCK!I140</f>
        <v>27.553333333333335</v>
      </c>
      <c r="L141" s="30" t="e">
        <f>STOCK!#REF!</f>
        <v>#REF!</v>
      </c>
      <c r="U141" s="30">
        <v>1</v>
      </c>
      <c r="V141" s="30">
        <f>STOCK!L140</f>
        <v>0</v>
      </c>
      <c r="X141" s="30">
        <v>0</v>
      </c>
      <c r="Y141" s="30">
        <f t="shared" si="2"/>
        <v>0</v>
      </c>
      <c r="AG141" s="30" t="str">
        <f>STOCK!A140</f>
        <v>UB0104</v>
      </c>
      <c r="AI141" s="30">
        <v>0</v>
      </c>
    </row>
    <row r="142" spans="1:35" x14ac:dyDescent="0.15">
      <c r="A142" s="30" t="str">
        <f>STOCK!C141</f>
        <v>PRODUCT</v>
      </c>
      <c r="B142" s="30" t="str">
        <f>STOCK!D141</f>
        <v>Partes-de-abajo</v>
      </c>
      <c r="C142" s="30" t="str">
        <f>STOCK!E141</f>
        <v>Falda en mezclilla de talle alto con abertura</v>
      </c>
      <c r="D142" s="30" t="str">
        <f>STOCK!F141</f>
        <v>Talla XS</v>
      </c>
      <c r="E142" s="30" t="str">
        <f>STOCK!G141</f>
        <v>SHEIN</v>
      </c>
      <c r="F142" s="30" t="e">
        <f>STOCK!#REF!</f>
        <v>#REF!</v>
      </c>
      <c r="G142" s="30" t="e">
        <f>STOCK!#REF!</f>
        <v>#REF!</v>
      </c>
      <c r="H142" s="30" t="e">
        <f>STOCK!#REF!</f>
        <v>#REF!</v>
      </c>
      <c r="I142" s="30" t="e">
        <f>STOCK!#REF!</f>
        <v>#REF!</v>
      </c>
      <c r="J142" s="30">
        <f>STOCK!H141</f>
        <v>35</v>
      </c>
      <c r="K142" s="30">
        <f>STOCK!I141</f>
        <v>28.5</v>
      </c>
      <c r="L142" s="30" t="e">
        <f>STOCK!#REF!</f>
        <v>#REF!</v>
      </c>
      <c r="U142" s="30">
        <v>1</v>
      </c>
      <c r="V142" s="30">
        <f>STOCK!L141</f>
        <v>0</v>
      </c>
      <c r="X142" s="30">
        <v>0</v>
      </c>
      <c r="Y142" s="30">
        <f t="shared" si="2"/>
        <v>0</v>
      </c>
      <c r="AG142" s="30" t="str">
        <f>STOCK!A141</f>
        <v>P0013</v>
      </c>
      <c r="AI142" s="30">
        <v>0</v>
      </c>
    </row>
    <row r="143" spans="1:35" x14ac:dyDescent="0.15">
      <c r="A143" s="30" t="str">
        <f>STOCK!C142</f>
        <v>PRODUCT</v>
      </c>
      <c r="B143" s="30" t="str">
        <f>STOCK!D142</f>
        <v>Conjuntos /Precios Bajos</v>
      </c>
      <c r="C143" s="30" t="str">
        <f>STOCK!E142</f>
        <v>Conjunto top corto y pantalones</v>
      </c>
      <c r="D143" s="30" t="str">
        <f>STOCK!F142</f>
        <v>Talla M</v>
      </c>
      <c r="E143" s="30" t="str">
        <f>STOCK!G142</f>
        <v>SHEIN</v>
      </c>
      <c r="F143" s="30" t="e">
        <f>STOCK!#REF!</f>
        <v>#REF!</v>
      </c>
      <c r="G143" s="30" t="e">
        <f>STOCK!#REF!</f>
        <v>#REF!</v>
      </c>
      <c r="H143" s="30" t="e">
        <f>STOCK!#REF!</f>
        <v>#REF!</v>
      </c>
      <c r="I143" s="30" t="e">
        <f>STOCK!#REF!</f>
        <v>#REF!</v>
      </c>
      <c r="J143" s="30">
        <f>STOCK!H142</f>
        <v>28</v>
      </c>
      <c r="K143" s="30">
        <f>STOCK!I142</f>
        <v>27</v>
      </c>
      <c r="L143" s="30" t="e">
        <f>STOCK!#REF!</f>
        <v>#REF!</v>
      </c>
      <c r="U143" s="30">
        <v>1</v>
      </c>
      <c r="V143" s="30">
        <f>STOCK!L142</f>
        <v>1</v>
      </c>
      <c r="X143" s="30">
        <v>0</v>
      </c>
      <c r="Y143" s="30">
        <f t="shared" si="2"/>
        <v>1</v>
      </c>
      <c r="AG143" s="30" t="str">
        <f>STOCK!A142</f>
        <v>UB0105</v>
      </c>
      <c r="AI143" s="30">
        <v>0</v>
      </c>
    </row>
    <row r="144" spans="1:35" x14ac:dyDescent="0.15">
      <c r="A144" s="30" t="str">
        <f>STOCK!C143</f>
        <v>PRODUCT</v>
      </c>
      <c r="B144" s="30" t="str">
        <f>STOCK!D143</f>
        <v>Vestidos</v>
      </c>
      <c r="C144" s="30" t="str">
        <f>STOCK!E143</f>
        <v>Vestido Tie-Dye Bohemio</v>
      </c>
      <c r="D144" s="30" t="str">
        <f>STOCK!F143</f>
        <v>Talla L</v>
      </c>
      <c r="E144" s="30" t="str">
        <f>STOCK!G143</f>
        <v>SHEIN</v>
      </c>
      <c r="F144" s="30" t="e">
        <f>STOCK!#REF!</f>
        <v>#REF!</v>
      </c>
      <c r="G144" s="30" t="e">
        <f>STOCK!#REF!</f>
        <v>#REF!</v>
      </c>
      <c r="H144" s="30" t="e">
        <f>STOCK!#REF!</f>
        <v>#REF!</v>
      </c>
      <c r="I144" s="30" t="e">
        <f>STOCK!#REF!</f>
        <v>#REF!</v>
      </c>
      <c r="J144" s="30">
        <f>STOCK!H143</f>
        <v>12</v>
      </c>
      <c r="K144" s="30">
        <f>STOCK!I143</f>
        <v>10.868333333333334</v>
      </c>
      <c r="L144" s="30" t="e">
        <f>STOCK!#REF!</f>
        <v>#REF!</v>
      </c>
      <c r="U144" s="30">
        <v>1</v>
      </c>
      <c r="V144" s="30">
        <f>STOCK!L143</f>
        <v>0</v>
      </c>
      <c r="X144" s="30">
        <v>0</v>
      </c>
      <c r="Y144" s="30">
        <f t="shared" si="2"/>
        <v>0</v>
      </c>
      <c r="AG144" s="30" t="str">
        <f>STOCK!A143</f>
        <v>V0041</v>
      </c>
      <c r="AI144" s="30">
        <v>0</v>
      </c>
    </row>
    <row r="145" spans="1:35" x14ac:dyDescent="0.15">
      <c r="A145" s="30" t="str">
        <f>STOCK!C144</f>
        <v>PRODUCT</v>
      </c>
      <c r="B145" s="30" t="str">
        <f>STOCK!D144</f>
        <v>Vestidos</v>
      </c>
      <c r="C145" s="30" t="str">
        <f>STOCK!E144</f>
        <v>Vestido camisero con cinturón</v>
      </c>
      <c r="D145" s="30" t="str">
        <f>STOCK!F144</f>
        <v>Talla S</v>
      </c>
      <c r="E145" s="30" t="str">
        <f>STOCK!G144</f>
        <v>SHEIN</v>
      </c>
      <c r="F145" s="30" t="e">
        <f>STOCK!#REF!</f>
        <v>#REF!</v>
      </c>
      <c r="G145" s="30" t="e">
        <f>STOCK!#REF!</f>
        <v>#REF!</v>
      </c>
      <c r="H145" s="30" t="e">
        <f>STOCK!#REF!</f>
        <v>#REF!</v>
      </c>
      <c r="I145" s="30" t="e">
        <f>STOCK!#REF!</f>
        <v>#REF!</v>
      </c>
      <c r="J145" s="30">
        <f>STOCK!H144</f>
        <v>20</v>
      </c>
      <c r="K145" s="30">
        <f>STOCK!I144</f>
        <v>19.524999999999999</v>
      </c>
      <c r="L145" s="30" t="e">
        <f>STOCK!#REF!</f>
        <v>#REF!</v>
      </c>
      <c r="U145" s="30">
        <v>1</v>
      </c>
      <c r="V145" s="30">
        <f>STOCK!L144</f>
        <v>1</v>
      </c>
      <c r="X145" s="30">
        <v>0</v>
      </c>
      <c r="Y145" s="30">
        <f t="shared" si="2"/>
        <v>1</v>
      </c>
      <c r="AG145" s="30" t="str">
        <f>STOCK!A144</f>
        <v>UB0106</v>
      </c>
      <c r="AI145" s="30">
        <v>0</v>
      </c>
    </row>
    <row r="146" spans="1:35" x14ac:dyDescent="0.15">
      <c r="A146" s="30" t="str">
        <f>STOCK!C145</f>
        <v>PRODUCT</v>
      </c>
      <c r="B146" s="30" t="str">
        <f>STOCK!D145</f>
        <v>Vestidos</v>
      </c>
      <c r="C146" s="30" t="str">
        <f>STOCK!E145</f>
        <v>Vestido tubo con abertura de muslo con abertura</v>
      </c>
      <c r="D146" s="30" t="str">
        <f>STOCK!F145</f>
        <v>Talla L</v>
      </c>
      <c r="E146" s="30" t="str">
        <f>STOCK!G145</f>
        <v>SHEIN</v>
      </c>
      <c r="F146" s="30" t="e">
        <f>STOCK!#REF!</f>
        <v>#REF!</v>
      </c>
      <c r="G146" s="30" t="e">
        <f>STOCK!#REF!</f>
        <v>#REF!</v>
      </c>
      <c r="H146" s="30" t="e">
        <f>STOCK!#REF!</f>
        <v>#REF!</v>
      </c>
      <c r="I146" s="30" t="e">
        <f>STOCK!#REF!</f>
        <v>#REF!</v>
      </c>
      <c r="J146" s="30">
        <f>STOCK!H145</f>
        <v>16</v>
      </c>
      <c r="K146" s="30">
        <f>STOCK!I145</f>
        <v>18.21</v>
      </c>
      <c r="L146" s="30" t="e">
        <f>STOCK!#REF!</f>
        <v>#REF!</v>
      </c>
      <c r="U146" s="30">
        <v>1</v>
      </c>
      <c r="V146" s="30">
        <f>STOCK!L145</f>
        <v>0</v>
      </c>
      <c r="X146" s="30">
        <v>0</v>
      </c>
      <c r="Y146" s="30">
        <f t="shared" si="2"/>
        <v>0</v>
      </c>
      <c r="AG146" s="30" t="str">
        <f>STOCK!A145</f>
        <v>V0043</v>
      </c>
      <c r="AI146" s="30">
        <v>0</v>
      </c>
    </row>
    <row r="147" spans="1:35" x14ac:dyDescent="0.15">
      <c r="A147" s="30" t="str">
        <f>STOCK!C146</f>
        <v>PRODUCT</v>
      </c>
      <c r="B147" s="30" t="str">
        <f>STOCK!D146</f>
        <v>Vestidos /Precios Bajos</v>
      </c>
      <c r="C147" s="30" t="str">
        <f>STOCK!E146</f>
        <v>Vestido ajustado con abertura</v>
      </c>
      <c r="D147" s="30" t="str">
        <f>STOCK!F146</f>
        <v>Talla M</v>
      </c>
      <c r="E147" s="30" t="str">
        <f>STOCK!G146</f>
        <v>SHEIN</v>
      </c>
      <c r="F147" s="30" t="e">
        <f>STOCK!#REF!</f>
        <v>#REF!</v>
      </c>
      <c r="G147" s="30" t="e">
        <f>STOCK!#REF!</f>
        <v>#REF!</v>
      </c>
      <c r="H147" s="30" t="e">
        <f>STOCK!#REF!</f>
        <v>#REF!</v>
      </c>
      <c r="I147" s="30" t="e">
        <f>STOCK!#REF!</f>
        <v>#REF!</v>
      </c>
      <c r="J147" s="30">
        <f>STOCK!H146</f>
        <v>18</v>
      </c>
      <c r="K147" s="30">
        <f>STOCK!I146</f>
        <v>18.21</v>
      </c>
      <c r="L147" s="30" t="e">
        <f>STOCK!#REF!</f>
        <v>#REF!</v>
      </c>
      <c r="U147" s="30">
        <v>1</v>
      </c>
      <c r="V147" s="30">
        <f>STOCK!L146</f>
        <v>1</v>
      </c>
      <c r="X147" s="30">
        <v>0</v>
      </c>
      <c r="Y147" s="30">
        <f t="shared" si="2"/>
        <v>1</v>
      </c>
      <c r="AG147" s="30" t="str">
        <f>STOCK!A146</f>
        <v>UB0107</v>
      </c>
      <c r="AI147" s="30">
        <v>0</v>
      </c>
    </row>
    <row r="148" spans="1:35" x14ac:dyDescent="0.15">
      <c r="A148" s="30" t="str">
        <f>STOCK!C147</f>
        <v>PRODUCT</v>
      </c>
      <c r="B148" s="30" t="str">
        <f>STOCK!D147</f>
        <v>Vestidos</v>
      </c>
      <c r="C148" s="30" t="str">
        <f>STOCK!E147</f>
        <v>Vestido floral con cinturón</v>
      </c>
      <c r="D148" s="30" t="str">
        <f>STOCK!F147</f>
        <v>Talla XXL</v>
      </c>
      <c r="E148" s="30" t="str">
        <f>STOCK!G147</f>
        <v>SHEIN</v>
      </c>
      <c r="F148" s="30" t="e">
        <f>STOCK!#REF!</f>
        <v>#REF!</v>
      </c>
      <c r="G148" s="30" t="e">
        <f>STOCK!#REF!</f>
        <v>#REF!</v>
      </c>
      <c r="H148" s="30" t="e">
        <f>STOCK!#REF!</f>
        <v>#REF!</v>
      </c>
      <c r="I148" s="30" t="e">
        <f>STOCK!#REF!</f>
        <v>#REF!</v>
      </c>
      <c r="J148" s="30">
        <f>STOCK!H147</f>
        <v>16</v>
      </c>
      <c r="K148" s="30">
        <f>STOCK!I147</f>
        <v>14.342499999999998</v>
      </c>
      <c r="L148" s="30" t="e">
        <f>STOCK!#REF!</f>
        <v>#REF!</v>
      </c>
      <c r="U148" s="30">
        <v>1</v>
      </c>
      <c r="V148" s="30">
        <f>STOCK!L147</f>
        <v>0</v>
      </c>
      <c r="X148" s="30">
        <v>0</v>
      </c>
      <c r="Y148" s="30">
        <f t="shared" si="2"/>
        <v>0</v>
      </c>
      <c r="AG148" s="30" t="str">
        <f>STOCK!A147</f>
        <v>UB0108</v>
      </c>
      <c r="AI148" s="30">
        <v>0</v>
      </c>
    </row>
    <row r="149" spans="1:35" x14ac:dyDescent="0.15">
      <c r="A149" s="30" t="str">
        <f>STOCK!C148</f>
        <v>PRODUCT</v>
      </c>
      <c r="B149" s="30" t="str">
        <f>STOCK!D148</f>
        <v>Vestidos</v>
      </c>
      <c r="C149" s="30" t="str">
        <f>STOCK!E148</f>
        <v xml:space="preserve">Vestido cruzado de lunares </v>
      </c>
      <c r="D149" s="30" t="str">
        <f>STOCK!F148</f>
        <v>Talla XS</v>
      </c>
      <c r="E149" s="30" t="str">
        <f>STOCK!G148</f>
        <v>SHEIN</v>
      </c>
      <c r="F149" s="30" t="e">
        <f>STOCK!#REF!</f>
        <v>#REF!</v>
      </c>
      <c r="G149" s="30" t="e">
        <f>STOCK!#REF!</f>
        <v>#REF!</v>
      </c>
      <c r="H149" s="30" t="e">
        <f>STOCK!#REF!</f>
        <v>#REF!</v>
      </c>
      <c r="I149" s="30" t="e">
        <f>STOCK!#REF!</f>
        <v>#REF!</v>
      </c>
      <c r="J149" s="30">
        <f>STOCK!H148</f>
        <v>15</v>
      </c>
      <c r="K149" s="30">
        <f>STOCK!I148</f>
        <v>19.082500000000003</v>
      </c>
      <c r="L149" s="30" t="e">
        <f>STOCK!#REF!</f>
        <v>#REF!</v>
      </c>
      <c r="U149" s="30">
        <v>1</v>
      </c>
      <c r="V149" s="30">
        <f>STOCK!L148</f>
        <v>0</v>
      </c>
      <c r="X149" s="30">
        <v>0</v>
      </c>
      <c r="Y149" s="30">
        <f t="shared" si="2"/>
        <v>0</v>
      </c>
      <c r="AG149" s="30" t="str">
        <f>STOCK!A148</f>
        <v>V0046</v>
      </c>
      <c r="AI149" s="30">
        <v>0</v>
      </c>
    </row>
    <row r="150" spans="1:35" x14ac:dyDescent="0.15">
      <c r="A150" s="30" t="str">
        <f>STOCK!C149</f>
        <v>PRODUCT</v>
      </c>
      <c r="B150" s="30" t="str">
        <f>STOCK!D149</f>
        <v>Vestidos</v>
      </c>
      <c r="C150" s="30" t="str">
        <f>STOCK!E149</f>
        <v xml:space="preserve">Vestido cruzado de lunares </v>
      </c>
      <c r="D150" s="30" t="str">
        <f>STOCK!F149</f>
        <v>Talla S</v>
      </c>
      <c r="E150" s="30" t="str">
        <f>STOCK!G149</f>
        <v>SHEIN</v>
      </c>
      <c r="F150" s="30" t="e">
        <f>STOCK!#REF!</f>
        <v>#REF!</v>
      </c>
      <c r="G150" s="30" t="e">
        <f>STOCK!#REF!</f>
        <v>#REF!</v>
      </c>
      <c r="H150" s="30" t="e">
        <f>STOCK!#REF!</f>
        <v>#REF!</v>
      </c>
      <c r="I150" s="30" t="e">
        <f>STOCK!#REF!</f>
        <v>#REF!</v>
      </c>
      <c r="J150" s="30">
        <f>STOCK!H149</f>
        <v>25</v>
      </c>
      <c r="K150" s="30">
        <f>STOCK!I149</f>
        <v>19.082500000000003</v>
      </c>
      <c r="L150" s="30" t="e">
        <f>STOCK!#REF!</f>
        <v>#REF!</v>
      </c>
      <c r="U150" s="30">
        <v>1</v>
      </c>
      <c r="V150" s="30">
        <f>STOCK!L149</f>
        <v>0</v>
      </c>
      <c r="X150" s="30">
        <v>0</v>
      </c>
      <c r="Y150" s="30">
        <f t="shared" si="2"/>
        <v>0</v>
      </c>
      <c r="AG150" s="30" t="str">
        <f>STOCK!A149</f>
        <v>V0047</v>
      </c>
      <c r="AI150" s="30">
        <v>0</v>
      </c>
    </row>
    <row r="151" spans="1:35" x14ac:dyDescent="0.15">
      <c r="A151" s="30" t="str">
        <f>STOCK!C150</f>
        <v>PRODUCT</v>
      </c>
      <c r="B151" s="30" t="str">
        <f>STOCK!D150</f>
        <v>Vestidos</v>
      </c>
      <c r="C151" s="30" t="str">
        <f>STOCK!E150</f>
        <v>Vestido healter dama de honor</v>
      </c>
      <c r="D151" s="30" t="str">
        <f>STOCK!F150</f>
        <v>Talla XS</v>
      </c>
      <c r="E151" s="30" t="str">
        <f>STOCK!G150</f>
        <v>SHEIN</v>
      </c>
      <c r="F151" s="30" t="e">
        <f>STOCK!#REF!</f>
        <v>#REF!</v>
      </c>
      <c r="G151" s="30" t="e">
        <f>STOCK!#REF!</f>
        <v>#REF!</v>
      </c>
      <c r="H151" s="30" t="e">
        <f>STOCK!#REF!</f>
        <v>#REF!</v>
      </c>
      <c r="I151" s="30" t="e">
        <f>STOCK!#REF!</f>
        <v>#REF!</v>
      </c>
      <c r="J151" s="30">
        <f>STOCK!H150</f>
        <v>22</v>
      </c>
      <c r="K151" s="30">
        <f>STOCK!I150</f>
        <v>21.710833333333333</v>
      </c>
      <c r="L151" s="30" t="e">
        <f>STOCK!#REF!</f>
        <v>#REF!</v>
      </c>
      <c r="U151" s="30">
        <v>1</v>
      </c>
      <c r="V151" s="30">
        <f>STOCK!L150</f>
        <v>1</v>
      </c>
      <c r="X151" s="30">
        <v>0</v>
      </c>
      <c r="Y151" s="30">
        <f t="shared" si="2"/>
        <v>1</v>
      </c>
      <c r="AG151" s="30" t="str">
        <f>STOCK!A150</f>
        <v>UB0109</v>
      </c>
      <c r="AI151" s="30">
        <v>0</v>
      </c>
    </row>
    <row r="152" spans="1:35" x14ac:dyDescent="0.15">
      <c r="A152" s="30" t="str">
        <f>STOCK!C151</f>
        <v>PRODUCT</v>
      </c>
      <c r="B152" s="30" t="str">
        <f>STOCK!D151</f>
        <v>Vestidos</v>
      </c>
      <c r="C152" s="30" t="str">
        <f>STOCK!E151</f>
        <v>Vestido healter dama de honor</v>
      </c>
      <c r="D152" s="30" t="str">
        <f>STOCK!F151</f>
        <v>Talla S</v>
      </c>
      <c r="E152" s="30" t="str">
        <f>STOCK!G151</f>
        <v>SHEIN</v>
      </c>
      <c r="F152" s="30" t="e">
        <f>STOCK!#REF!</f>
        <v>#REF!</v>
      </c>
      <c r="G152" s="30" t="e">
        <f>STOCK!#REF!</f>
        <v>#REF!</v>
      </c>
      <c r="H152" s="30" t="e">
        <f>STOCK!#REF!</f>
        <v>#REF!</v>
      </c>
      <c r="I152" s="30" t="e">
        <f>STOCK!#REF!</f>
        <v>#REF!</v>
      </c>
      <c r="J152" s="30">
        <f>STOCK!H151</f>
        <v>22</v>
      </c>
      <c r="K152" s="30">
        <f>STOCK!I151</f>
        <v>21.710833333333333</v>
      </c>
      <c r="L152" s="30" t="e">
        <f>STOCK!#REF!</f>
        <v>#REF!</v>
      </c>
      <c r="U152" s="30">
        <v>1</v>
      </c>
      <c r="V152" s="30">
        <f>STOCK!L151</f>
        <v>1</v>
      </c>
      <c r="X152" s="30">
        <v>0</v>
      </c>
      <c r="Y152" s="30">
        <f t="shared" si="2"/>
        <v>1</v>
      </c>
      <c r="AG152" s="30" t="str">
        <f>STOCK!A151</f>
        <v>UB0110</v>
      </c>
      <c r="AI152" s="30">
        <v>0</v>
      </c>
    </row>
    <row r="153" spans="1:35" x14ac:dyDescent="0.15">
      <c r="A153" s="30" t="str">
        <f>STOCK!C152</f>
        <v>PRODUCT</v>
      </c>
      <c r="B153" s="30" t="str">
        <f>STOCK!D152</f>
        <v>Vestidos</v>
      </c>
      <c r="C153" s="30" t="str">
        <f>STOCK!E152</f>
        <v>Vestido healter dama de honor</v>
      </c>
      <c r="D153" s="30" t="str">
        <f>STOCK!F152</f>
        <v>Talla M</v>
      </c>
      <c r="E153" s="30" t="str">
        <f>STOCK!G152</f>
        <v>SHEIN</v>
      </c>
      <c r="F153" s="30" t="e">
        <f>STOCK!#REF!</f>
        <v>#REF!</v>
      </c>
      <c r="G153" s="30" t="e">
        <f>STOCK!#REF!</f>
        <v>#REF!</v>
      </c>
      <c r="H153" s="30" t="e">
        <f>STOCK!#REF!</f>
        <v>#REF!</v>
      </c>
      <c r="I153" s="30" t="e">
        <f>STOCK!#REF!</f>
        <v>#REF!</v>
      </c>
      <c r="J153" s="30">
        <f>STOCK!H152</f>
        <v>22</v>
      </c>
      <c r="K153" s="30">
        <f>STOCK!I152</f>
        <v>21.710833333333333</v>
      </c>
      <c r="L153" s="30" t="e">
        <f>STOCK!#REF!</f>
        <v>#REF!</v>
      </c>
      <c r="U153" s="30">
        <v>1</v>
      </c>
      <c r="V153" s="30">
        <f>STOCK!L152</f>
        <v>1</v>
      </c>
      <c r="X153" s="30">
        <v>0</v>
      </c>
      <c r="Y153" s="30">
        <f t="shared" si="2"/>
        <v>1</v>
      </c>
      <c r="AG153" s="30" t="str">
        <f>STOCK!A152</f>
        <v>UB0111</v>
      </c>
      <c r="AI153" s="30">
        <v>0</v>
      </c>
    </row>
    <row r="154" spans="1:35" x14ac:dyDescent="0.15">
      <c r="A154" s="30" t="str">
        <f>STOCK!C153</f>
        <v>PRODUCT</v>
      </c>
      <c r="B154" s="30" t="str">
        <f>STOCK!D153</f>
        <v>Tops /Precios Bajos</v>
      </c>
      <c r="C154" s="30" t="str">
        <f>STOCK!E153</f>
        <v xml:space="preserve"> Body de encaje</v>
      </c>
      <c r="D154" s="30" t="str">
        <f>STOCK!F153</f>
        <v>Talla XS</v>
      </c>
      <c r="E154" s="30" t="str">
        <f>STOCK!G153</f>
        <v>SHEIN</v>
      </c>
      <c r="F154" s="30" t="e">
        <f>STOCK!#REF!</f>
        <v>#REF!</v>
      </c>
      <c r="G154" s="30" t="e">
        <f>STOCK!#REF!</f>
        <v>#REF!</v>
      </c>
      <c r="H154" s="30" t="e">
        <f>STOCK!#REF!</f>
        <v>#REF!</v>
      </c>
      <c r="I154" s="30" t="e">
        <f>STOCK!#REF!</f>
        <v>#REF!</v>
      </c>
      <c r="J154" s="30">
        <f>STOCK!H153</f>
        <v>8</v>
      </c>
      <c r="K154" s="30">
        <f>STOCK!I153</f>
        <v>7.15</v>
      </c>
      <c r="L154" s="30" t="e">
        <f>STOCK!#REF!</f>
        <v>#REF!</v>
      </c>
      <c r="U154" s="30">
        <v>1</v>
      </c>
      <c r="V154" s="30">
        <f>STOCK!L153</f>
        <v>2</v>
      </c>
      <c r="X154" s="30">
        <v>0</v>
      </c>
      <c r="Y154" s="30">
        <f t="shared" si="2"/>
        <v>1</v>
      </c>
      <c r="AG154" s="30" t="str">
        <f>STOCK!A153</f>
        <v>UB0112</v>
      </c>
      <c r="AI154" s="30">
        <v>0</v>
      </c>
    </row>
    <row r="155" spans="1:35" x14ac:dyDescent="0.15">
      <c r="A155" s="30" t="str">
        <f>STOCK!C154</f>
        <v>PRODUCT</v>
      </c>
      <c r="B155" s="30" t="str">
        <f>STOCK!D154</f>
        <v>Vestidos /Precios Bajos</v>
      </c>
      <c r="C155" s="30" t="str">
        <f>STOCK!E154</f>
        <v>Vestido ajustado</v>
      </c>
      <c r="D155" s="30" t="str">
        <f>STOCK!F154</f>
        <v>Talla XS</v>
      </c>
      <c r="E155" s="30" t="str">
        <f>STOCK!G154</f>
        <v>SHEIN</v>
      </c>
      <c r="F155" s="30" t="e">
        <f>STOCK!#REF!</f>
        <v>#REF!</v>
      </c>
      <c r="G155" s="30" t="e">
        <f>STOCK!#REF!</f>
        <v>#REF!</v>
      </c>
      <c r="H155" s="30" t="e">
        <f>STOCK!#REF!</f>
        <v>#REF!</v>
      </c>
      <c r="I155" s="30" t="e">
        <f>STOCK!#REF!</f>
        <v>#REF!</v>
      </c>
      <c r="J155" s="30">
        <f>STOCK!H154</f>
        <v>20</v>
      </c>
      <c r="K155" s="30">
        <f>STOCK!I154</f>
        <v>20.196666666666669</v>
      </c>
      <c r="L155" s="30" t="e">
        <f>STOCK!#REF!</f>
        <v>#REF!</v>
      </c>
      <c r="U155" s="30">
        <v>1</v>
      </c>
      <c r="V155" s="30">
        <f>STOCK!L154</f>
        <v>1</v>
      </c>
      <c r="X155" s="30">
        <v>0</v>
      </c>
      <c r="Y155" s="30">
        <f t="shared" si="2"/>
        <v>1</v>
      </c>
      <c r="AG155" s="30" t="str">
        <f>STOCK!A154</f>
        <v>UB0113</v>
      </c>
      <c r="AI155" s="30">
        <v>0</v>
      </c>
    </row>
    <row r="156" spans="1:35" x14ac:dyDescent="0.15">
      <c r="A156" s="30" t="str">
        <f>STOCK!C155</f>
        <v>PRODUCT</v>
      </c>
      <c r="B156" s="30" t="str">
        <f>STOCK!D155</f>
        <v>Vestidos</v>
      </c>
      <c r="C156" s="30" t="str">
        <f>STOCK!E155</f>
        <v>SHEIN Belle Vestido de dama de honor de hombros descubiertos fruncido cruzado de satén</v>
      </c>
      <c r="D156" s="30" t="str">
        <f>STOCK!F155</f>
        <v>Talla XS</v>
      </c>
      <c r="E156" s="30" t="str">
        <f>STOCK!G155</f>
        <v>SHEIN</v>
      </c>
      <c r="F156" s="30" t="e">
        <f>STOCK!#REF!</f>
        <v>#REF!</v>
      </c>
      <c r="G156" s="30" t="e">
        <f>STOCK!#REF!</f>
        <v>#REF!</v>
      </c>
      <c r="H156" s="30" t="e">
        <f>STOCK!#REF!</f>
        <v>#REF!</v>
      </c>
      <c r="I156" s="30" t="e">
        <f>STOCK!#REF!</f>
        <v>#REF!</v>
      </c>
      <c r="J156" s="30">
        <f>STOCK!H155</f>
        <v>30</v>
      </c>
      <c r="K156" s="30">
        <f>STOCK!I155</f>
        <v>29.533333333333331</v>
      </c>
      <c r="L156" s="30" t="e">
        <f>STOCK!#REF!</f>
        <v>#REF!</v>
      </c>
      <c r="U156" s="30">
        <v>1</v>
      </c>
      <c r="V156" s="30">
        <f>STOCK!L155</f>
        <v>0</v>
      </c>
      <c r="X156" s="30">
        <v>0</v>
      </c>
      <c r="Y156" s="30">
        <f t="shared" si="2"/>
        <v>0</v>
      </c>
      <c r="AG156" s="30" t="str">
        <f>STOCK!A155</f>
        <v>V0052</v>
      </c>
      <c r="AI156" s="30">
        <v>0</v>
      </c>
    </row>
    <row r="157" spans="1:35" x14ac:dyDescent="0.15">
      <c r="A157" s="30" t="str">
        <f>STOCK!C156</f>
        <v>PRODUCT</v>
      </c>
      <c r="B157" s="30" t="str">
        <f>STOCK!D156</f>
        <v>Vestidos</v>
      </c>
      <c r="C157" s="30" t="str">
        <f>STOCK!E156</f>
        <v>Vestido bajo cruzado de tie dye</v>
      </c>
      <c r="D157" s="30" t="str">
        <f>STOCK!F156</f>
        <v>Talla S</v>
      </c>
      <c r="E157" s="30" t="str">
        <f>STOCK!G156</f>
        <v>SHEIN</v>
      </c>
      <c r="F157" s="30" t="e">
        <f>STOCK!#REF!</f>
        <v>#REF!</v>
      </c>
      <c r="G157" s="30" t="e">
        <f>STOCK!#REF!</f>
        <v>#REF!</v>
      </c>
      <c r="H157" s="30" t="e">
        <f>STOCK!#REF!</f>
        <v>#REF!</v>
      </c>
      <c r="I157" s="30" t="e">
        <f>STOCK!#REF!</f>
        <v>#REF!</v>
      </c>
      <c r="J157" s="30">
        <f>STOCK!H156</f>
        <v>16</v>
      </c>
      <c r="K157" s="30">
        <f>STOCK!I156</f>
        <v>16.305833333333332</v>
      </c>
      <c r="L157" s="30" t="e">
        <f>STOCK!#REF!</f>
        <v>#REF!</v>
      </c>
      <c r="U157" s="30">
        <v>1</v>
      </c>
      <c r="V157" s="30">
        <f>STOCK!L156</f>
        <v>0</v>
      </c>
      <c r="X157" s="30">
        <v>0</v>
      </c>
      <c r="Y157" s="30">
        <f t="shared" si="2"/>
        <v>0</v>
      </c>
      <c r="AG157" s="30" t="str">
        <f>STOCK!A156</f>
        <v>UB0114</v>
      </c>
      <c r="AI157" s="30">
        <v>0</v>
      </c>
    </row>
    <row r="158" spans="1:35" x14ac:dyDescent="0.15">
      <c r="A158" s="30" t="str">
        <f>STOCK!C157</f>
        <v>PRODUCT</v>
      </c>
      <c r="B158" s="30" t="str">
        <f>STOCK!D157</f>
        <v>Accesorios</v>
      </c>
      <c r="C158" s="30" t="str">
        <f>STOCK!E157</f>
        <v>Pañuelo con estampado de paisley</v>
      </c>
      <c r="D158" s="30" t="str">
        <f>STOCK!F157</f>
        <v>Talla única</v>
      </c>
      <c r="E158" s="30" t="str">
        <f>STOCK!G157</f>
        <v>SHEIN</v>
      </c>
      <c r="F158" s="30" t="e">
        <f>STOCK!#REF!</f>
        <v>#REF!</v>
      </c>
      <c r="G158" s="30" t="e">
        <f>STOCK!#REF!</f>
        <v>#REF!</v>
      </c>
      <c r="H158" s="30" t="e">
        <f>STOCK!#REF!</f>
        <v>#REF!</v>
      </c>
      <c r="I158" s="30" t="e">
        <f>STOCK!#REF!</f>
        <v>#REF!</v>
      </c>
      <c r="J158" s="30">
        <f>STOCK!H157</f>
        <v>3</v>
      </c>
      <c r="K158" s="30">
        <f>STOCK!I157</f>
        <v>1.8041666666666667</v>
      </c>
      <c r="L158" s="30" t="e">
        <f>STOCK!#REF!</f>
        <v>#REF!</v>
      </c>
      <c r="U158" s="30">
        <v>1</v>
      </c>
      <c r="V158" s="30">
        <f>STOCK!L157</f>
        <v>1</v>
      </c>
      <c r="X158" s="30">
        <v>0</v>
      </c>
      <c r="Y158" s="30">
        <f t="shared" si="2"/>
        <v>1</v>
      </c>
      <c r="AG158" s="30" t="str">
        <f>STOCK!A157</f>
        <v>UB0115</v>
      </c>
      <c r="AI158" s="30">
        <v>0</v>
      </c>
    </row>
    <row r="159" spans="1:35" x14ac:dyDescent="0.15">
      <c r="A159" s="30" t="str">
        <f>STOCK!C158</f>
        <v>PRODUCT</v>
      </c>
      <c r="B159" s="30" t="str">
        <f>STOCK!D158</f>
        <v>Vestidos</v>
      </c>
      <c r="C159" s="30" t="str">
        <f>STOCK!E158</f>
        <v>Vestido de espalda cruzada</v>
      </c>
      <c r="D159" s="30" t="str">
        <f>STOCK!F158</f>
        <v>Talla XS</v>
      </c>
      <c r="E159" s="30" t="str">
        <f>STOCK!G158</f>
        <v>SHEIN</v>
      </c>
      <c r="F159" s="30" t="e">
        <f>STOCK!#REF!</f>
        <v>#REF!</v>
      </c>
      <c r="G159" s="30" t="e">
        <f>STOCK!#REF!</f>
        <v>#REF!</v>
      </c>
      <c r="H159" s="30" t="e">
        <f>STOCK!#REF!</f>
        <v>#REF!</v>
      </c>
      <c r="I159" s="30" t="e">
        <f>STOCK!#REF!</f>
        <v>#REF!</v>
      </c>
      <c r="J159" s="30">
        <f>STOCK!H158</f>
        <v>25</v>
      </c>
      <c r="K159" s="30">
        <f>STOCK!I158</f>
        <v>21.999166666666667</v>
      </c>
      <c r="L159" s="30" t="e">
        <f>STOCK!#REF!</f>
        <v>#REF!</v>
      </c>
      <c r="U159" s="30">
        <v>1</v>
      </c>
      <c r="V159" s="30">
        <f>STOCK!L158</f>
        <v>0</v>
      </c>
      <c r="X159" s="30">
        <v>0</v>
      </c>
      <c r="Y159" s="30">
        <f t="shared" si="2"/>
        <v>0</v>
      </c>
      <c r="AG159" s="30" t="str">
        <f>STOCK!A158</f>
        <v>UB0116</v>
      </c>
      <c r="AI159" s="30">
        <v>0</v>
      </c>
    </row>
    <row r="160" spans="1:35" x14ac:dyDescent="0.15">
      <c r="A160" s="30" t="str">
        <f>STOCK!C159</f>
        <v>PRODUCT</v>
      </c>
      <c r="B160" s="30" t="str">
        <f>STOCK!D159</f>
        <v>Vestidos</v>
      </c>
      <c r="C160" s="30" t="str">
        <f>STOCK!E159</f>
        <v>EMERY ROSE Vestido maxi floral con estampado de pañuelo de manga farol bajo con fruncido</v>
      </c>
      <c r="D160" s="30" t="str">
        <f>STOCK!F159</f>
        <v>Talla L</v>
      </c>
      <c r="E160" s="30" t="str">
        <f>STOCK!G159</f>
        <v>SHEIN</v>
      </c>
      <c r="F160" s="30" t="e">
        <f>STOCK!#REF!</f>
        <v>#REF!</v>
      </c>
      <c r="G160" s="30" t="e">
        <f>STOCK!#REF!</f>
        <v>#REF!</v>
      </c>
      <c r="H160" s="30" t="e">
        <f>STOCK!#REF!</f>
        <v>#REF!</v>
      </c>
      <c r="I160" s="30" t="e">
        <f>STOCK!#REF!</f>
        <v>#REF!</v>
      </c>
      <c r="J160" s="30">
        <f>STOCK!H159</f>
        <v>35</v>
      </c>
      <c r="K160" s="30">
        <f>STOCK!I159</f>
        <v>29.599166666666665</v>
      </c>
      <c r="L160" s="30" t="e">
        <f>STOCK!#REF!</f>
        <v>#REF!</v>
      </c>
      <c r="U160" s="30">
        <v>1</v>
      </c>
      <c r="V160" s="30">
        <f>STOCK!L159</f>
        <v>0</v>
      </c>
      <c r="X160" s="30">
        <v>0</v>
      </c>
      <c r="Y160" s="30">
        <f t="shared" si="2"/>
        <v>0</v>
      </c>
      <c r="AG160" s="30" t="str">
        <f>STOCK!A159</f>
        <v>V0055</v>
      </c>
      <c r="AI160" s="30">
        <v>0</v>
      </c>
    </row>
    <row r="161" spans="1:35" x14ac:dyDescent="0.15">
      <c r="A161" s="30" t="str">
        <f>STOCK!C160</f>
        <v>PRODUCT</v>
      </c>
      <c r="B161" s="30" t="str">
        <f>STOCK!D160</f>
        <v>Vestidos</v>
      </c>
      <c r="C161" s="30" t="str">
        <f>STOCK!E160</f>
        <v>Vestido elegante de espalda corrida</v>
      </c>
      <c r="D161" s="30" t="str">
        <f>STOCK!F160</f>
        <v>Talla XS</v>
      </c>
      <c r="E161" s="30" t="str">
        <f>STOCK!G160</f>
        <v>SHEIN</v>
      </c>
      <c r="F161" s="30" t="e">
        <f>STOCK!#REF!</f>
        <v>#REF!</v>
      </c>
      <c r="G161" s="30" t="e">
        <f>STOCK!#REF!</f>
        <v>#REF!</v>
      </c>
      <c r="H161" s="30" t="e">
        <f>STOCK!#REF!</f>
        <v>#REF!</v>
      </c>
      <c r="I161" s="30" t="e">
        <f>STOCK!#REF!</f>
        <v>#REF!</v>
      </c>
      <c r="J161" s="30">
        <f>STOCK!H160</f>
        <v>22</v>
      </c>
      <c r="K161" s="30">
        <f>STOCK!I160</f>
        <v>21.256666666666664</v>
      </c>
      <c r="L161" s="30" t="e">
        <f>STOCK!#REF!</f>
        <v>#REF!</v>
      </c>
      <c r="U161" s="30">
        <v>1</v>
      </c>
      <c r="V161" s="30">
        <f>STOCK!L160</f>
        <v>1</v>
      </c>
      <c r="X161" s="30">
        <v>0</v>
      </c>
      <c r="Y161" s="30">
        <f t="shared" si="2"/>
        <v>1</v>
      </c>
      <c r="AG161" s="30" t="str">
        <f>STOCK!A160</f>
        <v>UB0117</v>
      </c>
      <c r="AI161" s="30">
        <v>0</v>
      </c>
    </row>
    <row r="162" spans="1:35" x14ac:dyDescent="0.15">
      <c r="A162" s="30" t="str">
        <f>STOCK!C161</f>
        <v>PRODUCT</v>
      </c>
      <c r="B162" s="30" t="str">
        <f>STOCK!D161</f>
        <v>Partes-de-abajo</v>
      </c>
      <c r="C162" s="30" t="str">
        <f>STOCK!E161</f>
        <v xml:space="preserve">Pantalón tejido de rayas </v>
      </c>
      <c r="D162" s="30" t="str">
        <f>STOCK!F161</f>
        <v>Talla XS</v>
      </c>
      <c r="E162" s="30" t="str">
        <f>STOCK!G161</f>
        <v>SHEIN</v>
      </c>
      <c r="F162" s="30" t="e">
        <f>STOCK!#REF!</f>
        <v>#REF!</v>
      </c>
      <c r="G162" s="30" t="e">
        <f>STOCK!#REF!</f>
        <v>#REF!</v>
      </c>
      <c r="H162" s="30" t="e">
        <f>STOCK!#REF!</f>
        <v>#REF!</v>
      </c>
      <c r="I162" s="30" t="e">
        <f>STOCK!#REF!</f>
        <v>#REF!</v>
      </c>
      <c r="J162" s="30">
        <f>STOCK!H161</f>
        <v>20</v>
      </c>
      <c r="K162" s="30">
        <f>STOCK!I161</f>
        <v>19.324999999999999</v>
      </c>
      <c r="L162" s="30" t="e">
        <f>STOCK!#REF!</f>
        <v>#REF!</v>
      </c>
      <c r="U162" s="30">
        <v>1</v>
      </c>
      <c r="V162" s="30">
        <f>STOCK!L161</f>
        <v>0</v>
      </c>
      <c r="X162" s="30">
        <v>0</v>
      </c>
      <c r="Y162" s="30">
        <f t="shared" si="2"/>
        <v>0</v>
      </c>
      <c r="AG162" s="30" t="str">
        <f>STOCK!A161</f>
        <v>UB0118</v>
      </c>
      <c r="AI162" s="30">
        <v>0</v>
      </c>
    </row>
    <row r="163" spans="1:35" x14ac:dyDescent="0.15">
      <c r="A163" s="30" t="str">
        <f>STOCK!C162</f>
        <v>PRODUCT</v>
      </c>
      <c r="B163" s="30" t="str">
        <f>STOCK!D162</f>
        <v>Partes-de-abajo</v>
      </c>
      <c r="C163" s="30" t="str">
        <f>STOCK!E162</f>
        <v xml:space="preserve">Pantalones tejido de rayas </v>
      </c>
      <c r="D163" s="30" t="str">
        <f>STOCK!F162</f>
        <v>Talla M</v>
      </c>
      <c r="E163" s="30" t="str">
        <f>STOCK!G162</f>
        <v>SHEIN</v>
      </c>
      <c r="F163" s="30" t="e">
        <f>STOCK!#REF!</f>
        <v>#REF!</v>
      </c>
      <c r="G163" s="30" t="e">
        <f>STOCK!#REF!</f>
        <v>#REF!</v>
      </c>
      <c r="H163" s="30" t="e">
        <f>STOCK!#REF!</f>
        <v>#REF!</v>
      </c>
      <c r="I163" s="30" t="e">
        <f>STOCK!#REF!</f>
        <v>#REF!</v>
      </c>
      <c r="J163" s="30">
        <f>STOCK!H162</f>
        <v>20</v>
      </c>
      <c r="K163" s="30">
        <f>STOCK!I162</f>
        <v>19.324999999999999</v>
      </c>
      <c r="L163" s="30" t="e">
        <f>STOCK!#REF!</f>
        <v>#REF!</v>
      </c>
      <c r="U163" s="30">
        <v>1</v>
      </c>
      <c r="V163" s="30">
        <f>STOCK!L162</f>
        <v>0</v>
      </c>
      <c r="X163" s="30">
        <v>0</v>
      </c>
      <c r="Y163" s="30">
        <f t="shared" si="2"/>
        <v>0</v>
      </c>
      <c r="AG163" s="30" t="str">
        <f>STOCK!A162</f>
        <v>UB0119</v>
      </c>
      <c r="AI163" s="30">
        <v>0</v>
      </c>
    </row>
    <row r="164" spans="1:35" x14ac:dyDescent="0.15">
      <c r="A164" s="30" t="str">
        <f>STOCK!C163</f>
        <v>PRODUCT</v>
      </c>
      <c r="B164" s="30" t="str">
        <f>STOCK!D163</f>
        <v>Vestidos</v>
      </c>
      <c r="C164" s="30" t="str">
        <f>STOCK!E163</f>
        <v>Vestido satinado elegante</v>
      </c>
      <c r="D164" s="30" t="str">
        <f>STOCK!F163</f>
        <v>Talla XS</v>
      </c>
      <c r="E164" s="30" t="str">
        <f>STOCK!G163</f>
        <v>SHEIN</v>
      </c>
      <c r="F164" s="30" t="e">
        <f>STOCK!#REF!</f>
        <v>#REF!</v>
      </c>
      <c r="G164" s="30" t="e">
        <f>STOCK!#REF!</f>
        <v>#REF!</v>
      </c>
      <c r="H164" s="30" t="e">
        <f>STOCK!#REF!</f>
        <v>#REF!</v>
      </c>
      <c r="I164" s="30" t="e">
        <f>STOCK!#REF!</f>
        <v>#REF!</v>
      </c>
      <c r="J164" s="30">
        <f>STOCK!H163</f>
        <v>20</v>
      </c>
      <c r="K164" s="30">
        <f>STOCK!I163</f>
        <v>18.342500000000001</v>
      </c>
      <c r="L164" s="30" t="e">
        <f>STOCK!#REF!</f>
        <v>#REF!</v>
      </c>
      <c r="U164" s="30">
        <v>1</v>
      </c>
      <c r="V164" s="30">
        <f>STOCK!L163</f>
        <v>1</v>
      </c>
      <c r="X164" s="30">
        <v>0</v>
      </c>
      <c r="Y164" s="30">
        <f t="shared" si="2"/>
        <v>1</v>
      </c>
      <c r="AG164" s="30" t="str">
        <f>STOCK!A163</f>
        <v>UB0120</v>
      </c>
      <c r="AI164" s="30">
        <v>0</v>
      </c>
    </row>
    <row r="165" spans="1:35" x14ac:dyDescent="0.15">
      <c r="A165" s="30" t="str">
        <f>STOCK!C164</f>
        <v>PRODUCT</v>
      </c>
      <c r="B165" s="30" t="str">
        <f>STOCK!D164</f>
        <v>Vestidos</v>
      </c>
      <c r="C165" s="30" t="str">
        <f>STOCK!E164</f>
        <v>Vestido manga larga con cinturón</v>
      </c>
      <c r="D165" s="30" t="str">
        <f>STOCK!F164</f>
        <v>Talla XS</v>
      </c>
      <c r="E165" s="30" t="str">
        <f>STOCK!G164</f>
        <v>SHEIN</v>
      </c>
      <c r="F165" s="30" t="e">
        <f>STOCK!#REF!</f>
        <v>#REF!</v>
      </c>
      <c r="G165" s="30" t="e">
        <f>STOCK!#REF!</f>
        <v>#REF!</v>
      </c>
      <c r="H165" s="30" t="e">
        <f>STOCK!#REF!</f>
        <v>#REF!</v>
      </c>
      <c r="I165" s="30" t="e">
        <f>STOCK!#REF!</f>
        <v>#REF!</v>
      </c>
      <c r="J165" s="30">
        <f>STOCK!H164</f>
        <v>16</v>
      </c>
      <c r="K165" s="30">
        <f>STOCK!I164</f>
        <v>18.755833333333335</v>
      </c>
      <c r="L165" s="30" t="e">
        <f>STOCK!#REF!</f>
        <v>#REF!</v>
      </c>
      <c r="U165" s="30">
        <v>1</v>
      </c>
      <c r="V165" s="30">
        <f>STOCK!L164</f>
        <v>0</v>
      </c>
      <c r="X165" s="30">
        <v>0</v>
      </c>
      <c r="Y165" s="30">
        <f t="shared" si="2"/>
        <v>0</v>
      </c>
      <c r="AG165" s="30" t="str">
        <f>STOCK!A164</f>
        <v>UB0121</v>
      </c>
      <c r="AI165" s="30">
        <v>0</v>
      </c>
    </row>
    <row r="166" spans="1:35" x14ac:dyDescent="0.15">
      <c r="A166" s="30" t="str">
        <f>STOCK!C165</f>
        <v>PRODUCT</v>
      </c>
      <c r="B166" s="30" t="str">
        <f>STOCK!D165</f>
        <v>Vestidos</v>
      </c>
      <c r="C166" s="30" t="str">
        <f>STOCK!E165</f>
        <v>Vestido de un hombro con nudo</v>
      </c>
      <c r="D166" s="30" t="str">
        <f>STOCK!F165</f>
        <v>Talla XS</v>
      </c>
      <c r="E166" s="30" t="str">
        <f>STOCK!G165</f>
        <v>SHEIN</v>
      </c>
      <c r="F166" s="30" t="e">
        <f>STOCK!#REF!</f>
        <v>#REF!</v>
      </c>
      <c r="G166" s="30" t="e">
        <f>STOCK!#REF!</f>
        <v>#REF!</v>
      </c>
      <c r="H166" s="30" t="e">
        <f>STOCK!#REF!</f>
        <v>#REF!</v>
      </c>
      <c r="I166" s="30" t="e">
        <f>STOCK!#REF!</f>
        <v>#REF!</v>
      </c>
      <c r="J166" s="30">
        <f>STOCK!H165</f>
        <v>16</v>
      </c>
      <c r="K166" s="30">
        <f>STOCK!I165</f>
        <v>19.252500000000001</v>
      </c>
      <c r="L166" s="30" t="e">
        <f>STOCK!#REF!</f>
        <v>#REF!</v>
      </c>
      <c r="U166" s="30">
        <v>1</v>
      </c>
      <c r="V166" s="30">
        <f>STOCK!L165</f>
        <v>0</v>
      </c>
      <c r="X166" s="30">
        <v>0</v>
      </c>
      <c r="Y166" s="30">
        <f t="shared" si="2"/>
        <v>0</v>
      </c>
      <c r="AG166" s="30" t="str">
        <f>STOCK!A165</f>
        <v>V0059</v>
      </c>
      <c r="AI166" s="30">
        <v>0</v>
      </c>
    </row>
    <row r="167" spans="1:35" x14ac:dyDescent="0.15">
      <c r="A167" s="30" t="str">
        <f>STOCK!C166</f>
        <v>PRODUCT</v>
      </c>
      <c r="B167" s="30" t="str">
        <f>STOCK!D166</f>
        <v>Vestido Niñas</v>
      </c>
      <c r="C167" s="30" t="str">
        <f>STOCK!E166</f>
        <v>SHEIN Vestido niña ceremonia de tirantes bajo con malla con lazo grande_98CM</v>
      </c>
      <c r="D167" s="30" t="str">
        <f>STOCK!F166</f>
        <v>Talla L</v>
      </c>
      <c r="E167" s="30" t="str">
        <f>STOCK!G166</f>
        <v>SHEIN</v>
      </c>
      <c r="F167" s="30" t="e">
        <f>STOCK!#REF!</f>
        <v>#REF!</v>
      </c>
      <c r="G167" s="30" t="e">
        <f>STOCK!#REF!</f>
        <v>#REF!</v>
      </c>
      <c r="H167" s="30" t="e">
        <f>STOCK!#REF!</f>
        <v>#REF!</v>
      </c>
      <c r="I167" s="30" t="e">
        <f>STOCK!#REF!</f>
        <v>#REF!</v>
      </c>
      <c r="J167" s="30">
        <f>STOCK!H166</f>
        <v>30</v>
      </c>
      <c r="K167" s="30">
        <f>STOCK!I166</f>
        <v>18.68333333333333</v>
      </c>
      <c r="L167" s="30" t="e">
        <f>STOCK!#REF!</f>
        <v>#REF!</v>
      </c>
      <c r="U167" s="30">
        <v>1</v>
      </c>
      <c r="V167" s="30">
        <f>STOCK!L166</f>
        <v>0</v>
      </c>
      <c r="X167" s="30">
        <v>0</v>
      </c>
      <c r="Y167" s="30">
        <f t="shared" si="2"/>
        <v>0</v>
      </c>
      <c r="AG167" s="30" t="str">
        <f>STOCK!A166</f>
        <v>VN0001</v>
      </c>
      <c r="AI167" s="30">
        <v>0</v>
      </c>
    </row>
    <row r="168" spans="1:35" x14ac:dyDescent="0.15">
      <c r="A168" s="30" t="str">
        <f>STOCK!C167</f>
        <v>PRODUCT</v>
      </c>
      <c r="B168" s="30" t="str">
        <f>STOCK!D167</f>
        <v>Vestidos</v>
      </c>
      <c r="C168" s="30" t="str">
        <f>STOCK!E167</f>
        <v>SHEIN VCAY Vestido ajustado con estampado de corazón de confeti de hombros descubiertos ribete fruncido_S</v>
      </c>
      <c r="D168" s="30" t="str">
        <f>STOCK!F167</f>
        <v>Talla L</v>
      </c>
      <c r="E168" s="30" t="str">
        <f>STOCK!G167</f>
        <v>SHEIN</v>
      </c>
      <c r="F168" s="30" t="e">
        <f>STOCK!#REF!</f>
        <v>#REF!</v>
      </c>
      <c r="G168" s="30" t="e">
        <f>STOCK!#REF!</f>
        <v>#REF!</v>
      </c>
      <c r="H168" s="30" t="e">
        <f>STOCK!#REF!</f>
        <v>#REF!</v>
      </c>
      <c r="I168" s="30" t="e">
        <f>STOCK!#REF!</f>
        <v>#REF!</v>
      </c>
      <c r="J168" s="30">
        <f>STOCK!H167</f>
        <v>12</v>
      </c>
      <c r="K168" s="30">
        <f>STOCK!I167</f>
        <v>12.561666666666667</v>
      </c>
      <c r="L168" s="30" t="e">
        <f>STOCK!#REF!</f>
        <v>#REF!</v>
      </c>
      <c r="U168" s="30">
        <v>1</v>
      </c>
      <c r="V168" s="30">
        <f>STOCK!L167</f>
        <v>0</v>
      </c>
      <c r="X168" s="30">
        <v>0</v>
      </c>
      <c r="Y168" s="30">
        <f t="shared" si="2"/>
        <v>0</v>
      </c>
      <c r="AG168" s="30" t="str">
        <f>STOCK!A167</f>
        <v>V0060</v>
      </c>
      <c r="AI168" s="30">
        <v>0</v>
      </c>
    </row>
    <row r="169" spans="1:35" x14ac:dyDescent="0.15">
      <c r="A169" s="30" t="str">
        <f>STOCK!C168</f>
        <v>PRODUCT</v>
      </c>
      <c r="B169" s="30" t="str">
        <f>STOCK!D168</f>
        <v>Vestidos</v>
      </c>
      <c r="C169" s="30" t="str">
        <f>STOCK!E168</f>
        <v>SHEIN Belle Vestido de dama de honor de hombros descubiertos fruncido cruzado_S</v>
      </c>
      <c r="D169" s="30" t="str">
        <f>STOCK!F168</f>
        <v>Talla L</v>
      </c>
      <c r="E169" s="30" t="str">
        <f>STOCK!G168</f>
        <v>SHEIN</v>
      </c>
      <c r="F169" s="30" t="e">
        <f>STOCK!#REF!</f>
        <v>#REF!</v>
      </c>
      <c r="G169" s="30" t="e">
        <f>STOCK!#REF!</f>
        <v>#REF!</v>
      </c>
      <c r="H169" s="30" t="e">
        <f>STOCK!#REF!</f>
        <v>#REF!</v>
      </c>
      <c r="I169" s="30" t="e">
        <f>STOCK!#REF!</f>
        <v>#REF!</v>
      </c>
      <c r="J169" s="30">
        <f>STOCK!H168</f>
        <v>30</v>
      </c>
      <c r="K169" s="30">
        <f>STOCK!I168</f>
        <v>29.186666666666667</v>
      </c>
      <c r="L169" s="30" t="e">
        <f>STOCK!#REF!</f>
        <v>#REF!</v>
      </c>
      <c r="U169" s="30">
        <v>1</v>
      </c>
      <c r="V169" s="30">
        <f>STOCK!L168</f>
        <v>0</v>
      </c>
      <c r="X169" s="30">
        <v>0</v>
      </c>
      <c r="Y169" s="30">
        <f t="shared" si="2"/>
        <v>0</v>
      </c>
      <c r="AG169" s="30" t="str">
        <f>STOCK!A168</f>
        <v>V0061</v>
      </c>
      <c r="AI169" s="30">
        <v>0</v>
      </c>
    </row>
    <row r="170" spans="1:35" x14ac:dyDescent="0.15">
      <c r="A170" s="30" t="str">
        <f>STOCK!C169</f>
        <v>PRODUCT</v>
      </c>
      <c r="B170" s="30" t="str">
        <f>STOCK!D169</f>
        <v>Vestidos</v>
      </c>
      <c r="C170" s="30" t="str">
        <f>STOCK!E169</f>
        <v>SHEIN Felegant Vestido ajustado con estampado de leopardo_M</v>
      </c>
      <c r="D170" s="30" t="str">
        <f>STOCK!F169</f>
        <v>Talla L</v>
      </c>
      <c r="E170" s="30" t="str">
        <f>STOCK!G169</f>
        <v>SHEIN</v>
      </c>
      <c r="F170" s="30" t="e">
        <f>STOCK!#REF!</f>
        <v>#REF!</v>
      </c>
      <c r="G170" s="30" t="e">
        <f>STOCK!#REF!</f>
        <v>#REF!</v>
      </c>
      <c r="H170" s="30" t="e">
        <f>STOCK!#REF!</f>
        <v>#REF!</v>
      </c>
      <c r="I170" s="30" t="e">
        <f>STOCK!#REF!</f>
        <v>#REF!</v>
      </c>
      <c r="J170" s="30">
        <f>STOCK!H169</f>
        <v>12</v>
      </c>
      <c r="K170" s="30">
        <f>STOCK!I169</f>
        <v>10.872499999999999</v>
      </c>
      <c r="L170" s="30" t="e">
        <f>STOCK!#REF!</f>
        <v>#REF!</v>
      </c>
      <c r="U170" s="30">
        <v>1</v>
      </c>
      <c r="V170" s="30">
        <f>STOCK!L169</f>
        <v>0</v>
      </c>
      <c r="X170" s="30">
        <v>0</v>
      </c>
      <c r="Y170" s="30">
        <f t="shared" si="2"/>
        <v>0</v>
      </c>
      <c r="AG170" s="30" t="str">
        <f>STOCK!A169</f>
        <v>V0062</v>
      </c>
      <c r="AI170" s="30">
        <v>0</v>
      </c>
    </row>
    <row r="171" spans="1:35" x14ac:dyDescent="0.15">
      <c r="A171" s="30" t="str">
        <f>STOCK!C170</f>
        <v>PRODUCT</v>
      </c>
      <c r="B171" s="30" t="str">
        <f>STOCK!D170</f>
        <v>Vestidos</v>
      </c>
      <c r="C171" s="30" t="str">
        <f>STOCK!E170</f>
        <v>Elegant Vestido ajustado con estampado de leopardo</v>
      </c>
      <c r="D171" s="30" t="str">
        <f>STOCK!F170</f>
        <v>Talla XS</v>
      </c>
      <c r="E171" s="30" t="str">
        <f>STOCK!G170</f>
        <v>SHEIN</v>
      </c>
      <c r="F171" s="30" t="e">
        <f>STOCK!#REF!</f>
        <v>#REF!</v>
      </c>
      <c r="G171" s="30" t="e">
        <f>STOCK!#REF!</f>
        <v>#REF!</v>
      </c>
      <c r="H171" s="30" t="e">
        <f>STOCK!#REF!</f>
        <v>#REF!</v>
      </c>
      <c r="I171" s="30" t="e">
        <f>STOCK!#REF!</f>
        <v>#REF!</v>
      </c>
      <c r="J171" s="30">
        <f>STOCK!H170</f>
        <v>12</v>
      </c>
      <c r="K171" s="30">
        <f>STOCK!I170</f>
        <v>10.872499999999999</v>
      </c>
      <c r="L171" s="30" t="e">
        <f>STOCK!#REF!</f>
        <v>#REF!</v>
      </c>
      <c r="U171" s="30">
        <v>1</v>
      </c>
      <c r="V171" s="30">
        <f>STOCK!L170</f>
        <v>0</v>
      </c>
      <c r="X171" s="30">
        <v>0</v>
      </c>
      <c r="Y171" s="30">
        <f t="shared" si="2"/>
        <v>0</v>
      </c>
      <c r="AG171" s="30" t="str">
        <f>STOCK!A170</f>
        <v>V0063</v>
      </c>
      <c r="AI171" s="30">
        <v>0</v>
      </c>
    </row>
    <row r="172" spans="1:35" x14ac:dyDescent="0.15">
      <c r="A172" s="30" t="str">
        <f>STOCK!C171</f>
        <v>PRODUCT</v>
      </c>
      <c r="B172" s="30" t="str">
        <f>STOCK!D171</f>
        <v>Vestidos /Precios Bajos</v>
      </c>
      <c r="C172" s="30" t="str">
        <f>STOCK!E171</f>
        <v xml:space="preserve">Vestido corto de puntos </v>
      </c>
      <c r="D172" s="30" t="str">
        <f>STOCK!F171</f>
        <v>Talla S</v>
      </c>
      <c r="E172" s="30" t="str">
        <f>STOCK!G171</f>
        <v>SHEIN</v>
      </c>
      <c r="F172" s="30" t="e">
        <f>STOCK!#REF!</f>
        <v>#REF!</v>
      </c>
      <c r="G172" s="30" t="e">
        <f>STOCK!#REF!</f>
        <v>#REF!</v>
      </c>
      <c r="H172" s="30" t="e">
        <f>STOCK!#REF!</f>
        <v>#REF!</v>
      </c>
      <c r="I172" s="30" t="e">
        <f>STOCK!#REF!</f>
        <v>#REF!</v>
      </c>
      <c r="J172" s="30">
        <f>STOCK!H171</f>
        <v>13</v>
      </c>
      <c r="K172" s="30">
        <f>STOCK!I171</f>
        <v>12.200833333333335</v>
      </c>
      <c r="L172" s="30" t="e">
        <f>STOCK!#REF!</f>
        <v>#REF!</v>
      </c>
      <c r="U172" s="30">
        <v>1</v>
      </c>
      <c r="V172" s="30">
        <f>STOCK!L171</f>
        <v>1</v>
      </c>
      <c r="X172" s="30">
        <v>0</v>
      </c>
      <c r="Y172" s="30">
        <f t="shared" si="2"/>
        <v>1</v>
      </c>
      <c r="AG172" s="30" t="str">
        <f>STOCK!A171</f>
        <v>UB0122</v>
      </c>
      <c r="AI172" s="30">
        <v>0</v>
      </c>
    </row>
    <row r="173" spans="1:35" x14ac:dyDescent="0.15">
      <c r="A173" s="30" t="str">
        <f>STOCK!C172</f>
        <v>PRODUCT</v>
      </c>
      <c r="B173" s="30" t="str">
        <f>STOCK!D172</f>
        <v>Accesorios</v>
      </c>
      <c r="C173" s="30" t="str">
        <f>STOCK!E172</f>
        <v>Cinturón con hebilla_Unitalla</v>
      </c>
      <c r="D173" s="30" t="str">
        <f>STOCK!F172</f>
        <v>Talla única</v>
      </c>
      <c r="E173" s="30" t="str">
        <f>STOCK!G172</f>
        <v>SHEIN</v>
      </c>
      <c r="F173" s="30" t="e">
        <f>STOCK!#REF!</f>
        <v>#REF!</v>
      </c>
      <c r="G173" s="30" t="e">
        <f>STOCK!#REF!</f>
        <v>#REF!</v>
      </c>
      <c r="H173" s="30" t="e">
        <f>STOCK!#REF!</f>
        <v>#REF!</v>
      </c>
      <c r="I173" s="30" t="e">
        <f>STOCK!#REF!</f>
        <v>#REF!</v>
      </c>
      <c r="J173" s="30">
        <f>STOCK!H172</f>
        <v>10</v>
      </c>
      <c r="K173" s="30">
        <f>STOCK!I172</f>
        <v>8.5941666666666663</v>
      </c>
      <c r="L173" s="30" t="e">
        <f>STOCK!#REF!</f>
        <v>#REF!</v>
      </c>
      <c r="U173" s="30">
        <v>1</v>
      </c>
      <c r="V173" s="30">
        <f>STOCK!L172</f>
        <v>0</v>
      </c>
      <c r="X173" s="30">
        <v>0</v>
      </c>
      <c r="Y173" s="30">
        <f t="shared" si="2"/>
        <v>0</v>
      </c>
      <c r="AG173" s="30" t="str">
        <f>STOCK!A172</f>
        <v>A0002</v>
      </c>
      <c r="AI173" s="30">
        <v>0</v>
      </c>
    </row>
    <row r="174" spans="1:35" x14ac:dyDescent="0.15">
      <c r="A174" s="30" t="str">
        <f>STOCK!C173</f>
        <v>PRODUCT</v>
      </c>
      <c r="B174" s="30" t="str">
        <f>STOCK!D173</f>
        <v>Accesorios</v>
      </c>
      <c r="C174" s="30" t="str">
        <f>STOCK!E173</f>
        <v>Bolsa cartera con manija_Negro</v>
      </c>
      <c r="D174" s="30" t="str">
        <f>STOCK!F173</f>
        <v>Talla Chico</v>
      </c>
      <c r="E174" s="30" t="str">
        <f>STOCK!G173</f>
        <v>SHEIN</v>
      </c>
      <c r="F174" s="30" t="e">
        <f>STOCK!#REF!</f>
        <v>#REF!</v>
      </c>
      <c r="G174" s="30" t="e">
        <f>STOCK!#REF!</f>
        <v>#REF!</v>
      </c>
      <c r="H174" s="30" t="e">
        <f>STOCK!#REF!</f>
        <v>#REF!</v>
      </c>
      <c r="I174" s="30" t="e">
        <f>STOCK!#REF!</f>
        <v>#REF!</v>
      </c>
      <c r="J174" s="30">
        <f>STOCK!H173</f>
        <v>15</v>
      </c>
      <c r="K174" s="30">
        <f>STOCK!I173</f>
        <v>11.7</v>
      </c>
      <c r="L174" s="30" t="e">
        <f>STOCK!#REF!</f>
        <v>#REF!</v>
      </c>
      <c r="U174" s="30">
        <v>1</v>
      </c>
      <c r="V174" s="30">
        <f>STOCK!L173</f>
        <v>0</v>
      </c>
      <c r="X174" s="30">
        <v>0</v>
      </c>
      <c r="Y174" s="30">
        <f t="shared" si="2"/>
        <v>0</v>
      </c>
      <c r="AG174" s="30" t="str">
        <f>STOCK!A173</f>
        <v>A0004</v>
      </c>
      <c r="AI174" s="30">
        <v>0</v>
      </c>
    </row>
    <row r="175" spans="1:35" x14ac:dyDescent="0.15">
      <c r="A175" s="30" t="str">
        <f>STOCK!C174</f>
        <v>PRODUCT</v>
      </c>
      <c r="B175" s="30" t="str">
        <f>STOCK!D174</f>
        <v>Accesorios</v>
      </c>
      <c r="C175" s="30" t="str">
        <f>STOCK!E174</f>
        <v>Bolsa cartera con solapa con lagartija_Caqui</v>
      </c>
      <c r="D175" s="30" t="str">
        <f>STOCK!F174</f>
        <v>Talla Chico</v>
      </c>
      <c r="E175" s="30" t="str">
        <f>STOCK!G174</f>
        <v>SHEIN</v>
      </c>
      <c r="F175" s="30" t="e">
        <f>STOCK!#REF!</f>
        <v>#REF!</v>
      </c>
      <c r="G175" s="30" t="e">
        <f>STOCK!#REF!</f>
        <v>#REF!</v>
      </c>
      <c r="H175" s="30" t="e">
        <f>STOCK!#REF!</f>
        <v>#REF!</v>
      </c>
      <c r="I175" s="30" t="e">
        <f>STOCK!#REF!</f>
        <v>#REF!</v>
      </c>
      <c r="J175" s="30">
        <f>STOCK!H174</f>
        <v>15</v>
      </c>
      <c r="K175" s="30">
        <f>STOCK!I174</f>
        <v>12.046666666666667</v>
      </c>
      <c r="L175" s="30" t="e">
        <f>STOCK!#REF!</f>
        <v>#REF!</v>
      </c>
      <c r="U175" s="30">
        <v>1</v>
      </c>
      <c r="V175" s="30">
        <f>STOCK!L174</f>
        <v>0</v>
      </c>
      <c r="X175" s="30">
        <v>0</v>
      </c>
      <c r="Y175" s="30">
        <f t="shared" si="2"/>
        <v>0</v>
      </c>
      <c r="AG175" s="30" t="str">
        <f>STOCK!A174</f>
        <v>A0005</v>
      </c>
      <c r="AI175" s="30">
        <v>0</v>
      </c>
    </row>
    <row r="176" spans="1:35" x14ac:dyDescent="0.15">
      <c r="A176" s="30" t="str">
        <f>STOCK!C175</f>
        <v>PRODUCT</v>
      </c>
      <c r="B176" s="30" t="str">
        <f>STOCK!D175</f>
        <v>Belleza</v>
      </c>
      <c r="C176" s="30" t="str">
        <f>STOCK!E175</f>
        <v>Brocha para maquillaje</v>
      </c>
      <c r="D176" s="30" t="str">
        <f>STOCK!F175</f>
        <v>Talla Única</v>
      </c>
      <c r="E176" s="30" t="str">
        <f>STOCK!G175</f>
        <v>SHEIN</v>
      </c>
      <c r="F176" s="30" t="e">
        <f>STOCK!#REF!</f>
        <v>#REF!</v>
      </c>
      <c r="G176" s="30" t="e">
        <f>STOCK!#REF!</f>
        <v>#REF!</v>
      </c>
      <c r="H176" s="30" t="e">
        <f>STOCK!#REF!</f>
        <v>#REF!</v>
      </c>
      <c r="I176" s="30" t="e">
        <f>STOCK!#REF!</f>
        <v>#REF!</v>
      </c>
      <c r="J176" s="30">
        <f>STOCK!H175</f>
        <v>0</v>
      </c>
      <c r="K176" s="30">
        <f>STOCK!I175</f>
        <v>2.8600000000000003</v>
      </c>
      <c r="L176" s="30" t="e">
        <f>STOCK!#REF!</f>
        <v>#REF!</v>
      </c>
      <c r="U176" s="30">
        <v>1</v>
      </c>
      <c r="V176" s="30">
        <f>STOCK!L175</f>
        <v>0</v>
      </c>
      <c r="X176" s="30">
        <v>0</v>
      </c>
      <c r="Y176" s="30">
        <f t="shared" si="2"/>
        <v>0</v>
      </c>
      <c r="AG176" s="30" t="str">
        <f>STOCK!A175</f>
        <v>UB0123</v>
      </c>
      <c r="AI176" s="30">
        <v>0</v>
      </c>
    </row>
    <row r="177" spans="1:35" x14ac:dyDescent="0.15">
      <c r="A177" s="30" t="str">
        <f>STOCK!C176</f>
        <v>PRODUCT</v>
      </c>
      <c r="B177" s="30" t="str">
        <f>STOCK!D176</f>
        <v>Accesorios</v>
      </c>
      <c r="C177" s="30" t="str">
        <f>STOCK!E176</f>
        <v>Bolsa cartera de cocodrilo_Naranja Quemada</v>
      </c>
      <c r="D177" s="30" t="str">
        <f>STOCK!F176</f>
        <v>Talla Chico</v>
      </c>
      <c r="E177" s="30" t="str">
        <f>STOCK!G176</f>
        <v>SHEIN</v>
      </c>
      <c r="F177" s="30" t="e">
        <f>STOCK!#REF!</f>
        <v>#REF!</v>
      </c>
      <c r="G177" s="30" t="e">
        <f>STOCK!#REF!</f>
        <v>#REF!</v>
      </c>
      <c r="H177" s="30" t="e">
        <f>STOCK!#REF!</f>
        <v>#REF!</v>
      </c>
      <c r="I177" s="30" t="e">
        <f>STOCK!#REF!</f>
        <v>#REF!</v>
      </c>
      <c r="J177" s="30">
        <f>STOCK!H176</f>
        <v>15</v>
      </c>
      <c r="K177" s="30">
        <f>STOCK!I176</f>
        <v>14.068333333333335</v>
      </c>
      <c r="L177" s="30" t="e">
        <f>STOCK!#REF!</f>
        <v>#REF!</v>
      </c>
      <c r="U177" s="30">
        <v>1</v>
      </c>
      <c r="V177" s="30">
        <f>STOCK!L176</f>
        <v>0</v>
      </c>
      <c r="X177" s="30">
        <v>0</v>
      </c>
      <c r="Y177" s="30">
        <f t="shared" si="2"/>
        <v>0</v>
      </c>
      <c r="AG177" s="30" t="str">
        <f>STOCK!A176</f>
        <v>A0006</v>
      </c>
      <c r="AI177" s="30">
        <v>0</v>
      </c>
    </row>
    <row r="178" spans="1:35" x14ac:dyDescent="0.15">
      <c r="A178" s="30" t="str">
        <f>STOCK!C177</f>
        <v>PRODUCT</v>
      </c>
      <c r="B178" s="30" t="str">
        <f>STOCK!D177</f>
        <v>Accesorios</v>
      </c>
      <c r="C178" s="30" t="str">
        <f>STOCK!E177</f>
        <v>Cinturones Casual</v>
      </c>
      <c r="D178" s="30" t="str">
        <f>STOCK!F177</f>
        <v>Talla Única</v>
      </c>
      <c r="E178" s="30" t="str">
        <f>STOCK!G177</f>
        <v>SHEIN</v>
      </c>
      <c r="F178" s="30" t="e">
        <f>STOCK!#REF!</f>
        <v>#REF!</v>
      </c>
      <c r="G178" s="30" t="e">
        <f>STOCK!#REF!</f>
        <v>#REF!</v>
      </c>
      <c r="H178" s="30" t="e">
        <f>STOCK!#REF!</f>
        <v>#REF!</v>
      </c>
      <c r="I178" s="30" t="e">
        <f>STOCK!#REF!</f>
        <v>#REF!</v>
      </c>
      <c r="J178" s="30">
        <f>STOCK!H177</f>
        <v>10</v>
      </c>
      <c r="K178" s="30">
        <f>STOCK!I177</f>
        <v>6.5724999999999998</v>
      </c>
      <c r="L178" s="30" t="e">
        <f>STOCK!#REF!</f>
        <v>#REF!</v>
      </c>
      <c r="U178" s="30">
        <v>1</v>
      </c>
      <c r="V178" s="30">
        <f>STOCK!L177</f>
        <v>0</v>
      </c>
      <c r="X178" s="30">
        <v>0</v>
      </c>
      <c r="Y178" s="30">
        <f t="shared" si="2"/>
        <v>0</v>
      </c>
      <c r="AG178" s="30" t="str">
        <f>STOCK!A177</f>
        <v>UB0124</v>
      </c>
      <c r="AI178" s="30">
        <v>0</v>
      </c>
    </row>
    <row r="179" spans="1:35" x14ac:dyDescent="0.15">
      <c r="A179" s="30" t="str">
        <f>STOCK!C178</f>
        <v>PRODUCT</v>
      </c>
      <c r="B179" s="30" t="str">
        <f>STOCK!D178</f>
        <v>Vestidos</v>
      </c>
      <c r="C179" s="30" t="str">
        <f>STOCK!E178</f>
        <v>EMERY ROSE Vestido Volante rígido Floral Sencillo_L</v>
      </c>
      <c r="D179" s="30" t="str">
        <f>STOCK!F178</f>
        <v>Talla L</v>
      </c>
      <c r="E179" s="30" t="str">
        <f>STOCK!G178</f>
        <v>SHEIN</v>
      </c>
      <c r="F179" s="30" t="e">
        <f>STOCK!#REF!</f>
        <v>#REF!</v>
      </c>
      <c r="G179" s="30" t="e">
        <f>STOCK!#REF!</f>
        <v>#REF!</v>
      </c>
      <c r="H179" s="30" t="e">
        <f>STOCK!#REF!</f>
        <v>#REF!</v>
      </c>
      <c r="I179" s="30" t="e">
        <f>STOCK!#REF!</f>
        <v>#REF!</v>
      </c>
      <c r="J179" s="30">
        <f>STOCK!H178</f>
        <v>30</v>
      </c>
      <c r="K179" s="30">
        <f>STOCK!I178</f>
        <v>28.815000000000001</v>
      </c>
      <c r="L179" s="30" t="e">
        <f>STOCK!#REF!</f>
        <v>#REF!</v>
      </c>
      <c r="U179" s="30">
        <v>1</v>
      </c>
      <c r="V179" s="30">
        <f>STOCK!L178</f>
        <v>0</v>
      </c>
      <c r="X179" s="30">
        <v>0</v>
      </c>
      <c r="Y179" s="30">
        <f t="shared" si="2"/>
        <v>0</v>
      </c>
      <c r="AG179" s="30" t="str">
        <f>STOCK!A178</f>
        <v>V0065</v>
      </c>
      <c r="AI179" s="30">
        <v>0</v>
      </c>
    </row>
    <row r="180" spans="1:35" x14ac:dyDescent="0.15">
      <c r="A180" s="30" t="str">
        <f>STOCK!C179</f>
        <v>PRODUCT</v>
      </c>
      <c r="B180" s="30" t="str">
        <f>STOCK!D179</f>
        <v>Vestidos</v>
      </c>
      <c r="C180" s="30" t="str">
        <f>STOCK!E179</f>
        <v xml:space="preserve">Vestido Volante rígido Floral </v>
      </c>
      <c r="D180" s="30" t="str">
        <f>STOCK!F179</f>
        <v>Talla S</v>
      </c>
      <c r="E180" s="30" t="str">
        <f>STOCK!G179</f>
        <v>SHEIN</v>
      </c>
      <c r="F180" s="30" t="e">
        <f>STOCK!#REF!</f>
        <v>#REF!</v>
      </c>
      <c r="G180" s="30" t="e">
        <f>STOCK!#REF!</f>
        <v>#REF!</v>
      </c>
      <c r="H180" s="30" t="e">
        <f>STOCK!#REF!</f>
        <v>#REF!</v>
      </c>
      <c r="I180" s="30" t="e">
        <f>STOCK!#REF!</f>
        <v>#REF!</v>
      </c>
      <c r="J180" s="30">
        <f>STOCK!H179</f>
        <v>30</v>
      </c>
      <c r="K180" s="30">
        <f>STOCK!I179</f>
        <v>28.815000000000001</v>
      </c>
      <c r="L180" s="30" t="e">
        <f>STOCK!#REF!</f>
        <v>#REF!</v>
      </c>
      <c r="U180" s="30">
        <v>1</v>
      </c>
      <c r="V180" s="30">
        <f>STOCK!L179</f>
        <v>0</v>
      </c>
      <c r="X180" s="30">
        <v>0</v>
      </c>
      <c r="Y180" s="30">
        <f t="shared" si="2"/>
        <v>0</v>
      </c>
      <c r="AG180" s="30" t="str">
        <f>STOCK!A179</f>
        <v>UB0125</v>
      </c>
      <c r="AI180" s="30">
        <v>0</v>
      </c>
    </row>
    <row r="181" spans="1:35" x14ac:dyDescent="0.15">
      <c r="A181" s="30" t="str">
        <f>STOCK!C180</f>
        <v>PRODUCT</v>
      </c>
      <c r="B181" s="30" t="str">
        <f>STOCK!D180</f>
        <v>Vestidos</v>
      </c>
      <c r="C181" s="30" t="str">
        <f>STOCK!E180</f>
        <v xml:space="preserve">Vestido Evento ajuste de sirena </v>
      </c>
      <c r="D181" s="30" t="str">
        <f>STOCK!F180</f>
        <v>Talla XS</v>
      </c>
      <c r="E181" s="30" t="str">
        <f>STOCK!G180</f>
        <v>SHEIN</v>
      </c>
      <c r="F181" s="30" t="e">
        <f>STOCK!#REF!</f>
        <v>#REF!</v>
      </c>
      <c r="G181" s="30" t="e">
        <f>STOCK!#REF!</f>
        <v>#REF!</v>
      </c>
      <c r="H181" s="30" t="e">
        <f>STOCK!#REF!</f>
        <v>#REF!</v>
      </c>
      <c r="I181" s="30" t="e">
        <f>STOCK!#REF!</f>
        <v>#REF!</v>
      </c>
      <c r="J181" s="30">
        <f>STOCK!H180</f>
        <v>55</v>
      </c>
      <c r="K181" s="30">
        <f>STOCK!I180</f>
        <v>50.4375</v>
      </c>
      <c r="L181" s="30" t="e">
        <f>STOCK!#REF!</f>
        <v>#REF!</v>
      </c>
      <c r="U181" s="30">
        <v>1</v>
      </c>
      <c r="V181" s="30">
        <f>STOCK!L180</f>
        <v>1</v>
      </c>
      <c r="X181" s="30">
        <v>0</v>
      </c>
      <c r="Y181" s="30">
        <f t="shared" si="2"/>
        <v>1</v>
      </c>
      <c r="AG181" s="30" t="str">
        <f>STOCK!A180</f>
        <v>UB0126</v>
      </c>
      <c r="AI181" s="30">
        <v>0</v>
      </c>
    </row>
    <row r="182" spans="1:35" x14ac:dyDescent="0.15">
      <c r="A182" s="30" t="str">
        <f>STOCK!C181</f>
        <v>PRODUCT</v>
      </c>
      <c r="B182" s="30" t="str">
        <f>STOCK!D181</f>
        <v>Vestidos /Curvy</v>
      </c>
      <c r="C182" s="30" t="str">
        <f>STOCK!E181</f>
        <v>Vestido Bohemio</v>
      </c>
      <c r="D182" s="30" t="str">
        <f>STOCK!F181</f>
        <v>Talla XXL</v>
      </c>
      <c r="E182" s="30" t="str">
        <f>STOCK!G181</f>
        <v>SHEIN</v>
      </c>
      <c r="F182" s="30" t="e">
        <f>STOCK!#REF!</f>
        <v>#REF!</v>
      </c>
      <c r="G182" s="30" t="e">
        <f>STOCK!#REF!</f>
        <v>#REF!</v>
      </c>
      <c r="H182" s="30" t="e">
        <f>STOCK!#REF!</f>
        <v>#REF!</v>
      </c>
      <c r="I182" s="30" t="e">
        <f>STOCK!#REF!</f>
        <v>#REF!</v>
      </c>
      <c r="J182" s="30">
        <f>STOCK!H181</f>
        <v>20</v>
      </c>
      <c r="K182" s="30">
        <f>STOCK!I181</f>
        <v>18.855833333333329</v>
      </c>
      <c r="L182" s="30" t="e">
        <f>STOCK!#REF!</f>
        <v>#REF!</v>
      </c>
      <c r="U182" s="30">
        <v>1</v>
      </c>
      <c r="V182" s="30">
        <f>STOCK!L181</f>
        <v>2</v>
      </c>
      <c r="X182" s="30">
        <v>0</v>
      </c>
      <c r="Y182" s="30">
        <f t="shared" si="2"/>
        <v>1</v>
      </c>
      <c r="AG182" s="30" t="str">
        <f>STOCK!A181</f>
        <v>UB0127</v>
      </c>
      <c r="AI182" s="30">
        <v>0</v>
      </c>
    </row>
    <row r="183" spans="1:35" x14ac:dyDescent="0.15">
      <c r="A183" s="30" t="str">
        <f>STOCK!C182</f>
        <v>PRODUCT</v>
      </c>
      <c r="B183" s="30" t="str">
        <f>STOCK!D182</f>
        <v>Trajes de baño</v>
      </c>
      <c r="C183" s="30" t="str">
        <f>STOCK!E182</f>
        <v xml:space="preserve">Bañador una pieza de color combinado </v>
      </c>
      <c r="D183" s="30" t="str">
        <f>STOCK!F182</f>
        <v>Talla S</v>
      </c>
      <c r="E183" s="30" t="str">
        <f>STOCK!G182</f>
        <v>SHEIN</v>
      </c>
      <c r="F183" s="30" t="e">
        <f>STOCK!#REF!</f>
        <v>#REF!</v>
      </c>
      <c r="G183" s="30" t="e">
        <f>STOCK!#REF!</f>
        <v>#REF!</v>
      </c>
      <c r="H183" s="30" t="e">
        <f>STOCK!#REF!</f>
        <v>#REF!</v>
      </c>
      <c r="I183" s="30" t="e">
        <f>STOCK!#REF!</f>
        <v>#REF!</v>
      </c>
      <c r="J183" s="30">
        <f>STOCK!H182</f>
        <v>18</v>
      </c>
      <c r="K183" s="30">
        <f>STOCK!I182</f>
        <v>14.500000000000002</v>
      </c>
      <c r="L183" s="30" t="e">
        <f>STOCK!#REF!</f>
        <v>#REF!</v>
      </c>
      <c r="U183" s="30">
        <v>1</v>
      </c>
      <c r="V183" s="30">
        <f>STOCK!L182</f>
        <v>1</v>
      </c>
      <c r="X183" s="30">
        <v>0</v>
      </c>
      <c r="Y183" s="30">
        <f t="shared" si="2"/>
        <v>1</v>
      </c>
      <c r="AG183" s="30" t="str">
        <f>STOCK!A182</f>
        <v>UB0128</v>
      </c>
      <c r="AI183" s="30">
        <v>0</v>
      </c>
    </row>
    <row r="184" spans="1:35" x14ac:dyDescent="0.15">
      <c r="A184" s="30" t="str">
        <f>STOCK!C183</f>
        <v>PRODUCT</v>
      </c>
      <c r="B184" s="30" t="str">
        <f>STOCK!D183</f>
        <v>Trajes de baño</v>
      </c>
      <c r="C184" s="30" t="str">
        <f>STOCK!E183</f>
        <v xml:space="preserve">Bañador una pieza de color combinado </v>
      </c>
      <c r="D184" s="30" t="str">
        <f>STOCK!F183</f>
        <v>Talla L</v>
      </c>
      <c r="E184" s="30" t="str">
        <f>STOCK!G183</f>
        <v>SHEIN</v>
      </c>
      <c r="F184" s="30" t="e">
        <f>STOCK!#REF!</f>
        <v>#REF!</v>
      </c>
      <c r="G184" s="30" t="e">
        <f>STOCK!#REF!</f>
        <v>#REF!</v>
      </c>
      <c r="H184" s="30" t="e">
        <f>STOCK!#REF!</f>
        <v>#REF!</v>
      </c>
      <c r="I184" s="30" t="e">
        <f>STOCK!#REF!</f>
        <v>#REF!</v>
      </c>
      <c r="J184" s="30">
        <f>STOCK!H183</f>
        <v>18</v>
      </c>
      <c r="K184" s="30">
        <f>STOCK!I183</f>
        <v>14.500000000000002</v>
      </c>
      <c r="L184" s="30" t="e">
        <f>STOCK!#REF!</f>
        <v>#REF!</v>
      </c>
      <c r="U184" s="30">
        <v>1</v>
      </c>
      <c r="V184" s="30">
        <f>STOCK!L183</f>
        <v>0</v>
      </c>
      <c r="X184" s="30">
        <v>0</v>
      </c>
      <c r="Y184" s="30">
        <f t="shared" si="2"/>
        <v>0</v>
      </c>
      <c r="AG184" s="30" t="str">
        <f>STOCK!A183</f>
        <v>UB0129</v>
      </c>
      <c r="AI184" s="30">
        <v>0</v>
      </c>
    </row>
    <row r="185" spans="1:35" x14ac:dyDescent="0.15">
      <c r="A185" s="30" t="str">
        <f>STOCK!C184</f>
        <v>PRODUCT</v>
      </c>
      <c r="B185" s="30" t="str">
        <f>STOCK!D184</f>
        <v>Trajes de baño</v>
      </c>
      <c r="C185" s="30" t="str">
        <f>STOCK!E184</f>
        <v xml:space="preserve">Bañador una pieza de color combinado </v>
      </c>
      <c r="D185" s="30" t="str">
        <f>STOCK!F184</f>
        <v>Talla M</v>
      </c>
      <c r="E185" s="30" t="str">
        <f>STOCK!G184</f>
        <v>SHEIN</v>
      </c>
      <c r="F185" s="30" t="e">
        <f>STOCK!#REF!</f>
        <v>#REF!</v>
      </c>
      <c r="G185" s="30" t="e">
        <f>STOCK!#REF!</f>
        <v>#REF!</v>
      </c>
      <c r="H185" s="30" t="e">
        <f>STOCK!#REF!</f>
        <v>#REF!</v>
      </c>
      <c r="I185" s="30" t="e">
        <f>STOCK!#REF!</f>
        <v>#REF!</v>
      </c>
      <c r="J185" s="30">
        <f>STOCK!H184</f>
        <v>18</v>
      </c>
      <c r="K185" s="30">
        <f>STOCK!I184</f>
        <v>14.500000000000002</v>
      </c>
      <c r="L185" s="30" t="e">
        <f>STOCK!#REF!</f>
        <v>#REF!</v>
      </c>
      <c r="U185" s="30">
        <v>1</v>
      </c>
      <c r="V185" s="30">
        <f>STOCK!L184</f>
        <v>0</v>
      </c>
      <c r="X185" s="30">
        <v>0</v>
      </c>
      <c r="Y185" s="30">
        <f t="shared" si="2"/>
        <v>0</v>
      </c>
      <c r="AG185" s="30" t="str">
        <f>STOCK!A184</f>
        <v>UB0130</v>
      </c>
      <c r="AI185" s="30">
        <v>0</v>
      </c>
    </row>
    <row r="186" spans="1:35" x14ac:dyDescent="0.15">
      <c r="A186" s="30" t="str">
        <f>STOCK!C185</f>
        <v>PRODUCT</v>
      </c>
      <c r="B186" s="30" t="str">
        <f>STOCK!D185</f>
        <v>Trajes de baño /Bikinis</v>
      </c>
      <c r="C186" s="30" t="str">
        <f>STOCK!E185</f>
        <v>Bikini Floral</v>
      </c>
      <c r="D186" s="30" t="str">
        <f>STOCK!F185</f>
        <v>Talla S</v>
      </c>
      <c r="E186" s="30" t="str">
        <f>STOCK!G185</f>
        <v>SHEIN</v>
      </c>
      <c r="F186" s="30" t="e">
        <f>STOCK!#REF!</f>
        <v>#REF!</v>
      </c>
      <c r="G186" s="30" t="e">
        <f>STOCK!#REF!</f>
        <v>#REF!</v>
      </c>
      <c r="H186" s="30" t="e">
        <f>STOCK!#REF!</f>
        <v>#REF!</v>
      </c>
      <c r="I186" s="30" t="e">
        <f>STOCK!#REF!</f>
        <v>#REF!</v>
      </c>
      <c r="J186" s="30">
        <f>STOCK!H185</f>
        <v>22</v>
      </c>
      <c r="K186" s="30">
        <f>STOCK!I185</f>
        <v>20.916666666666668</v>
      </c>
      <c r="L186" s="30" t="e">
        <f>STOCK!#REF!</f>
        <v>#REF!</v>
      </c>
      <c r="U186" s="30">
        <v>1</v>
      </c>
      <c r="V186" s="30">
        <f>STOCK!L185</f>
        <v>1</v>
      </c>
      <c r="X186" s="30">
        <v>0</v>
      </c>
      <c r="Y186" s="30">
        <f t="shared" si="2"/>
        <v>1</v>
      </c>
      <c r="AG186" s="30" t="str">
        <f>STOCK!A185</f>
        <v>UB0131</v>
      </c>
      <c r="AI186" s="30">
        <v>0</v>
      </c>
    </row>
    <row r="187" spans="1:35" x14ac:dyDescent="0.15">
      <c r="A187" s="30" t="str">
        <f>STOCK!C186</f>
        <v>PRODUCT</v>
      </c>
      <c r="B187" s="30" t="str">
        <f>STOCK!D186</f>
        <v>Trajes de baño /Bikinis</v>
      </c>
      <c r="C187" s="30" t="str">
        <f>STOCK!E186</f>
        <v>Bikini Floral</v>
      </c>
      <c r="D187" s="30" t="str">
        <f>STOCK!F186</f>
        <v>Talla M</v>
      </c>
      <c r="E187" s="30" t="str">
        <f>STOCK!G186</f>
        <v>SHEIN</v>
      </c>
      <c r="F187" s="30" t="e">
        <f>STOCK!#REF!</f>
        <v>#REF!</v>
      </c>
      <c r="G187" s="30" t="e">
        <f>STOCK!#REF!</f>
        <v>#REF!</v>
      </c>
      <c r="H187" s="30" t="e">
        <f>STOCK!#REF!</f>
        <v>#REF!</v>
      </c>
      <c r="I187" s="30" t="e">
        <f>STOCK!#REF!</f>
        <v>#REF!</v>
      </c>
      <c r="J187" s="30">
        <f>STOCK!H186</f>
        <v>22</v>
      </c>
      <c r="K187" s="30">
        <f>STOCK!I186</f>
        <v>20.916666666666668</v>
      </c>
      <c r="L187" s="30" t="e">
        <f>STOCK!#REF!</f>
        <v>#REF!</v>
      </c>
      <c r="U187" s="30">
        <v>1</v>
      </c>
      <c r="V187" s="30">
        <f>STOCK!L186</f>
        <v>1</v>
      </c>
      <c r="X187" s="30">
        <v>0</v>
      </c>
      <c r="Y187" s="30">
        <f t="shared" si="2"/>
        <v>1</v>
      </c>
      <c r="AG187" s="30" t="str">
        <f>STOCK!A186</f>
        <v>UB0132</v>
      </c>
      <c r="AI187" s="30">
        <v>0</v>
      </c>
    </row>
    <row r="188" spans="1:35" x14ac:dyDescent="0.15">
      <c r="A188" s="30" t="str">
        <f>STOCK!C187</f>
        <v>PRODUCT</v>
      </c>
      <c r="B188" s="30" t="str">
        <f>STOCK!D187</f>
        <v>Trajes de baño</v>
      </c>
      <c r="C188" s="30" t="str">
        <f>STOCK!E187</f>
        <v>Bikini Floral</v>
      </c>
      <c r="D188" s="30" t="str">
        <f>STOCK!F187</f>
        <v>Talla L</v>
      </c>
      <c r="E188" s="30" t="str">
        <f>STOCK!G187</f>
        <v>SHEIN</v>
      </c>
      <c r="F188" s="30" t="e">
        <f>STOCK!#REF!</f>
        <v>#REF!</v>
      </c>
      <c r="G188" s="30" t="e">
        <f>STOCK!#REF!</f>
        <v>#REF!</v>
      </c>
      <c r="H188" s="30" t="e">
        <f>STOCK!#REF!</f>
        <v>#REF!</v>
      </c>
      <c r="I188" s="30" t="e">
        <f>STOCK!#REF!</f>
        <v>#REF!</v>
      </c>
      <c r="J188" s="30">
        <f>STOCK!H187</f>
        <v>22</v>
      </c>
      <c r="K188" s="30">
        <f>STOCK!I187</f>
        <v>20.916666666666668</v>
      </c>
      <c r="L188" s="30" t="e">
        <f>STOCK!#REF!</f>
        <v>#REF!</v>
      </c>
      <c r="U188" s="30">
        <v>1</v>
      </c>
      <c r="V188" s="30">
        <f>STOCK!L187</f>
        <v>0</v>
      </c>
      <c r="X188" s="30">
        <v>0</v>
      </c>
      <c r="Y188" s="30">
        <f t="shared" si="2"/>
        <v>0</v>
      </c>
      <c r="AG188" s="30" t="str">
        <f>STOCK!A187</f>
        <v>UB0133</v>
      </c>
      <c r="AI188" s="30">
        <v>0</v>
      </c>
    </row>
    <row r="189" spans="1:35" x14ac:dyDescent="0.15">
      <c r="A189" s="30" t="str">
        <f>STOCK!C188</f>
        <v>PRODUCT</v>
      </c>
      <c r="B189" s="30" t="str">
        <f>STOCK!D188</f>
        <v>Trajes de baño</v>
      </c>
      <c r="C189" s="30" t="str">
        <f>STOCK!E188</f>
        <v>Bañador bikini tropical con estampado de hoja de talle alto_L</v>
      </c>
      <c r="D189" s="30" t="str">
        <f>STOCK!F188</f>
        <v>Talla L</v>
      </c>
      <c r="E189" s="30" t="str">
        <f>STOCK!G188</f>
        <v>SHEIN</v>
      </c>
      <c r="F189" s="30" t="e">
        <f>STOCK!#REF!</f>
        <v>#REF!</v>
      </c>
      <c r="G189" s="30" t="e">
        <f>STOCK!#REF!</f>
        <v>#REF!</v>
      </c>
      <c r="H189" s="30" t="e">
        <f>STOCK!#REF!</f>
        <v>#REF!</v>
      </c>
      <c r="I189" s="30" t="e">
        <f>STOCK!#REF!</f>
        <v>#REF!</v>
      </c>
      <c r="J189" s="30">
        <f>STOCK!H188</f>
        <v>22</v>
      </c>
      <c r="K189" s="30">
        <f>STOCK!I188</f>
        <v>20.083333333333336</v>
      </c>
      <c r="L189" s="30" t="e">
        <f>STOCK!#REF!</f>
        <v>#REF!</v>
      </c>
      <c r="U189" s="30">
        <v>1</v>
      </c>
      <c r="V189" s="30">
        <f>STOCK!L188</f>
        <v>0</v>
      </c>
      <c r="X189" s="30">
        <v>0</v>
      </c>
      <c r="Y189" s="30">
        <f t="shared" si="2"/>
        <v>0</v>
      </c>
      <c r="AG189" s="30" t="str">
        <f>STOCK!A188</f>
        <v>BI0016</v>
      </c>
      <c r="AI189" s="30">
        <v>0</v>
      </c>
    </row>
    <row r="190" spans="1:35" x14ac:dyDescent="0.15">
      <c r="A190" s="30" t="str">
        <f>STOCK!C189</f>
        <v>PRODUCT</v>
      </c>
      <c r="B190" s="30" t="str">
        <f>STOCK!D189</f>
        <v>Trajes de baño</v>
      </c>
      <c r="C190" s="30" t="str">
        <f>STOCK!E189</f>
        <v>Bañador bikini tropical con estampado de hoja de talle alto_M</v>
      </c>
      <c r="D190" s="30" t="str">
        <f>STOCK!F189</f>
        <v>Talla L</v>
      </c>
      <c r="E190" s="30" t="str">
        <f>STOCK!G189</f>
        <v>SHEIN</v>
      </c>
      <c r="F190" s="30" t="e">
        <f>STOCK!#REF!</f>
        <v>#REF!</v>
      </c>
      <c r="G190" s="30" t="e">
        <f>STOCK!#REF!</f>
        <v>#REF!</v>
      </c>
      <c r="H190" s="30" t="e">
        <f>STOCK!#REF!</f>
        <v>#REF!</v>
      </c>
      <c r="I190" s="30" t="e">
        <f>STOCK!#REF!</f>
        <v>#REF!</v>
      </c>
      <c r="J190" s="30">
        <f>STOCK!H189</f>
        <v>22</v>
      </c>
      <c r="K190" s="30">
        <f>STOCK!I189</f>
        <v>20.083333333333336</v>
      </c>
      <c r="L190" s="30" t="e">
        <f>STOCK!#REF!</f>
        <v>#REF!</v>
      </c>
      <c r="U190" s="30">
        <v>1</v>
      </c>
      <c r="V190" s="30">
        <f>STOCK!L189</f>
        <v>0</v>
      </c>
      <c r="X190" s="30">
        <v>0</v>
      </c>
      <c r="Y190" s="30">
        <f t="shared" si="2"/>
        <v>0</v>
      </c>
      <c r="AG190" s="30" t="str">
        <f>STOCK!A189</f>
        <v>BI0017</v>
      </c>
      <c r="AI190" s="30">
        <v>0</v>
      </c>
    </row>
    <row r="191" spans="1:35" x14ac:dyDescent="0.15">
      <c r="A191" s="30" t="str">
        <f>STOCK!C190</f>
        <v>PRODUCT</v>
      </c>
      <c r="B191" s="30" t="str">
        <f>STOCK!D190</f>
        <v>Trajes de baño</v>
      </c>
      <c r="C191" s="30" t="str">
        <f>STOCK!E190</f>
        <v>Bikini tropical con estampado de hoja</v>
      </c>
      <c r="D191" s="30" t="str">
        <f>STOCK!F190</f>
        <v>Talla S</v>
      </c>
      <c r="E191" s="30" t="str">
        <f>STOCK!G190</f>
        <v>SHEIN</v>
      </c>
      <c r="F191" s="30" t="e">
        <f>STOCK!#REF!</f>
        <v>#REF!</v>
      </c>
      <c r="G191" s="30" t="e">
        <f>STOCK!#REF!</f>
        <v>#REF!</v>
      </c>
      <c r="H191" s="30" t="e">
        <f>STOCK!#REF!</f>
        <v>#REF!</v>
      </c>
      <c r="I191" s="30" t="e">
        <f>STOCK!#REF!</f>
        <v>#REF!</v>
      </c>
      <c r="J191" s="30">
        <f>STOCK!H190</f>
        <v>22</v>
      </c>
      <c r="K191" s="30">
        <f>STOCK!I190</f>
        <v>20.083333333333336</v>
      </c>
      <c r="L191" s="30" t="e">
        <f>STOCK!#REF!</f>
        <v>#REF!</v>
      </c>
      <c r="U191" s="30">
        <v>1</v>
      </c>
      <c r="V191" s="30">
        <f>STOCK!L190</f>
        <v>0</v>
      </c>
      <c r="X191" s="30">
        <v>0</v>
      </c>
      <c r="Y191" s="30">
        <f t="shared" si="2"/>
        <v>0</v>
      </c>
      <c r="AG191" s="30" t="str">
        <f>STOCK!A190</f>
        <v>UB0134</v>
      </c>
      <c r="AI191" s="30">
        <v>0</v>
      </c>
    </row>
    <row r="192" spans="1:35" x14ac:dyDescent="0.15">
      <c r="A192" s="30" t="str">
        <f>STOCK!C191</f>
        <v>PRODUCT</v>
      </c>
      <c r="B192" s="30" t="str">
        <f>STOCK!D191</f>
        <v>Trajes de baño</v>
      </c>
      <c r="C192" s="30" t="str">
        <f>STOCK!E191</f>
        <v>Bañador una pieza tropical_XL</v>
      </c>
      <c r="D192" s="30" t="str">
        <f>STOCK!F191</f>
        <v>Talla L</v>
      </c>
      <c r="E192" s="30" t="str">
        <f>STOCK!G191</f>
        <v>SHEIN</v>
      </c>
      <c r="F192" s="30" t="e">
        <f>STOCK!#REF!</f>
        <v>#REF!</v>
      </c>
      <c r="G192" s="30" t="e">
        <f>STOCK!#REF!</f>
        <v>#REF!</v>
      </c>
      <c r="H192" s="30" t="e">
        <f>STOCK!#REF!</f>
        <v>#REF!</v>
      </c>
      <c r="I192" s="30" t="e">
        <f>STOCK!#REF!</f>
        <v>#REF!</v>
      </c>
      <c r="J192" s="30">
        <f>STOCK!H191</f>
        <v>25</v>
      </c>
      <c r="K192" s="30">
        <f>STOCK!I191</f>
        <v>20.75</v>
      </c>
      <c r="L192" s="30" t="e">
        <f>STOCK!#REF!</f>
        <v>#REF!</v>
      </c>
      <c r="U192" s="30">
        <v>1</v>
      </c>
      <c r="V192" s="30">
        <f>STOCK!L191</f>
        <v>0</v>
      </c>
      <c r="X192" s="30">
        <v>0</v>
      </c>
      <c r="Y192" s="30">
        <f t="shared" si="2"/>
        <v>0</v>
      </c>
      <c r="AG192" s="30" t="str">
        <f>STOCK!A191</f>
        <v>T0026</v>
      </c>
      <c r="AI192" s="30">
        <v>0</v>
      </c>
    </row>
    <row r="193" spans="1:35" x14ac:dyDescent="0.15">
      <c r="A193" s="30" t="str">
        <f>STOCK!C192</f>
        <v>PRODUCT</v>
      </c>
      <c r="B193" s="30" t="str">
        <f>STOCK!D192</f>
        <v>Trajes de baño</v>
      </c>
      <c r="C193" s="30" t="str">
        <f>STOCK!E192</f>
        <v>Bañador una pieza tropical_M</v>
      </c>
      <c r="D193" s="30" t="str">
        <f>STOCK!F192</f>
        <v>Talla L</v>
      </c>
      <c r="E193" s="30" t="str">
        <f>STOCK!G192</f>
        <v>SHEIN</v>
      </c>
      <c r="F193" s="30" t="e">
        <f>STOCK!#REF!</f>
        <v>#REF!</v>
      </c>
      <c r="G193" s="30" t="e">
        <f>STOCK!#REF!</f>
        <v>#REF!</v>
      </c>
      <c r="H193" s="30" t="e">
        <f>STOCK!#REF!</f>
        <v>#REF!</v>
      </c>
      <c r="I193" s="30" t="e">
        <f>STOCK!#REF!</f>
        <v>#REF!</v>
      </c>
      <c r="J193" s="30">
        <f>STOCK!H192</f>
        <v>25</v>
      </c>
      <c r="K193" s="30">
        <f>STOCK!I192</f>
        <v>20.75</v>
      </c>
      <c r="L193" s="30" t="e">
        <f>STOCK!#REF!</f>
        <v>#REF!</v>
      </c>
      <c r="U193" s="30">
        <v>1</v>
      </c>
      <c r="V193" s="30">
        <f>STOCK!L192</f>
        <v>0</v>
      </c>
      <c r="X193" s="30">
        <v>0</v>
      </c>
      <c r="Y193" s="30">
        <f t="shared" si="2"/>
        <v>0</v>
      </c>
      <c r="AG193" s="30" t="str">
        <f>STOCK!A192</f>
        <v>T0027</v>
      </c>
      <c r="AI193" s="30">
        <v>0</v>
      </c>
    </row>
    <row r="194" spans="1:35" x14ac:dyDescent="0.15">
      <c r="A194" s="30" t="str">
        <f>STOCK!C193</f>
        <v>PRODUCT</v>
      </c>
      <c r="B194" s="30" t="str">
        <f>STOCK!D193</f>
        <v>Trajes de baño</v>
      </c>
      <c r="C194" s="30" t="str">
        <f>STOCK!E193</f>
        <v>Bañador una pieza tropical_L</v>
      </c>
      <c r="D194" s="30" t="str">
        <f>STOCK!F193</f>
        <v>Talla L</v>
      </c>
      <c r="E194" s="30" t="str">
        <f>STOCK!G193</f>
        <v>SHEIN</v>
      </c>
      <c r="F194" s="30" t="e">
        <f>STOCK!#REF!</f>
        <v>#REF!</v>
      </c>
      <c r="G194" s="30" t="e">
        <f>STOCK!#REF!</f>
        <v>#REF!</v>
      </c>
      <c r="H194" s="30" t="e">
        <f>STOCK!#REF!</f>
        <v>#REF!</v>
      </c>
      <c r="I194" s="30" t="e">
        <f>STOCK!#REF!</f>
        <v>#REF!</v>
      </c>
      <c r="J194" s="30">
        <f>STOCK!H193</f>
        <v>25</v>
      </c>
      <c r="K194" s="30">
        <f>STOCK!I193</f>
        <v>20.75</v>
      </c>
      <c r="L194" s="30" t="e">
        <f>STOCK!#REF!</f>
        <v>#REF!</v>
      </c>
      <c r="U194" s="30">
        <v>1</v>
      </c>
      <c r="V194" s="30">
        <f>STOCK!L193</f>
        <v>0</v>
      </c>
      <c r="X194" s="30">
        <v>0</v>
      </c>
      <c r="Y194" s="30">
        <f t="shared" si="2"/>
        <v>0</v>
      </c>
      <c r="AG194" s="30" t="str">
        <f>STOCK!A193</f>
        <v>T0028</v>
      </c>
      <c r="AI194" s="30">
        <v>0</v>
      </c>
    </row>
    <row r="195" spans="1:35" x14ac:dyDescent="0.15">
      <c r="A195" s="30" t="str">
        <f>STOCK!C194</f>
        <v>PRODUCT</v>
      </c>
      <c r="B195" s="30" t="str">
        <f>STOCK!D194</f>
        <v>Monos</v>
      </c>
      <c r="C195" s="30" t="str">
        <f>STOCK!E194</f>
        <v xml:space="preserve">Mono Bohemiocon cinturón </v>
      </c>
      <c r="D195" s="30" t="str">
        <f>STOCK!F194</f>
        <v>Talla S</v>
      </c>
      <c r="E195" s="30" t="str">
        <f>STOCK!G194</f>
        <v>SHEIN</v>
      </c>
      <c r="F195" s="30" t="e">
        <f>STOCK!#REF!</f>
        <v>#REF!</v>
      </c>
      <c r="G195" s="30" t="e">
        <f>STOCK!#REF!</f>
        <v>#REF!</v>
      </c>
      <c r="H195" s="30" t="e">
        <f>STOCK!#REF!</f>
        <v>#REF!</v>
      </c>
      <c r="I195" s="30" t="e">
        <f>STOCK!#REF!</f>
        <v>#REF!</v>
      </c>
      <c r="J195" s="30">
        <f>STOCK!H194</f>
        <v>23</v>
      </c>
      <c r="K195" s="30">
        <f>STOCK!I194</f>
        <v>22.053333333333335</v>
      </c>
      <c r="L195" s="30" t="e">
        <f>STOCK!#REF!</f>
        <v>#REF!</v>
      </c>
      <c r="U195" s="30">
        <v>1</v>
      </c>
      <c r="V195" s="30">
        <f>STOCK!L194</f>
        <v>0</v>
      </c>
      <c r="X195" s="30">
        <v>0</v>
      </c>
      <c r="Y195" s="30">
        <f t="shared" ref="Y195:Y258" si="3">IF(V195&gt;0,1,0)</f>
        <v>0</v>
      </c>
      <c r="AG195" s="30" t="str">
        <f>STOCK!A194</f>
        <v>UB0135</v>
      </c>
      <c r="AI195" s="30">
        <v>0</v>
      </c>
    </row>
    <row r="196" spans="1:35" x14ac:dyDescent="0.15">
      <c r="A196" s="30" t="str">
        <f>STOCK!C195</f>
        <v>PRODUCT</v>
      </c>
      <c r="B196" s="30" t="str">
        <f>STOCK!D195</f>
        <v>Monos</v>
      </c>
      <c r="C196" s="30" t="str">
        <f>STOCK!E195</f>
        <v xml:space="preserve">Mono Bohemio con cinturón </v>
      </c>
      <c r="D196" s="30" t="str">
        <f>STOCK!F195</f>
        <v>Talla M</v>
      </c>
      <c r="E196" s="30" t="str">
        <f>STOCK!G195</f>
        <v>SHEIN</v>
      </c>
      <c r="F196" s="30" t="e">
        <f>STOCK!#REF!</f>
        <v>#REF!</v>
      </c>
      <c r="G196" s="30" t="e">
        <f>STOCK!#REF!</f>
        <v>#REF!</v>
      </c>
      <c r="H196" s="30" t="e">
        <f>STOCK!#REF!</f>
        <v>#REF!</v>
      </c>
      <c r="I196" s="30" t="e">
        <f>STOCK!#REF!</f>
        <v>#REF!</v>
      </c>
      <c r="J196" s="30">
        <f>STOCK!H195</f>
        <v>23</v>
      </c>
      <c r="K196" s="30">
        <f>STOCK!I195</f>
        <v>22.053333333333335</v>
      </c>
      <c r="L196" s="30" t="e">
        <f>STOCK!#REF!</f>
        <v>#REF!</v>
      </c>
      <c r="U196" s="30">
        <v>1</v>
      </c>
      <c r="V196" s="30">
        <f>STOCK!L195</f>
        <v>1</v>
      </c>
      <c r="X196" s="30">
        <v>0</v>
      </c>
      <c r="Y196" s="30">
        <f t="shared" si="3"/>
        <v>1</v>
      </c>
      <c r="AG196" s="30" t="str">
        <f>STOCK!A195</f>
        <v>UB0136</v>
      </c>
      <c r="AI196" s="30">
        <v>0</v>
      </c>
    </row>
    <row r="197" spans="1:35" x14ac:dyDescent="0.15">
      <c r="A197" s="30" t="str">
        <f>STOCK!C196</f>
        <v>PRODUCT</v>
      </c>
      <c r="B197" s="30" t="str">
        <f>STOCK!D196</f>
        <v>Vestidos</v>
      </c>
      <c r="C197" s="30" t="str">
        <f>STOCK!E196</f>
        <v>Vestido con cordón de espalda cruzada</v>
      </c>
      <c r="D197" s="30" t="str">
        <f>STOCK!F196</f>
        <v>Talla M</v>
      </c>
      <c r="E197" s="30" t="str">
        <f>STOCK!G196</f>
        <v>SHEIN</v>
      </c>
      <c r="F197" s="30" t="e">
        <f>STOCK!#REF!</f>
        <v>#REF!</v>
      </c>
      <c r="G197" s="30" t="e">
        <f>STOCK!#REF!</f>
        <v>#REF!</v>
      </c>
      <c r="H197" s="30" t="e">
        <f>STOCK!#REF!</f>
        <v>#REF!</v>
      </c>
      <c r="I197" s="30" t="e">
        <f>STOCK!#REF!</f>
        <v>#REF!</v>
      </c>
      <c r="J197" s="30">
        <f>STOCK!H196</f>
        <v>28</v>
      </c>
      <c r="K197" s="30">
        <f>STOCK!I196</f>
        <v>23.861666666666665</v>
      </c>
      <c r="L197" s="30" t="e">
        <f>STOCK!#REF!</f>
        <v>#REF!</v>
      </c>
      <c r="U197" s="30">
        <v>1</v>
      </c>
      <c r="V197" s="30">
        <f>STOCK!L196</f>
        <v>0</v>
      </c>
      <c r="X197" s="30">
        <v>0</v>
      </c>
      <c r="Y197" s="30">
        <f t="shared" si="3"/>
        <v>0</v>
      </c>
      <c r="AG197" s="30" t="str">
        <f>STOCK!A196</f>
        <v>V0069</v>
      </c>
      <c r="AI197" s="30">
        <v>0</v>
      </c>
    </row>
    <row r="198" spans="1:35" x14ac:dyDescent="0.15">
      <c r="A198" s="30" t="str">
        <f>STOCK!C197</f>
        <v>PRODUCT</v>
      </c>
      <c r="B198" s="30" t="str">
        <f>STOCK!D197</f>
        <v>Vestidos</v>
      </c>
      <c r="C198" s="30" t="str">
        <f>STOCK!E197</f>
        <v>Vestido con cordón de espalda cruzada</v>
      </c>
      <c r="D198" s="30" t="str">
        <f>STOCK!F197</f>
        <v>Talla S</v>
      </c>
      <c r="E198" s="30" t="str">
        <f>STOCK!G197</f>
        <v>SHEIN</v>
      </c>
      <c r="F198" s="30" t="e">
        <f>STOCK!#REF!</f>
        <v>#REF!</v>
      </c>
      <c r="G198" s="30" t="e">
        <f>STOCK!#REF!</f>
        <v>#REF!</v>
      </c>
      <c r="H198" s="30" t="e">
        <f>STOCK!#REF!</f>
        <v>#REF!</v>
      </c>
      <c r="I198" s="30" t="e">
        <f>STOCK!#REF!</f>
        <v>#REF!</v>
      </c>
      <c r="J198" s="30">
        <f>STOCK!H197</f>
        <v>28</v>
      </c>
      <c r="K198" s="30">
        <f>STOCK!I197</f>
        <v>23.861666666666665</v>
      </c>
      <c r="L198" s="30" t="e">
        <f>STOCK!#REF!</f>
        <v>#REF!</v>
      </c>
      <c r="U198" s="30">
        <v>1</v>
      </c>
      <c r="V198" s="30">
        <f>STOCK!L197</f>
        <v>0</v>
      </c>
      <c r="X198" s="30">
        <v>0</v>
      </c>
      <c r="Y198" s="30">
        <f t="shared" si="3"/>
        <v>0</v>
      </c>
      <c r="AG198" s="30" t="str">
        <f>STOCK!A197</f>
        <v>UB0137</v>
      </c>
      <c r="AI198" s="30">
        <v>0</v>
      </c>
    </row>
    <row r="199" spans="1:35" x14ac:dyDescent="0.15">
      <c r="A199" s="30" t="str">
        <f>STOCK!C198</f>
        <v>PRODUCT</v>
      </c>
      <c r="B199" s="30" t="str">
        <f>STOCK!D198</f>
        <v>Vestidos</v>
      </c>
      <c r="C199" s="30" t="str">
        <f>STOCK!E198</f>
        <v xml:space="preserve">Vestido con cordón de espalda abierta </v>
      </c>
      <c r="D199" s="30" t="str">
        <f>STOCK!F198</f>
        <v>Talla XS</v>
      </c>
      <c r="E199" s="30" t="str">
        <f>STOCK!G198</f>
        <v>SHEIN</v>
      </c>
      <c r="F199" s="30" t="e">
        <f>STOCK!#REF!</f>
        <v>#REF!</v>
      </c>
      <c r="G199" s="30" t="e">
        <f>STOCK!#REF!</f>
        <v>#REF!</v>
      </c>
      <c r="H199" s="30" t="e">
        <f>STOCK!#REF!</f>
        <v>#REF!</v>
      </c>
      <c r="I199" s="30" t="e">
        <f>STOCK!#REF!</f>
        <v>#REF!</v>
      </c>
      <c r="J199" s="30">
        <f>STOCK!H198</f>
        <v>28</v>
      </c>
      <c r="K199" s="30">
        <f>STOCK!I198</f>
        <v>23.861666666666665</v>
      </c>
      <c r="L199" s="30" t="e">
        <f>STOCK!#REF!</f>
        <v>#REF!</v>
      </c>
      <c r="U199" s="30">
        <v>1</v>
      </c>
      <c r="V199" s="30">
        <f>STOCK!L198</f>
        <v>0</v>
      </c>
      <c r="X199" s="30">
        <v>0</v>
      </c>
      <c r="Y199" s="30">
        <f t="shared" si="3"/>
        <v>0</v>
      </c>
      <c r="AG199" s="30" t="str">
        <f>STOCK!A198</f>
        <v>V0071</v>
      </c>
      <c r="AI199" s="30">
        <v>0</v>
      </c>
    </row>
    <row r="200" spans="1:35" x14ac:dyDescent="0.15">
      <c r="A200" s="30" t="str">
        <f>STOCK!C199</f>
        <v>PRODUCT</v>
      </c>
      <c r="B200" s="30" t="str">
        <f>STOCK!D199</f>
        <v>Tops</v>
      </c>
      <c r="C200" s="30" t="str">
        <f>STOCK!E199</f>
        <v xml:space="preserve">Camisa amplia multicolor </v>
      </c>
      <c r="D200" s="30" t="str">
        <f>STOCK!F199</f>
        <v>Talla XS</v>
      </c>
      <c r="E200" s="30" t="str">
        <f>STOCK!G199</f>
        <v>SHEIN</v>
      </c>
      <c r="F200" s="30" t="e">
        <f>STOCK!#REF!</f>
        <v>#REF!</v>
      </c>
      <c r="G200" s="30" t="e">
        <f>STOCK!#REF!</f>
        <v>#REF!</v>
      </c>
      <c r="H200" s="30" t="e">
        <f>STOCK!#REF!</f>
        <v>#REF!</v>
      </c>
      <c r="I200" s="30" t="e">
        <f>STOCK!#REF!</f>
        <v>#REF!</v>
      </c>
      <c r="J200" s="30">
        <f>STOCK!H199</f>
        <v>25</v>
      </c>
      <c r="K200" s="30">
        <f>STOCK!I199</f>
        <v>24.385000000000002</v>
      </c>
      <c r="L200" s="30" t="e">
        <f>STOCK!#REF!</f>
        <v>#REF!</v>
      </c>
      <c r="U200" s="30">
        <v>1</v>
      </c>
      <c r="V200" s="30">
        <f>STOCK!L199</f>
        <v>1</v>
      </c>
      <c r="X200" s="30">
        <v>0</v>
      </c>
      <c r="Y200" s="30">
        <f t="shared" si="3"/>
        <v>1</v>
      </c>
      <c r="AG200" s="30" t="str">
        <f>STOCK!A199</f>
        <v>UB0138</v>
      </c>
      <c r="AI200" s="30">
        <v>0</v>
      </c>
    </row>
    <row r="201" spans="1:35" x14ac:dyDescent="0.15">
      <c r="A201" s="30" t="str">
        <f>STOCK!C200</f>
        <v>PRODUCT</v>
      </c>
      <c r="B201" s="30" t="str">
        <f>STOCK!D200</f>
        <v>Trajes de baño</v>
      </c>
      <c r="C201" s="30" t="str">
        <f>STOCK!E200</f>
        <v>Bañador bikini floral</v>
      </c>
      <c r="D201" s="30" t="str">
        <f>STOCK!F200</f>
        <v>Talla XL</v>
      </c>
      <c r="E201" s="30" t="str">
        <f>STOCK!G200</f>
        <v>SHEIN</v>
      </c>
      <c r="F201" s="30" t="e">
        <f>STOCK!#REF!</f>
        <v>#REF!</v>
      </c>
      <c r="G201" s="30" t="e">
        <f>STOCK!#REF!</f>
        <v>#REF!</v>
      </c>
      <c r="H201" s="30" t="e">
        <f>STOCK!#REF!</f>
        <v>#REF!</v>
      </c>
      <c r="I201" s="30" t="e">
        <f>STOCK!#REF!</f>
        <v>#REF!</v>
      </c>
      <c r="J201" s="30">
        <f>STOCK!H200</f>
        <v>25</v>
      </c>
      <c r="K201" s="30">
        <f>STOCK!I200</f>
        <v>24.906666666666666</v>
      </c>
      <c r="L201" s="30" t="e">
        <f>STOCK!#REF!</f>
        <v>#REF!</v>
      </c>
      <c r="U201" s="30">
        <v>1</v>
      </c>
      <c r="V201" s="30">
        <f>STOCK!L200</f>
        <v>0</v>
      </c>
      <c r="X201" s="30">
        <v>0</v>
      </c>
      <c r="Y201" s="30">
        <f t="shared" si="3"/>
        <v>0</v>
      </c>
      <c r="AG201" s="30" t="str">
        <f>STOCK!A200</f>
        <v>UB0139</v>
      </c>
      <c r="AI201" s="30">
        <v>0</v>
      </c>
    </row>
    <row r="202" spans="1:35" x14ac:dyDescent="0.15">
      <c r="A202" s="30" t="str">
        <f>STOCK!C201</f>
        <v>PRODUCT</v>
      </c>
      <c r="B202" s="30" t="str">
        <f>STOCK!D201</f>
        <v>Trajes de baño</v>
      </c>
      <c r="C202" s="30" t="str">
        <f>STOCK!E201</f>
        <v>Bañador estampado de planta</v>
      </c>
      <c r="D202" s="30" t="str">
        <f>STOCK!F201</f>
        <v>Talla XL</v>
      </c>
      <c r="E202" s="30" t="str">
        <f>STOCK!G201</f>
        <v>SHEIN</v>
      </c>
      <c r="F202" s="30" t="e">
        <f>STOCK!#REF!</f>
        <v>#REF!</v>
      </c>
      <c r="G202" s="30" t="e">
        <f>STOCK!#REF!</f>
        <v>#REF!</v>
      </c>
      <c r="H202" s="30" t="e">
        <f>STOCK!#REF!</f>
        <v>#REF!</v>
      </c>
      <c r="I202" s="30" t="e">
        <f>STOCK!#REF!</f>
        <v>#REF!</v>
      </c>
      <c r="J202" s="30">
        <f>STOCK!H201</f>
        <v>28</v>
      </c>
      <c r="K202" s="30">
        <f>STOCK!I201</f>
        <v>23.725000000000001</v>
      </c>
      <c r="L202" s="30" t="e">
        <f>STOCK!#REF!</f>
        <v>#REF!</v>
      </c>
      <c r="U202" s="30">
        <v>1</v>
      </c>
      <c r="V202" s="30">
        <f>STOCK!L201</f>
        <v>0</v>
      </c>
      <c r="X202" s="30">
        <v>0</v>
      </c>
      <c r="Y202" s="30">
        <f t="shared" si="3"/>
        <v>0</v>
      </c>
      <c r="AG202" s="30" t="str">
        <f>STOCK!A201</f>
        <v>T0029</v>
      </c>
      <c r="AI202" s="30">
        <v>0</v>
      </c>
    </row>
    <row r="203" spans="1:35" x14ac:dyDescent="0.15">
      <c r="A203" s="30" t="str">
        <f>STOCK!C202</f>
        <v>PRODUCT</v>
      </c>
      <c r="B203" s="30" t="str">
        <f>STOCK!D202</f>
        <v>Tops</v>
      </c>
      <c r="C203" s="30" t="str">
        <f>STOCK!E202</f>
        <v>Top halter cuello cisne</v>
      </c>
      <c r="D203" s="30" t="str">
        <f>STOCK!F202</f>
        <v>Talla S</v>
      </c>
      <c r="E203" s="30" t="str">
        <f>STOCK!G202</f>
        <v>SHEIN</v>
      </c>
      <c r="F203" s="30" t="e">
        <f>STOCK!#REF!</f>
        <v>#REF!</v>
      </c>
      <c r="G203" s="30" t="e">
        <f>STOCK!#REF!</f>
        <v>#REF!</v>
      </c>
      <c r="H203" s="30" t="e">
        <f>STOCK!#REF!</f>
        <v>#REF!</v>
      </c>
      <c r="I203" s="30" t="e">
        <f>STOCK!#REF!</f>
        <v>#REF!</v>
      </c>
      <c r="J203" s="30">
        <f>STOCK!H202</f>
        <v>12</v>
      </c>
      <c r="K203" s="30">
        <f>STOCK!I202</f>
        <v>9.9850000000000012</v>
      </c>
      <c r="L203" s="30" t="e">
        <f>STOCK!#REF!</f>
        <v>#REF!</v>
      </c>
      <c r="U203" s="30">
        <v>1</v>
      </c>
      <c r="V203" s="30">
        <f>STOCK!L202</f>
        <v>1</v>
      </c>
      <c r="X203" s="30">
        <v>0</v>
      </c>
      <c r="Y203" s="30">
        <f t="shared" si="3"/>
        <v>1</v>
      </c>
      <c r="AG203" s="30" t="str">
        <f>STOCK!A202</f>
        <v>UB0140</v>
      </c>
      <c r="AI203" s="30">
        <v>0</v>
      </c>
    </row>
    <row r="204" spans="1:35" x14ac:dyDescent="0.15">
      <c r="A204" s="30" t="str">
        <f>STOCK!C203</f>
        <v>PRODUCT</v>
      </c>
      <c r="B204" s="30" t="str">
        <f>STOCK!D203</f>
        <v>Tops</v>
      </c>
      <c r="C204" s="30" t="str">
        <f>STOCK!E203</f>
        <v xml:space="preserve">Top corto de cuello cuadrado </v>
      </c>
      <c r="D204" s="30" t="str">
        <f>STOCK!F203</f>
        <v>Talla XXS</v>
      </c>
      <c r="E204" s="30" t="str">
        <f>STOCK!G203</f>
        <v>SHEIN</v>
      </c>
      <c r="F204" s="30" t="e">
        <f>STOCK!#REF!</f>
        <v>#REF!</v>
      </c>
      <c r="G204" s="30" t="e">
        <f>STOCK!#REF!</f>
        <v>#REF!</v>
      </c>
      <c r="H204" s="30" t="e">
        <f>STOCK!#REF!</f>
        <v>#REF!</v>
      </c>
      <c r="I204" s="30" t="e">
        <f>STOCK!#REF!</f>
        <v>#REF!</v>
      </c>
      <c r="J204" s="30">
        <f>STOCK!H203</f>
        <v>12</v>
      </c>
      <c r="K204" s="30">
        <f>STOCK!I203</f>
        <v>11.151666666666667</v>
      </c>
      <c r="L204" s="30" t="e">
        <f>STOCK!#REF!</f>
        <v>#REF!</v>
      </c>
      <c r="U204" s="30">
        <v>1</v>
      </c>
      <c r="V204" s="30">
        <f>STOCK!L203</f>
        <v>0</v>
      </c>
      <c r="X204" s="30">
        <v>0</v>
      </c>
      <c r="Y204" s="30">
        <f t="shared" si="3"/>
        <v>0</v>
      </c>
      <c r="AG204" s="30" t="str">
        <f>STOCK!A203</f>
        <v>UB0141</v>
      </c>
      <c r="AI204" s="30">
        <v>0</v>
      </c>
    </row>
    <row r="205" spans="1:35" x14ac:dyDescent="0.15">
      <c r="A205" s="30" t="str">
        <f>STOCK!C204</f>
        <v>PRODUCT</v>
      </c>
      <c r="B205" s="30" t="str">
        <f>STOCK!D204</f>
        <v>Vestidos</v>
      </c>
      <c r="C205" s="30" t="str">
        <f>STOCK!E204</f>
        <v>Vestido Amanecer</v>
      </c>
      <c r="D205" s="30" t="str">
        <f>STOCK!F204</f>
        <v>Talla XS</v>
      </c>
      <c r="E205" s="30" t="str">
        <f>STOCK!G204</f>
        <v>SHEIN</v>
      </c>
      <c r="F205" s="30" t="e">
        <f>STOCK!#REF!</f>
        <v>#REF!</v>
      </c>
      <c r="G205" s="30" t="e">
        <f>STOCK!#REF!</f>
        <v>#REF!</v>
      </c>
      <c r="H205" s="30" t="e">
        <f>STOCK!#REF!</f>
        <v>#REF!</v>
      </c>
      <c r="I205" s="30" t="e">
        <f>STOCK!#REF!</f>
        <v>#REF!</v>
      </c>
      <c r="J205" s="30">
        <f>STOCK!H204</f>
        <v>16</v>
      </c>
      <c r="K205" s="30">
        <f>STOCK!I204</f>
        <v>22.97</v>
      </c>
      <c r="L205" s="30" t="e">
        <f>STOCK!#REF!</f>
        <v>#REF!</v>
      </c>
      <c r="U205" s="30">
        <v>1</v>
      </c>
      <c r="V205" s="30">
        <f>STOCK!L204</f>
        <v>0</v>
      </c>
      <c r="X205" s="30">
        <v>0</v>
      </c>
      <c r="Y205" s="30">
        <f t="shared" si="3"/>
        <v>0</v>
      </c>
      <c r="AG205" s="30" t="str">
        <f>STOCK!A204</f>
        <v>UB0142</v>
      </c>
      <c r="AI205" s="30">
        <v>0</v>
      </c>
    </row>
    <row r="206" spans="1:35" x14ac:dyDescent="0.15">
      <c r="A206" s="30" t="str">
        <f>STOCK!C205</f>
        <v>PRODUCT</v>
      </c>
      <c r="B206" s="30" t="str">
        <f>STOCK!D205</f>
        <v>Partes-de-abajo</v>
      </c>
      <c r="C206" s="30" t="str">
        <f>STOCK!E205</f>
        <v xml:space="preserve">Skort asimétrico floral </v>
      </c>
      <c r="D206" s="30" t="str">
        <f>STOCK!F205</f>
        <v>Talla S</v>
      </c>
      <c r="E206" s="30" t="str">
        <f>STOCK!G205</f>
        <v>SHEIN</v>
      </c>
      <c r="F206" s="30" t="e">
        <f>STOCK!#REF!</f>
        <v>#REF!</v>
      </c>
      <c r="G206" s="30" t="e">
        <f>STOCK!#REF!</f>
        <v>#REF!</v>
      </c>
      <c r="H206" s="30" t="e">
        <f>STOCK!#REF!</f>
        <v>#REF!</v>
      </c>
      <c r="I206" s="30" t="e">
        <f>STOCK!#REF!</f>
        <v>#REF!</v>
      </c>
      <c r="J206" s="30">
        <f>STOCK!H205</f>
        <v>15</v>
      </c>
      <c r="K206" s="30">
        <f>STOCK!I205</f>
        <v>13.391666666666669</v>
      </c>
      <c r="L206" s="30" t="e">
        <f>STOCK!#REF!</f>
        <v>#REF!</v>
      </c>
      <c r="U206" s="30">
        <v>1</v>
      </c>
      <c r="V206" s="30">
        <f>STOCK!L205</f>
        <v>0</v>
      </c>
      <c r="X206" s="30">
        <v>0</v>
      </c>
      <c r="Y206" s="30">
        <f t="shared" si="3"/>
        <v>0</v>
      </c>
      <c r="AG206" s="30" t="str">
        <f>STOCK!A205</f>
        <v>UB0143</v>
      </c>
      <c r="AI206" s="30">
        <v>0</v>
      </c>
    </row>
    <row r="207" spans="1:35" x14ac:dyDescent="0.15">
      <c r="A207" s="30" t="str">
        <f>STOCK!C206</f>
        <v>PRODUCT</v>
      </c>
      <c r="B207" s="30" t="str">
        <f>STOCK!D206</f>
        <v>Trajes de baño</v>
      </c>
      <c r="C207" s="30" t="str">
        <f>STOCK!E206</f>
        <v>Bañador estampado de planta</v>
      </c>
      <c r="D207" s="30" t="str">
        <f>STOCK!F206</f>
        <v>Talla S</v>
      </c>
      <c r="E207" s="30" t="str">
        <f>STOCK!G206</f>
        <v>SHEIN</v>
      </c>
      <c r="F207" s="30" t="e">
        <f>STOCK!#REF!</f>
        <v>#REF!</v>
      </c>
      <c r="G207" s="30" t="e">
        <f>STOCK!#REF!</f>
        <v>#REF!</v>
      </c>
      <c r="H207" s="30" t="e">
        <f>STOCK!#REF!</f>
        <v>#REF!</v>
      </c>
      <c r="I207" s="30" t="e">
        <f>STOCK!#REF!</f>
        <v>#REF!</v>
      </c>
      <c r="J207" s="30">
        <f>STOCK!H206</f>
        <v>25</v>
      </c>
      <c r="K207" s="30">
        <f>STOCK!I206</f>
        <v>20.125</v>
      </c>
      <c r="L207" s="30" t="e">
        <f>STOCK!#REF!</f>
        <v>#REF!</v>
      </c>
      <c r="U207" s="30">
        <v>1</v>
      </c>
      <c r="V207" s="30">
        <f>STOCK!L206</f>
        <v>0</v>
      </c>
      <c r="X207" s="30">
        <v>0</v>
      </c>
      <c r="Y207" s="30">
        <f t="shared" si="3"/>
        <v>0</v>
      </c>
      <c r="AG207" s="30" t="str">
        <f>STOCK!A206</f>
        <v>T0030</v>
      </c>
      <c r="AI207" s="30">
        <v>0</v>
      </c>
    </row>
    <row r="208" spans="1:35" x14ac:dyDescent="0.15">
      <c r="A208" s="30" t="str">
        <f>STOCK!C207</f>
        <v>PRODUCT</v>
      </c>
      <c r="B208" s="30" t="str">
        <f>STOCK!D207</f>
        <v>Trajes de baño</v>
      </c>
      <c r="C208" s="30" t="str">
        <f>STOCK!E207</f>
        <v>Bañador estampado de planta</v>
      </c>
      <c r="D208" s="30" t="str">
        <f>STOCK!F207</f>
        <v>Talla M</v>
      </c>
      <c r="E208" s="30" t="str">
        <f>STOCK!G207</f>
        <v>SHEIN</v>
      </c>
      <c r="F208" s="30" t="e">
        <f>STOCK!#REF!</f>
        <v>#REF!</v>
      </c>
      <c r="G208" s="30" t="e">
        <f>STOCK!#REF!</f>
        <v>#REF!</v>
      </c>
      <c r="H208" s="30" t="e">
        <f>STOCK!#REF!</f>
        <v>#REF!</v>
      </c>
      <c r="I208" s="30" t="e">
        <f>STOCK!#REF!</f>
        <v>#REF!</v>
      </c>
      <c r="J208" s="30">
        <f>STOCK!H207</f>
        <v>25</v>
      </c>
      <c r="K208" s="30">
        <f>STOCK!I207</f>
        <v>20.125</v>
      </c>
      <c r="L208" s="30" t="e">
        <f>STOCK!#REF!</f>
        <v>#REF!</v>
      </c>
      <c r="U208" s="30">
        <v>1</v>
      </c>
      <c r="V208" s="30">
        <f>STOCK!L207</f>
        <v>0</v>
      </c>
      <c r="X208" s="30">
        <v>0</v>
      </c>
      <c r="Y208" s="30">
        <f t="shared" si="3"/>
        <v>0</v>
      </c>
      <c r="AG208" s="30" t="str">
        <f>STOCK!A207</f>
        <v>UB0144</v>
      </c>
      <c r="AI208" s="30">
        <v>0</v>
      </c>
    </row>
    <row r="209" spans="1:35" x14ac:dyDescent="0.15">
      <c r="A209" s="30" t="str">
        <f>STOCK!C208</f>
        <v>PRODUCT</v>
      </c>
      <c r="B209" s="30" t="str">
        <f>STOCK!D208</f>
        <v>Trajes de baño</v>
      </c>
      <c r="C209" s="30" t="str">
        <f>STOCK!E208</f>
        <v>Bañador estampado de planta</v>
      </c>
      <c r="D209" s="30" t="str">
        <f>STOCK!F208</f>
        <v>Talla L</v>
      </c>
      <c r="E209" s="30" t="str">
        <f>STOCK!G208</f>
        <v>SHEIN</v>
      </c>
      <c r="F209" s="30" t="e">
        <f>STOCK!#REF!</f>
        <v>#REF!</v>
      </c>
      <c r="G209" s="30" t="e">
        <f>STOCK!#REF!</f>
        <v>#REF!</v>
      </c>
      <c r="H209" s="30" t="e">
        <f>STOCK!#REF!</f>
        <v>#REF!</v>
      </c>
      <c r="I209" s="30" t="e">
        <f>STOCK!#REF!</f>
        <v>#REF!</v>
      </c>
      <c r="J209" s="30">
        <f>STOCK!H208</f>
        <v>25</v>
      </c>
      <c r="K209" s="30">
        <f>STOCK!I208</f>
        <v>20.125</v>
      </c>
      <c r="L209" s="30" t="e">
        <f>STOCK!#REF!</f>
        <v>#REF!</v>
      </c>
      <c r="U209" s="30">
        <v>1</v>
      </c>
      <c r="V209" s="30">
        <f>STOCK!L208</f>
        <v>0</v>
      </c>
      <c r="X209" s="30">
        <v>0</v>
      </c>
      <c r="Y209" s="30">
        <f t="shared" si="3"/>
        <v>0</v>
      </c>
      <c r="AG209" s="30" t="str">
        <f>STOCK!A208</f>
        <v>T0032</v>
      </c>
      <c r="AI209" s="30">
        <v>0</v>
      </c>
    </row>
    <row r="210" spans="1:35" x14ac:dyDescent="0.15">
      <c r="A210" s="30" t="str">
        <f>STOCK!C209</f>
        <v>PRODUCT</v>
      </c>
      <c r="B210" s="30" t="str">
        <f>STOCK!D209</f>
        <v>Trajes de baño</v>
      </c>
      <c r="C210" s="30" t="str">
        <f>STOCK!E209</f>
        <v>Bañador bikini de manga raglán con cordón floral</v>
      </c>
      <c r="D210" s="30" t="str">
        <f>STOCK!F209</f>
        <v>Talla L</v>
      </c>
      <c r="E210" s="30" t="str">
        <f>STOCK!G209</f>
        <v>SHEIN</v>
      </c>
      <c r="F210" s="30" t="e">
        <f>STOCK!#REF!</f>
        <v>#REF!</v>
      </c>
      <c r="G210" s="30" t="e">
        <f>STOCK!#REF!</f>
        <v>#REF!</v>
      </c>
      <c r="H210" s="30" t="e">
        <f>STOCK!#REF!</f>
        <v>#REF!</v>
      </c>
      <c r="I210" s="30" t="e">
        <f>STOCK!#REF!</f>
        <v>#REF!</v>
      </c>
      <c r="J210" s="30">
        <f>STOCK!H209</f>
        <v>28</v>
      </c>
      <c r="K210" s="30">
        <f>STOCK!I209</f>
        <v>29.691666666666666</v>
      </c>
      <c r="L210" s="30" t="e">
        <f>STOCK!#REF!</f>
        <v>#REF!</v>
      </c>
      <c r="U210" s="30">
        <v>1</v>
      </c>
      <c r="V210" s="30">
        <f>STOCK!L209</f>
        <v>0</v>
      </c>
      <c r="X210" s="30">
        <v>0</v>
      </c>
      <c r="Y210" s="30">
        <f t="shared" si="3"/>
        <v>0</v>
      </c>
      <c r="AG210" s="30" t="str">
        <f>STOCK!A209</f>
        <v>UB0145</v>
      </c>
      <c r="AI210" s="30">
        <v>0</v>
      </c>
    </row>
    <row r="211" spans="1:35" x14ac:dyDescent="0.15">
      <c r="A211" s="30" t="str">
        <f>STOCK!C210</f>
        <v>PRODUCT</v>
      </c>
      <c r="B211" s="30" t="str">
        <f>STOCK!D210</f>
        <v>Trajes de baño</v>
      </c>
      <c r="C211" s="30" t="str">
        <f>STOCK!E210</f>
        <v>Bañador bikini de manga raglán con cordón floral</v>
      </c>
      <c r="D211" s="30" t="str">
        <f>STOCK!F210</f>
        <v>Talla M</v>
      </c>
      <c r="E211" s="30" t="str">
        <f>STOCK!G210</f>
        <v>SHEIN</v>
      </c>
      <c r="F211" s="30" t="e">
        <f>STOCK!#REF!</f>
        <v>#REF!</v>
      </c>
      <c r="G211" s="30" t="e">
        <f>STOCK!#REF!</f>
        <v>#REF!</v>
      </c>
      <c r="H211" s="30" t="e">
        <f>STOCK!#REF!</f>
        <v>#REF!</v>
      </c>
      <c r="I211" s="30" t="e">
        <f>STOCK!#REF!</f>
        <v>#REF!</v>
      </c>
      <c r="J211" s="30">
        <f>STOCK!H210</f>
        <v>25</v>
      </c>
      <c r="K211" s="30">
        <f>STOCK!I210</f>
        <v>29.691666666666666</v>
      </c>
      <c r="L211" s="30" t="e">
        <f>STOCK!#REF!</f>
        <v>#REF!</v>
      </c>
      <c r="U211" s="30">
        <v>1</v>
      </c>
      <c r="V211" s="30">
        <f>STOCK!L210</f>
        <v>0</v>
      </c>
      <c r="X211" s="30">
        <v>0</v>
      </c>
      <c r="Y211" s="30">
        <f t="shared" si="3"/>
        <v>0</v>
      </c>
      <c r="AG211" s="30" t="str">
        <f>STOCK!A210</f>
        <v>UB0146</v>
      </c>
      <c r="AI211" s="30">
        <v>0</v>
      </c>
    </row>
    <row r="212" spans="1:35" x14ac:dyDescent="0.15">
      <c r="A212" s="30" t="str">
        <f>STOCK!C211</f>
        <v>PRODUCT</v>
      </c>
      <c r="B212" s="30" t="str">
        <f>STOCK!D211</f>
        <v>Trajes de baño</v>
      </c>
      <c r="C212" s="30" t="str">
        <f>STOCK!E211</f>
        <v>Bikini de manga y short floreado</v>
      </c>
      <c r="D212" s="30" t="str">
        <f>STOCK!F211</f>
        <v>Talla S</v>
      </c>
      <c r="E212" s="30" t="str">
        <f>STOCK!G211</f>
        <v>SHEIN</v>
      </c>
      <c r="F212" s="30" t="e">
        <f>STOCK!#REF!</f>
        <v>#REF!</v>
      </c>
      <c r="G212" s="30" t="e">
        <f>STOCK!#REF!</f>
        <v>#REF!</v>
      </c>
      <c r="H212" s="30" t="e">
        <f>STOCK!#REF!</f>
        <v>#REF!</v>
      </c>
      <c r="I212" s="30" t="e">
        <f>STOCK!#REF!</f>
        <v>#REF!</v>
      </c>
      <c r="J212" s="30">
        <f>STOCK!H211</f>
        <v>25</v>
      </c>
      <c r="K212" s="30">
        <f>STOCK!I211</f>
        <v>24.966666666666661</v>
      </c>
      <c r="L212" s="30" t="e">
        <f>STOCK!#REF!</f>
        <v>#REF!</v>
      </c>
      <c r="U212" s="30">
        <v>1</v>
      </c>
      <c r="V212" s="30">
        <f>STOCK!L211</f>
        <v>0</v>
      </c>
      <c r="X212" s="30">
        <v>0</v>
      </c>
      <c r="Y212" s="30">
        <f t="shared" si="3"/>
        <v>0</v>
      </c>
      <c r="AG212" s="30" t="str">
        <f>STOCK!A211</f>
        <v>UB0147</v>
      </c>
      <c r="AI212" s="30">
        <v>0</v>
      </c>
    </row>
    <row r="213" spans="1:35" x14ac:dyDescent="0.15">
      <c r="A213" s="30" t="str">
        <f>STOCK!C212</f>
        <v>PRODUCT</v>
      </c>
      <c r="B213" s="30" t="str">
        <f>STOCK!D212</f>
        <v>Accesorios</v>
      </c>
      <c r="C213" s="30" t="str">
        <f>STOCK!E212</f>
        <v>Bolso pequeño guateado con perla artificial</v>
      </c>
      <c r="D213" s="30" t="str">
        <f>STOCK!F212</f>
        <v>Talla Chico</v>
      </c>
      <c r="E213" s="30" t="str">
        <f>STOCK!G212</f>
        <v>SHEIN</v>
      </c>
      <c r="F213" s="30" t="e">
        <f>STOCK!#REF!</f>
        <v>#REF!</v>
      </c>
      <c r="G213" s="30" t="e">
        <f>STOCK!#REF!</f>
        <v>#REF!</v>
      </c>
      <c r="H213" s="30" t="e">
        <f>STOCK!#REF!</f>
        <v>#REF!</v>
      </c>
      <c r="I213" s="30" t="e">
        <f>STOCK!#REF!</f>
        <v>#REF!</v>
      </c>
      <c r="J213" s="30">
        <f>STOCK!H212</f>
        <v>15</v>
      </c>
      <c r="K213" s="30">
        <f>STOCK!I212</f>
        <v>14.324999999999999</v>
      </c>
      <c r="L213" s="30" t="e">
        <f>STOCK!#REF!</f>
        <v>#REF!</v>
      </c>
      <c r="U213" s="30">
        <v>1</v>
      </c>
      <c r="V213" s="30">
        <f>STOCK!L212</f>
        <v>0</v>
      </c>
      <c r="X213" s="30">
        <v>0</v>
      </c>
      <c r="Y213" s="30">
        <f t="shared" si="3"/>
        <v>0</v>
      </c>
      <c r="AG213" s="30" t="str">
        <f>STOCK!A212</f>
        <v>UB0148</v>
      </c>
      <c r="AI213" s="30">
        <v>0</v>
      </c>
    </row>
    <row r="214" spans="1:35" x14ac:dyDescent="0.15">
      <c r="A214" s="30" t="str">
        <f>STOCK!C213</f>
        <v>PRODUCT</v>
      </c>
      <c r="B214" s="30" t="str">
        <f>STOCK!D213</f>
        <v>Trajes de baño</v>
      </c>
      <c r="C214" s="30" t="str">
        <f>STOCK!E213</f>
        <v>Bañador bikini con estampado tropical_M</v>
      </c>
      <c r="D214" s="30" t="str">
        <f>STOCK!F213</f>
        <v>Talla M</v>
      </c>
      <c r="E214" s="30" t="str">
        <f>STOCK!G213</f>
        <v>SHEIN</v>
      </c>
      <c r="F214" s="30" t="e">
        <f>STOCK!#REF!</f>
        <v>#REF!</v>
      </c>
      <c r="G214" s="30" t="e">
        <f>STOCK!#REF!</f>
        <v>#REF!</v>
      </c>
      <c r="H214" s="30" t="e">
        <f>STOCK!#REF!</f>
        <v>#REF!</v>
      </c>
      <c r="I214" s="30" t="e">
        <f>STOCK!#REF!</f>
        <v>#REF!</v>
      </c>
      <c r="J214" s="30">
        <f>STOCK!H213</f>
        <v>22</v>
      </c>
      <c r="K214" s="30">
        <f>STOCK!I213</f>
        <v>16.803333333333335</v>
      </c>
      <c r="L214" s="30" t="e">
        <f>STOCK!#REF!</f>
        <v>#REF!</v>
      </c>
      <c r="U214" s="30">
        <v>1</v>
      </c>
      <c r="V214" s="30">
        <f>STOCK!L213</f>
        <v>0</v>
      </c>
      <c r="X214" s="30">
        <v>0</v>
      </c>
      <c r="Y214" s="30">
        <f t="shared" si="3"/>
        <v>0</v>
      </c>
      <c r="AG214" s="30" t="str">
        <f>STOCK!A213</f>
        <v>BI0020</v>
      </c>
      <c r="AI214" s="30">
        <v>0</v>
      </c>
    </row>
    <row r="215" spans="1:35" x14ac:dyDescent="0.15">
      <c r="A215" s="30" t="str">
        <f>STOCK!C214</f>
        <v>PRODUCT</v>
      </c>
      <c r="B215" s="30" t="str">
        <f>STOCK!D214</f>
        <v>Trajes de baño</v>
      </c>
      <c r="C215" s="30" t="str">
        <f>STOCK!E214</f>
        <v>Bañador bikini con estampado tropical con nudo de talle alto_M</v>
      </c>
      <c r="D215" s="30" t="str">
        <f>STOCK!F214</f>
        <v>Talla M</v>
      </c>
      <c r="E215" s="30" t="str">
        <f>STOCK!G214</f>
        <v>SHEIN</v>
      </c>
      <c r="F215" s="30" t="e">
        <f>STOCK!#REF!</f>
        <v>#REF!</v>
      </c>
      <c r="G215" s="30" t="e">
        <f>STOCK!#REF!</f>
        <v>#REF!</v>
      </c>
      <c r="H215" s="30" t="e">
        <f>STOCK!#REF!</f>
        <v>#REF!</v>
      </c>
      <c r="I215" s="30" t="e">
        <f>STOCK!#REF!</f>
        <v>#REF!</v>
      </c>
      <c r="J215" s="30">
        <f>STOCK!H214</f>
        <v>22</v>
      </c>
      <c r="K215" s="30">
        <f>STOCK!I214</f>
        <v>17.104166666666668</v>
      </c>
      <c r="L215" s="30" t="e">
        <f>STOCK!#REF!</f>
        <v>#REF!</v>
      </c>
      <c r="U215" s="30">
        <v>1</v>
      </c>
      <c r="V215" s="30">
        <f>STOCK!L214</f>
        <v>0</v>
      </c>
      <c r="X215" s="30">
        <v>0</v>
      </c>
      <c r="Y215" s="30">
        <f t="shared" si="3"/>
        <v>0</v>
      </c>
      <c r="AG215" s="30" t="str">
        <f>STOCK!A214</f>
        <v>BI0021</v>
      </c>
      <c r="AI215" s="30">
        <v>0</v>
      </c>
    </row>
    <row r="216" spans="1:35" x14ac:dyDescent="0.15">
      <c r="A216" s="30" t="str">
        <f>STOCK!C215</f>
        <v>PRODUCT</v>
      </c>
      <c r="B216" s="30" t="str">
        <f>STOCK!D215</f>
        <v>Vestidos</v>
      </c>
      <c r="C216" s="30" t="str">
        <f>STOCK!E215</f>
        <v>Vestido cruzado de lunares</v>
      </c>
      <c r="D216" s="30" t="str">
        <f>STOCK!F215</f>
        <v>Talla XS</v>
      </c>
      <c r="E216" s="30" t="str">
        <f>STOCK!G215</f>
        <v>SHEIN</v>
      </c>
      <c r="F216" s="30" t="e">
        <f>STOCK!#REF!</f>
        <v>#REF!</v>
      </c>
      <c r="G216" s="30" t="e">
        <f>STOCK!#REF!</f>
        <v>#REF!</v>
      </c>
      <c r="H216" s="30" t="e">
        <f>STOCK!#REF!</f>
        <v>#REF!</v>
      </c>
      <c r="I216" s="30" t="e">
        <f>STOCK!#REF!</f>
        <v>#REF!</v>
      </c>
      <c r="J216" s="30">
        <f>STOCK!H215</f>
        <v>25</v>
      </c>
      <c r="K216" s="30">
        <f>STOCK!I215</f>
        <v>16.79</v>
      </c>
      <c r="L216" s="30" t="e">
        <f>STOCK!#REF!</f>
        <v>#REF!</v>
      </c>
      <c r="U216" s="30">
        <v>1</v>
      </c>
      <c r="V216" s="30">
        <f>STOCK!L215</f>
        <v>0</v>
      </c>
      <c r="X216" s="30">
        <v>0</v>
      </c>
      <c r="Y216" s="30">
        <f t="shared" si="3"/>
        <v>0</v>
      </c>
      <c r="AG216" s="30" t="str">
        <f>STOCK!A215</f>
        <v>UB0149</v>
      </c>
      <c r="AI216" s="30">
        <v>0</v>
      </c>
    </row>
    <row r="217" spans="1:35" x14ac:dyDescent="0.15">
      <c r="A217" s="30" t="str">
        <f>STOCK!C216</f>
        <v>PRODUCT</v>
      </c>
      <c r="B217" s="30" t="str">
        <f>STOCK!D216</f>
        <v>Vestidos</v>
      </c>
      <c r="C217" s="30" t="str">
        <f>STOCK!E216</f>
        <v>Vestido escote de corazón</v>
      </c>
      <c r="D217" s="30" t="str">
        <f>STOCK!F216</f>
        <v>Talla XS</v>
      </c>
      <c r="E217" s="30" t="str">
        <f>STOCK!G216</f>
        <v>SHEIN</v>
      </c>
      <c r="F217" s="30" t="e">
        <f>STOCK!#REF!</f>
        <v>#REF!</v>
      </c>
      <c r="G217" s="30" t="e">
        <f>STOCK!#REF!</f>
        <v>#REF!</v>
      </c>
      <c r="H217" s="30" t="e">
        <f>STOCK!#REF!</f>
        <v>#REF!</v>
      </c>
      <c r="I217" s="30" t="e">
        <f>STOCK!#REF!</f>
        <v>#REF!</v>
      </c>
      <c r="J217" s="30">
        <f>STOCK!H216</f>
        <v>25</v>
      </c>
      <c r="K217" s="30">
        <f>STOCK!I216</f>
        <v>24.732500000000002</v>
      </c>
      <c r="L217" s="30" t="e">
        <f>STOCK!#REF!</f>
        <v>#REF!</v>
      </c>
      <c r="U217" s="30">
        <v>1</v>
      </c>
      <c r="V217" s="30">
        <f>STOCK!L216</f>
        <v>1</v>
      </c>
      <c r="X217" s="30">
        <v>0</v>
      </c>
      <c r="Y217" s="30">
        <f t="shared" si="3"/>
        <v>1</v>
      </c>
      <c r="AG217" s="30" t="str">
        <f>STOCK!A216</f>
        <v>UB0150</v>
      </c>
      <c r="AI217" s="30">
        <v>0</v>
      </c>
    </row>
    <row r="218" spans="1:35" x14ac:dyDescent="0.15">
      <c r="A218" s="30" t="str">
        <f>STOCK!C217</f>
        <v>PRODUCT</v>
      </c>
      <c r="B218" s="30" t="str">
        <f>STOCK!D217</f>
        <v>Vestidos</v>
      </c>
      <c r="C218" s="30" t="str">
        <f>STOCK!E217</f>
        <v>Vestido escote de corazón</v>
      </c>
      <c r="D218" s="30" t="str">
        <f>STOCK!F217</f>
        <v>Talla M</v>
      </c>
      <c r="E218" s="30" t="str">
        <f>STOCK!G217</f>
        <v>SHEIN</v>
      </c>
      <c r="F218" s="30" t="e">
        <f>STOCK!#REF!</f>
        <v>#REF!</v>
      </c>
      <c r="G218" s="30" t="e">
        <f>STOCK!#REF!</f>
        <v>#REF!</v>
      </c>
      <c r="H218" s="30" t="e">
        <f>STOCK!#REF!</f>
        <v>#REF!</v>
      </c>
      <c r="I218" s="30" t="e">
        <f>STOCK!#REF!</f>
        <v>#REF!</v>
      </c>
      <c r="J218" s="30">
        <f>STOCK!H217</f>
        <v>25</v>
      </c>
      <c r="K218" s="30">
        <f>STOCK!I217</f>
        <v>24.732500000000002</v>
      </c>
      <c r="L218" s="30" t="e">
        <f>STOCK!#REF!</f>
        <v>#REF!</v>
      </c>
      <c r="U218" s="30">
        <v>1</v>
      </c>
      <c r="V218" s="30">
        <f>STOCK!L217</f>
        <v>1</v>
      </c>
      <c r="X218" s="30">
        <v>0</v>
      </c>
      <c r="Y218" s="30">
        <f t="shared" si="3"/>
        <v>1</v>
      </c>
      <c r="AG218" s="30" t="str">
        <f>STOCK!A217</f>
        <v>UB0151</v>
      </c>
      <c r="AI218" s="30">
        <v>0</v>
      </c>
    </row>
    <row r="219" spans="1:35" x14ac:dyDescent="0.15">
      <c r="A219" s="30" t="str">
        <f>STOCK!C218</f>
        <v>PRODUCT</v>
      </c>
      <c r="B219" s="30" t="str">
        <f>STOCK!D218</f>
        <v>Vestidos /Curvy</v>
      </c>
      <c r="C219" s="30" t="str">
        <f>STOCK!E218</f>
        <v>Vestido plisado</v>
      </c>
      <c r="D219" s="30" t="str">
        <f>STOCK!F218</f>
        <v>Talla 3XL</v>
      </c>
      <c r="E219" s="30" t="str">
        <f>STOCK!G218</f>
        <v>SHEIN</v>
      </c>
      <c r="F219" s="30" t="e">
        <f>STOCK!#REF!</f>
        <v>#REF!</v>
      </c>
      <c r="G219" s="30" t="e">
        <f>STOCK!#REF!</f>
        <v>#REF!</v>
      </c>
      <c r="H219" s="30" t="e">
        <f>STOCK!#REF!</f>
        <v>#REF!</v>
      </c>
      <c r="I219" s="30" t="e">
        <f>STOCK!#REF!</f>
        <v>#REF!</v>
      </c>
      <c r="J219" s="30">
        <f>STOCK!H218</f>
        <v>28</v>
      </c>
      <c r="K219" s="30">
        <f>STOCK!I218</f>
        <v>25.340833333333332</v>
      </c>
      <c r="L219" s="30" t="e">
        <f>STOCK!#REF!</f>
        <v>#REF!</v>
      </c>
      <c r="U219" s="30">
        <v>1</v>
      </c>
      <c r="V219" s="30">
        <f>STOCK!L218</f>
        <v>1</v>
      </c>
      <c r="X219" s="30">
        <v>0</v>
      </c>
      <c r="Y219" s="30">
        <f t="shared" si="3"/>
        <v>1</v>
      </c>
      <c r="AG219" s="30" t="str">
        <f>STOCK!A218</f>
        <v>UB0152</v>
      </c>
      <c r="AI219" s="30">
        <v>0</v>
      </c>
    </row>
    <row r="220" spans="1:35" x14ac:dyDescent="0.15">
      <c r="A220" s="30" t="str">
        <f>STOCK!C219</f>
        <v>PRODUCT</v>
      </c>
      <c r="B220" s="30" t="str">
        <f>STOCK!D219</f>
        <v>Vestidos</v>
      </c>
      <c r="C220" s="30" t="str">
        <f>STOCK!E219</f>
        <v>Vestido plisado</v>
      </c>
      <c r="D220" s="30" t="str">
        <f>STOCK!F219</f>
        <v>Talla 2XL</v>
      </c>
      <c r="E220" s="30" t="str">
        <f>STOCK!G219</f>
        <v>SHEIN</v>
      </c>
      <c r="F220" s="30" t="e">
        <f>STOCK!#REF!</f>
        <v>#REF!</v>
      </c>
      <c r="G220" s="30" t="e">
        <f>STOCK!#REF!</f>
        <v>#REF!</v>
      </c>
      <c r="H220" s="30" t="e">
        <f>STOCK!#REF!</f>
        <v>#REF!</v>
      </c>
      <c r="I220" s="30" t="e">
        <f>STOCK!#REF!</f>
        <v>#REF!</v>
      </c>
      <c r="J220" s="30">
        <f>STOCK!H219</f>
        <v>28</v>
      </c>
      <c r="K220" s="30">
        <f>STOCK!I219</f>
        <v>25.340833333333332</v>
      </c>
      <c r="L220" s="30" t="e">
        <f>STOCK!#REF!</f>
        <v>#REF!</v>
      </c>
      <c r="U220" s="30">
        <v>1</v>
      </c>
      <c r="V220" s="30">
        <f>STOCK!L219</f>
        <v>1</v>
      </c>
      <c r="X220" s="30">
        <v>0</v>
      </c>
      <c r="Y220" s="30">
        <f t="shared" si="3"/>
        <v>1</v>
      </c>
      <c r="AG220" s="30" t="str">
        <f>STOCK!A219</f>
        <v>UB0153</v>
      </c>
      <c r="AI220" s="30">
        <v>0</v>
      </c>
    </row>
    <row r="221" spans="1:35" x14ac:dyDescent="0.15">
      <c r="A221" s="30" t="str">
        <f>STOCK!C220</f>
        <v>PRODUCT</v>
      </c>
      <c r="B221" s="30" t="str">
        <f>STOCK!D220</f>
        <v>Vestidos</v>
      </c>
      <c r="C221" s="30" t="str">
        <f>STOCK!E220</f>
        <v>SHEIN Vestido de hombros descubiertos con botón falso de cintura fruncido de manga farol_S</v>
      </c>
      <c r="D221" s="30" t="str">
        <f>STOCK!F220</f>
        <v>Talla S</v>
      </c>
      <c r="E221" s="30" t="str">
        <f>STOCK!G220</f>
        <v>SHEIN</v>
      </c>
      <c r="F221" s="30" t="e">
        <f>STOCK!#REF!</f>
        <v>#REF!</v>
      </c>
      <c r="G221" s="30" t="e">
        <f>STOCK!#REF!</f>
        <v>#REF!</v>
      </c>
      <c r="H221" s="30" t="e">
        <f>STOCK!#REF!</f>
        <v>#REF!</v>
      </c>
      <c r="I221" s="30" t="e">
        <f>STOCK!#REF!</f>
        <v>#REF!</v>
      </c>
      <c r="J221" s="30">
        <f>STOCK!H220</f>
        <v>25</v>
      </c>
      <c r="K221" s="30">
        <f>STOCK!I220</f>
        <v>25.890833333333333</v>
      </c>
      <c r="L221" s="30" t="e">
        <f>STOCK!#REF!</f>
        <v>#REF!</v>
      </c>
      <c r="U221" s="30">
        <v>1</v>
      </c>
      <c r="V221" s="30">
        <f>STOCK!L220</f>
        <v>0</v>
      </c>
      <c r="X221" s="30">
        <v>0</v>
      </c>
      <c r="Y221" s="30">
        <f t="shared" si="3"/>
        <v>0</v>
      </c>
      <c r="AG221" s="30" t="str">
        <f>STOCK!A220</f>
        <v>V0078</v>
      </c>
      <c r="AI221" s="30">
        <v>0</v>
      </c>
    </row>
    <row r="222" spans="1:35" x14ac:dyDescent="0.15">
      <c r="A222" s="30" t="str">
        <f>STOCK!C221</f>
        <v>PRODUCT</v>
      </c>
      <c r="B222" s="30" t="str">
        <f>STOCK!D221</f>
        <v>Trajes de baño</v>
      </c>
      <c r="C222" s="30" t="str">
        <f>STOCK!E221</f>
        <v>Bañador bikini push up de cuadros girante_M</v>
      </c>
      <c r="D222" s="30" t="str">
        <f>STOCK!F221</f>
        <v>Talla L</v>
      </c>
      <c r="E222" s="30" t="str">
        <f>STOCK!G221</f>
        <v>SHEIN</v>
      </c>
      <c r="F222" s="30" t="e">
        <f>STOCK!#REF!</f>
        <v>#REF!</v>
      </c>
      <c r="G222" s="30" t="e">
        <f>STOCK!#REF!</f>
        <v>#REF!</v>
      </c>
      <c r="H222" s="30" t="e">
        <f>STOCK!#REF!</f>
        <v>#REF!</v>
      </c>
      <c r="I222" s="30" t="e">
        <f>STOCK!#REF!</f>
        <v>#REF!</v>
      </c>
      <c r="J222" s="30">
        <f>STOCK!H221</f>
        <v>20</v>
      </c>
      <c r="K222" s="30">
        <f>STOCK!I221</f>
        <v>16.501666666666665</v>
      </c>
      <c r="L222" s="30" t="e">
        <f>STOCK!#REF!</f>
        <v>#REF!</v>
      </c>
      <c r="U222" s="30">
        <v>1</v>
      </c>
      <c r="V222" s="30">
        <f>STOCK!L221</f>
        <v>0</v>
      </c>
      <c r="X222" s="30">
        <v>0</v>
      </c>
      <c r="Y222" s="30">
        <f t="shared" si="3"/>
        <v>0</v>
      </c>
      <c r="AG222" s="30" t="str">
        <f>STOCK!A221</f>
        <v>BI0022</v>
      </c>
      <c r="AI222" s="30">
        <v>0</v>
      </c>
    </row>
    <row r="223" spans="1:35" x14ac:dyDescent="0.15">
      <c r="A223" s="30" t="str">
        <f>STOCK!C222</f>
        <v>PRODUCT</v>
      </c>
      <c r="B223" s="30" t="str">
        <f>STOCK!D222</f>
        <v>Vestidos</v>
      </c>
      <c r="C223" s="30" t="str">
        <f>STOCK!E222</f>
        <v>Vestido asimétrico</v>
      </c>
      <c r="D223" s="30" t="str">
        <f>STOCK!F222</f>
        <v>Talla XS</v>
      </c>
      <c r="E223" s="30" t="str">
        <f>STOCK!G222</f>
        <v>SHEIN</v>
      </c>
      <c r="F223" s="30" t="e">
        <f>STOCK!#REF!</f>
        <v>#REF!</v>
      </c>
      <c r="G223" s="30" t="e">
        <f>STOCK!#REF!</f>
        <v>#REF!</v>
      </c>
      <c r="H223" s="30" t="e">
        <f>STOCK!#REF!</f>
        <v>#REF!</v>
      </c>
      <c r="I223" s="30" t="e">
        <f>STOCK!#REF!</f>
        <v>#REF!</v>
      </c>
      <c r="J223" s="30">
        <f>STOCK!H222</f>
        <v>18</v>
      </c>
      <c r="K223" s="30">
        <f>STOCK!I222</f>
        <v>16.975000000000001</v>
      </c>
      <c r="L223" s="30" t="e">
        <f>STOCK!#REF!</f>
        <v>#REF!</v>
      </c>
      <c r="U223" s="30">
        <v>1</v>
      </c>
      <c r="V223" s="30">
        <f>STOCK!L222</f>
        <v>1</v>
      </c>
      <c r="X223" s="30">
        <v>0</v>
      </c>
      <c r="Y223" s="30">
        <f t="shared" si="3"/>
        <v>1</v>
      </c>
      <c r="AG223" s="30" t="str">
        <f>STOCK!A222</f>
        <v>UB0154</v>
      </c>
      <c r="AI223" s="30">
        <v>0</v>
      </c>
    </row>
    <row r="224" spans="1:35" x14ac:dyDescent="0.15">
      <c r="A224" s="30" t="str">
        <f>STOCK!C223</f>
        <v>PRODUCT</v>
      </c>
      <c r="B224" s="30" t="str">
        <f>STOCK!D223</f>
        <v>Accesorios</v>
      </c>
      <c r="C224" s="30" t="str">
        <f>STOCK!E223</f>
        <v xml:space="preserve">Bolsa cuadrada mini geométrico </v>
      </c>
      <c r="D224" s="30" t="str">
        <f>STOCK!F223</f>
        <v>Talla Chico</v>
      </c>
      <c r="E224" s="30" t="str">
        <f>STOCK!G223</f>
        <v>SHEIN</v>
      </c>
      <c r="F224" s="30" t="e">
        <f>STOCK!#REF!</f>
        <v>#REF!</v>
      </c>
      <c r="G224" s="30" t="e">
        <f>STOCK!#REF!</f>
        <v>#REF!</v>
      </c>
      <c r="H224" s="30" t="e">
        <f>STOCK!#REF!</f>
        <v>#REF!</v>
      </c>
      <c r="I224" s="30" t="e">
        <f>STOCK!#REF!</f>
        <v>#REF!</v>
      </c>
      <c r="J224" s="30">
        <f>STOCK!H223</f>
        <v>15</v>
      </c>
      <c r="K224" s="30">
        <f>STOCK!I223</f>
        <v>9.5066666666666659</v>
      </c>
      <c r="L224" s="30" t="e">
        <f>STOCK!#REF!</f>
        <v>#REF!</v>
      </c>
      <c r="U224" s="30">
        <v>1</v>
      </c>
      <c r="V224" s="30">
        <f>STOCK!L223</f>
        <v>1</v>
      </c>
      <c r="X224" s="30">
        <v>0</v>
      </c>
      <c r="Y224" s="30">
        <f t="shared" si="3"/>
        <v>1</v>
      </c>
      <c r="AG224" s="30" t="str">
        <f>STOCK!A223</f>
        <v>UB0155</v>
      </c>
      <c r="AI224" s="30">
        <v>0</v>
      </c>
    </row>
    <row r="225" spans="1:35" x14ac:dyDescent="0.15">
      <c r="A225" s="30" t="str">
        <f>STOCK!C224</f>
        <v>PRODUCT</v>
      </c>
      <c r="B225" s="30" t="str">
        <f>STOCK!D224</f>
        <v>Trajes de baño</v>
      </c>
      <c r="C225" s="30" t="str">
        <f>STOCK!E224</f>
        <v>Bikini estampado cebra</v>
      </c>
      <c r="D225" s="30" t="str">
        <f>STOCK!F224</f>
        <v>Talla S</v>
      </c>
      <c r="E225" s="30" t="str">
        <f>STOCK!G224</f>
        <v>SHEIN</v>
      </c>
      <c r="F225" s="30" t="e">
        <f>STOCK!#REF!</f>
        <v>#REF!</v>
      </c>
      <c r="G225" s="30" t="e">
        <f>STOCK!#REF!</f>
        <v>#REF!</v>
      </c>
      <c r="H225" s="30" t="e">
        <f>STOCK!#REF!</f>
        <v>#REF!</v>
      </c>
      <c r="I225" s="30" t="e">
        <f>STOCK!#REF!</f>
        <v>#REF!</v>
      </c>
      <c r="J225" s="30">
        <f>STOCK!H224</f>
        <v>15</v>
      </c>
      <c r="K225" s="30">
        <f>STOCK!I224</f>
        <v>13.180833333333334</v>
      </c>
      <c r="L225" s="30" t="e">
        <f>STOCK!#REF!</f>
        <v>#REF!</v>
      </c>
      <c r="U225" s="30">
        <v>1</v>
      </c>
      <c r="V225" s="30">
        <f>STOCK!L224</f>
        <v>0</v>
      </c>
      <c r="X225" s="30">
        <v>0</v>
      </c>
      <c r="Y225" s="30">
        <f t="shared" si="3"/>
        <v>0</v>
      </c>
      <c r="AG225" s="30" t="str">
        <f>STOCK!A224</f>
        <v>UB0156</v>
      </c>
      <c r="AI225" s="30">
        <v>0</v>
      </c>
    </row>
    <row r="226" spans="1:35" x14ac:dyDescent="0.15">
      <c r="A226" s="30" t="str">
        <f>STOCK!C225</f>
        <v>PRODUCT</v>
      </c>
      <c r="B226" s="30" t="str">
        <f>STOCK!D225</f>
        <v>Trajes de baño /Bikinis</v>
      </c>
      <c r="C226" s="30" t="str">
        <f>STOCK!E225</f>
        <v>Bikini estampado cebra</v>
      </c>
      <c r="D226" s="30" t="str">
        <f>STOCK!F225</f>
        <v>Talla M</v>
      </c>
      <c r="E226" s="30" t="str">
        <f>STOCK!G225</f>
        <v>SHEIN</v>
      </c>
      <c r="F226" s="30" t="e">
        <f>STOCK!#REF!</f>
        <v>#REF!</v>
      </c>
      <c r="G226" s="30" t="e">
        <f>STOCK!#REF!</f>
        <v>#REF!</v>
      </c>
      <c r="H226" s="30" t="e">
        <f>STOCK!#REF!</f>
        <v>#REF!</v>
      </c>
      <c r="I226" s="30" t="e">
        <f>STOCK!#REF!</f>
        <v>#REF!</v>
      </c>
      <c r="J226" s="30">
        <f>STOCK!H225</f>
        <v>15</v>
      </c>
      <c r="K226" s="30">
        <f>STOCK!I225</f>
        <v>13.180833333333334</v>
      </c>
      <c r="L226" s="30" t="e">
        <f>STOCK!#REF!</f>
        <v>#REF!</v>
      </c>
      <c r="U226" s="30">
        <v>1</v>
      </c>
      <c r="V226" s="30">
        <f>STOCK!L225</f>
        <v>2</v>
      </c>
      <c r="X226" s="30">
        <v>0</v>
      </c>
      <c r="Y226" s="30">
        <f t="shared" si="3"/>
        <v>1</v>
      </c>
      <c r="AG226" s="30" t="str">
        <f>STOCK!A225</f>
        <v>UB0157</v>
      </c>
      <c r="AI226" s="30">
        <v>0</v>
      </c>
    </row>
    <row r="227" spans="1:35" x14ac:dyDescent="0.15">
      <c r="A227" s="30" t="str">
        <f>STOCK!C226</f>
        <v>PRODUCT</v>
      </c>
      <c r="B227" s="30" t="str">
        <f>STOCK!D226</f>
        <v>Accesorios</v>
      </c>
      <c r="C227" s="30" t="str">
        <f>STOCK!E226</f>
        <v>Bolsa cartera con manija</v>
      </c>
      <c r="D227" s="30" t="str">
        <f>STOCK!F226</f>
        <v>Talla Chico</v>
      </c>
      <c r="E227" s="30" t="str">
        <f>STOCK!G226</f>
        <v>SHEIN</v>
      </c>
      <c r="F227" s="30" t="e">
        <f>STOCK!#REF!</f>
        <v>#REF!</v>
      </c>
      <c r="G227" s="30" t="e">
        <f>STOCK!#REF!</f>
        <v>#REF!</v>
      </c>
      <c r="H227" s="30" t="e">
        <f>STOCK!#REF!</f>
        <v>#REF!</v>
      </c>
      <c r="I227" s="30" t="e">
        <f>STOCK!#REF!</f>
        <v>#REF!</v>
      </c>
      <c r="J227" s="30">
        <f>STOCK!H226</f>
        <v>15</v>
      </c>
      <c r="K227" s="30">
        <f>STOCK!I226</f>
        <v>13.296666666666667</v>
      </c>
      <c r="L227" s="30" t="e">
        <f>STOCK!#REF!</f>
        <v>#REF!</v>
      </c>
      <c r="U227" s="30">
        <v>1</v>
      </c>
      <c r="V227" s="30">
        <f>STOCK!L226</f>
        <v>0</v>
      </c>
      <c r="X227" s="30">
        <v>0</v>
      </c>
      <c r="Y227" s="30">
        <f t="shared" si="3"/>
        <v>0</v>
      </c>
      <c r="AG227" s="30" t="str">
        <f>STOCK!A226</f>
        <v>UB0158</v>
      </c>
      <c r="AI227" s="30">
        <v>0</v>
      </c>
    </row>
    <row r="228" spans="1:35" x14ac:dyDescent="0.15">
      <c r="A228" s="30" t="str">
        <f>STOCK!C227</f>
        <v>PRODUCT</v>
      </c>
      <c r="B228" s="30" t="str">
        <f>STOCK!D227</f>
        <v>Accesorios</v>
      </c>
      <c r="C228" s="30" t="str">
        <f>STOCK!E227</f>
        <v>Bolsa bandolera</v>
      </c>
      <c r="D228" s="30" t="str">
        <f>STOCK!F227</f>
        <v>Talla Chico</v>
      </c>
      <c r="E228" s="30" t="str">
        <f>STOCK!G227</f>
        <v>SHEIN</v>
      </c>
      <c r="F228" s="30" t="e">
        <f>STOCK!#REF!</f>
        <v>#REF!</v>
      </c>
      <c r="G228" s="30" t="e">
        <f>STOCK!#REF!</f>
        <v>#REF!</v>
      </c>
      <c r="H228" s="30" t="e">
        <f>STOCK!#REF!</f>
        <v>#REF!</v>
      </c>
      <c r="I228" s="30" t="e">
        <f>STOCK!#REF!</f>
        <v>#REF!</v>
      </c>
      <c r="J228" s="30">
        <f>STOCK!H227</f>
        <v>15</v>
      </c>
      <c r="K228" s="30">
        <f>STOCK!I227</f>
        <v>13.416666666666668</v>
      </c>
      <c r="L228" s="30" t="e">
        <f>STOCK!#REF!</f>
        <v>#REF!</v>
      </c>
      <c r="U228" s="30">
        <v>1</v>
      </c>
      <c r="V228" s="30">
        <f>STOCK!L227</f>
        <v>1</v>
      </c>
      <c r="X228" s="30">
        <v>0</v>
      </c>
      <c r="Y228" s="30">
        <f t="shared" si="3"/>
        <v>1</v>
      </c>
      <c r="AG228" s="30" t="str">
        <f>STOCK!A227</f>
        <v>UB0159</v>
      </c>
      <c r="AI228" s="30">
        <v>0</v>
      </c>
    </row>
    <row r="229" spans="1:35" x14ac:dyDescent="0.15">
      <c r="A229" s="30" t="str">
        <f>STOCK!C228</f>
        <v>PRODUCT</v>
      </c>
      <c r="B229" s="30" t="str">
        <f>STOCK!D228</f>
        <v>Accesorios</v>
      </c>
      <c r="C229" s="30" t="str">
        <f>STOCK!E228</f>
        <v>Bolso cartera con solapa transparente</v>
      </c>
      <c r="D229" s="30" t="str">
        <f>STOCK!F228</f>
        <v>Talla Chico</v>
      </c>
      <c r="E229" s="30" t="str">
        <f>STOCK!G228</f>
        <v>SHEIN</v>
      </c>
      <c r="F229" s="30" t="e">
        <f>STOCK!#REF!</f>
        <v>#REF!</v>
      </c>
      <c r="G229" s="30" t="e">
        <f>STOCK!#REF!</f>
        <v>#REF!</v>
      </c>
      <c r="H229" s="30" t="e">
        <f>STOCK!#REF!</f>
        <v>#REF!</v>
      </c>
      <c r="I229" s="30" t="e">
        <f>STOCK!#REF!</f>
        <v>#REF!</v>
      </c>
      <c r="J229" s="30">
        <f>STOCK!H228</f>
        <v>10</v>
      </c>
      <c r="K229" s="30">
        <f>STOCK!I228</f>
        <v>7.6958333333333329</v>
      </c>
      <c r="L229" s="30" t="e">
        <f>STOCK!#REF!</f>
        <v>#REF!</v>
      </c>
      <c r="U229" s="30">
        <v>1</v>
      </c>
      <c r="V229" s="30">
        <f>STOCK!L228</f>
        <v>0</v>
      </c>
      <c r="X229" s="30">
        <v>0</v>
      </c>
      <c r="Y229" s="30">
        <f t="shared" si="3"/>
        <v>0</v>
      </c>
      <c r="AG229" s="30" t="str">
        <f>STOCK!A228</f>
        <v>A0011</v>
      </c>
      <c r="AI229" s="30">
        <v>0</v>
      </c>
    </row>
    <row r="230" spans="1:35" x14ac:dyDescent="0.15">
      <c r="A230" s="30" t="str">
        <f>STOCK!C229</f>
        <v>PRODUCT</v>
      </c>
      <c r="B230" s="30" t="str">
        <f>STOCK!D229</f>
        <v>Trajes de baño /Bikinis</v>
      </c>
      <c r="C230" s="30" t="str">
        <f>STOCK!E229</f>
        <v xml:space="preserve">Bañador de talle </v>
      </c>
      <c r="D230" s="30" t="str">
        <f>STOCK!F229</f>
        <v>Talla M</v>
      </c>
      <c r="E230" s="30" t="str">
        <f>STOCK!G229</f>
        <v>SHEIN</v>
      </c>
      <c r="F230" s="30" t="e">
        <f>STOCK!#REF!</f>
        <v>#REF!</v>
      </c>
      <c r="G230" s="30" t="e">
        <f>STOCK!#REF!</f>
        <v>#REF!</v>
      </c>
      <c r="H230" s="30" t="e">
        <f>STOCK!#REF!</f>
        <v>#REF!</v>
      </c>
      <c r="I230" s="30" t="e">
        <f>STOCK!#REF!</f>
        <v>#REF!</v>
      </c>
      <c r="J230" s="30">
        <f>STOCK!H229</f>
        <v>22</v>
      </c>
      <c r="K230" s="30">
        <f>STOCK!I229</f>
        <v>18.720833333333331</v>
      </c>
      <c r="L230" s="30" t="e">
        <f>STOCK!#REF!</f>
        <v>#REF!</v>
      </c>
      <c r="U230" s="30">
        <v>1</v>
      </c>
      <c r="V230" s="30">
        <f>STOCK!L229</f>
        <v>2</v>
      </c>
      <c r="X230" s="30">
        <v>0</v>
      </c>
      <c r="Y230" s="30">
        <f t="shared" si="3"/>
        <v>1</v>
      </c>
      <c r="AG230" s="30" t="str">
        <f>STOCK!A229</f>
        <v>UB0160</v>
      </c>
      <c r="AI230" s="30">
        <v>0</v>
      </c>
    </row>
    <row r="231" spans="1:35" x14ac:dyDescent="0.15">
      <c r="A231" s="30" t="str">
        <f>STOCK!C230</f>
        <v>PRODUCT</v>
      </c>
      <c r="B231" s="30" t="str">
        <f>STOCK!D230</f>
        <v>Trajes de baño</v>
      </c>
      <c r="C231" s="30" t="str">
        <f>STOCK!E230</f>
        <v>Bañador bikini con nudo delantero bajo fruncido tropical_S</v>
      </c>
      <c r="D231" s="30" t="str">
        <f>STOCK!F230</f>
        <v>Talla S</v>
      </c>
      <c r="E231" s="30" t="str">
        <f>STOCK!G230</f>
        <v>SHEIN</v>
      </c>
      <c r="F231" s="30" t="e">
        <f>STOCK!#REF!</f>
        <v>#REF!</v>
      </c>
      <c r="G231" s="30" t="e">
        <f>STOCK!#REF!</f>
        <v>#REF!</v>
      </c>
      <c r="H231" s="30" t="e">
        <f>STOCK!#REF!</f>
        <v>#REF!</v>
      </c>
      <c r="I231" s="30" t="e">
        <f>STOCK!#REF!</f>
        <v>#REF!</v>
      </c>
      <c r="J231" s="30">
        <f>STOCK!H230</f>
        <v>22</v>
      </c>
      <c r="K231" s="30">
        <f>STOCK!I230</f>
        <v>18.720833333333331</v>
      </c>
      <c r="L231" s="30" t="e">
        <f>STOCK!#REF!</f>
        <v>#REF!</v>
      </c>
      <c r="U231" s="30">
        <v>1</v>
      </c>
      <c r="V231" s="30">
        <f>STOCK!L230</f>
        <v>0</v>
      </c>
      <c r="X231" s="30">
        <v>0</v>
      </c>
      <c r="Y231" s="30">
        <f t="shared" si="3"/>
        <v>0</v>
      </c>
      <c r="AG231" s="30" t="str">
        <f>STOCK!A230</f>
        <v>BI0026</v>
      </c>
      <c r="AI231" s="30">
        <v>0</v>
      </c>
    </row>
    <row r="232" spans="1:35" x14ac:dyDescent="0.15">
      <c r="A232" s="30" t="str">
        <f>STOCK!C231</f>
        <v>PRODUCT</v>
      </c>
      <c r="B232" s="30" t="str">
        <f>STOCK!D231</f>
        <v>Trajes de baño /Bikinis</v>
      </c>
      <c r="C232" s="30" t="str">
        <f>STOCK!E231</f>
        <v>Bikini estampado cebra</v>
      </c>
      <c r="D232" s="30" t="str">
        <f>STOCK!F231</f>
        <v>Talla XS</v>
      </c>
      <c r="E232" s="30" t="str">
        <f>STOCK!G231</f>
        <v>SHEIN</v>
      </c>
      <c r="F232" s="30" t="e">
        <f>STOCK!#REF!</f>
        <v>#REF!</v>
      </c>
      <c r="G232" s="30" t="e">
        <f>STOCK!#REF!</f>
        <v>#REF!</v>
      </c>
      <c r="H232" s="30" t="e">
        <f>STOCK!#REF!</f>
        <v>#REF!</v>
      </c>
      <c r="I232" s="30" t="e">
        <f>STOCK!#REF!</f>
        <v>#REF!</v>
      </c>
      <c r="J232" s="30">
        <f>STOCK!H231</f>
        <v>15</v>
      </c>
      <c r="K232" s="30">
        <f>STOCK!I231</f>
        <v>12</v>
      </c>
      <c r="L232" s="30" t="e">
        <f>STOCK!#REF!</f>
        <v>#REF!</v>
      </c>
      <c r="U232" s="30">
        <v>1</v>
      </c>
      <c r="V232" s="30">
        <f>STOCK!L231</f>
        <v>2</v>
      </c>
      <c r="X232" s="30">
        <v>0</v>
      </c>
      <c r="Y232" s="30">
        <f t="shared" si="3"/>
        <v>1</v>
      </c>
      <c r="AG232" s="30" t="str">
        <f>STOCK!A231</f>
        <v>UB0161</v>
      </c>
      <c r="AI232" s="30">
        <v>0</v>
      </c>
    </row>
    <row r="233" spans="1:35" x14ac:dyDescent="0.15">
      <c r="A233" s="30" t="str">
        <f>STOCK!C232</f>
        <v>PRODUCT</v>
      </c>
      <c r="B233" s="30" t="str">
        <f>STOCK!D232</f>
        <v>Vestidos /Curvy</v>
      </c>
      <c r="C233" s="30" t="str">
        <f>STOCK!E232</f>
        <v>Vestido Bohemio</v>
      </c>
      <c r="D233" s="30" t="str">
        <f>STOCK!F232</f>
        <v>Talla XL</v>
      </c>
      <c r="E233" s="30" t="str">
        <f>STOCK!G232</f>
        <v>SHEIN</v>
      </c>
      <c r="F233" s="30" t="e">
        <f>STOCK!#REF!</f>
        <v>#REF!</v>
      </c>
      <c r="G233" s="30" t="e">
        <f>STOCK!#REF!</f>
        <v>#REF!</v>
      </c>
      <c r="H233" s="30" t="e">
        <f>STOCK!#REF!</f>
        <v>#REF!</v>
      </c>
      <c r="I233" s="30" t="e">
        <f>STOCK!#REF!</f>
        <v>#REF!</v>
      </c>
      <c r="J233" s="30">
        <f>STOCK!H232</f>
        <v>20</v>
      </c>
      <c r="K233" s="30">
        <f>STOCK!I232</f>
        <v>15.284166666666668</v>
      </c>
      <c r="L233" s="30" t="e">
        <f>STOCK!#REF!</f>
        <v>#REF!</v>
      </c>
      <c r="U233" s="30">
        <v>1</v>
      </c>
      <c r="V233" s="30">
        <f>STOCK!L232</f>
        <v>1</v>
      </c>
      <c r="X233" s="30">
        <v>0</v>
      </c>
      <c r="Y233" s="30">
        <f t="shared" si="3"/>
        <v>1</v>
      </c>
      <c r="AG233" s="30" t="str">
        <f>STOCK!A232</f>
        <v>V0080</v>
      </c>
      <c r="AI233" s="30">
        <v>0</v>
      </c>
    </row>
    <row r="234" spans="1:35" x14ac:dyDescent="0.15">
      <c r="A234" s="30" t="str">
        <f>STOCK!C233</f>
        <v>PRODUCT</v>
      </c>
      <c r="B234" s="30" t="str">
        <f>STOCK!D233</f>
        <v>Vestidos</v>
      </c>
      <c r="C234" s="30" t="str">
        <f>STOCK!E233</f>
        <v>Vestido Bohemio</v>
      </c>
      <c r="D234" s="30" t="str">
        <f>STOCK!F233</f>
        <v>Talla S</v>
      </c>
      <c r="E234" s="30" t="str">
        <f>STOCK!G233</f>
        <v>SHEIN</v>
      </c>
      <c r="F234" s="30" t="e">
        <f>STOCK!#REF!</f>
        <v>#REF!</v>
      </c>
      <c r="G234" s="30" t="e">
        <f>STOCK!#REF!</f>
        <v>#REF!</v>
      </c>
      <c r="H234" s="30" t="e">
        <f>STOCK!#REF!</f>
        <v>#REF!</v>
      </c>
      <c r="I234" s="30" t="e">
        <f>STOCK!#REF!</f>
        <v>#REF!</v>
      </c>
      <c r="J234" s="30">
        <f>STOCK!H233</f>
        <v>20</v>
      </c>
      <c r="K234" s="30">
        <f>STOCK!I233</f>
        <v>14.684166666666668</v>
      </c>
      <c r="L234" s="30" t="e">
        <f>STOCK!#REF!</f>
        <v>#REF!</v>
      </c>
      <c r="U234" s="30">
        <v>1</v>
      </c>
      <c r="V234" s="30">
        <f>STOCK!L233</f>
        <v>1</v>
      </c>
      <c r="X234" s="30">
        <v>0</v>
      </c>
      <c r="Y234" s="30">
        <f t="shared" si="3"/>
        <v>1</v>
      </c>
      <c r="AG234" s="30" t="str">
        <f>STOCK!A233</f>
        <v>UB0162</v>
      </c>
      <c r="AI234" s="30">
        <v>0</v>
      </c>
    </row>
    <row r="235" spans="1:35" x14ac:dyDescent="0.15">
      <c r="A235" s="30" t="str">
        <f>STOCK!C234</f>
        <v>PRODUCT</v>
      </c>
      <c r="B235" s="30" t="str">
        <f>STOCK!D234</f>
        <v>Trajes de baño</v>
      </c>
      <c r="C235" s="30" t="str">
        <f>STOCK!E234</f>
        <v>3 piezas Bañador bikini push up con estampado tropical con falda de playa</v>
      </c>
      <c r="D235" s="30" t="str">
        <f>STOCK!F234</f>
        <v>Talla M</v>
      </c>
      <c r="E235" s="30" t="str">
        <f>STOCK!G234</f>
        <v>SHEIN</v>
      </c>
      <c r="F235" s="30" t="e">
        <f>STOCK!#REF!</f>
        <v>#REF!</v>
      </c>
      <c r="G235" s="30" t="e">
        <f>STOCK!#REF!</f>
        <v>#REF!</v>
      </c>
      <c r="H235" s="30" t="e">
        <f>STOCK!#REF!</f>
        <v>#REF!</v>
      </c>
      <c r="I235" s="30" t="e">
        <f>STOCK!#REF!</f>
        <v>#REF!</v>
      </c>
      <c r="J235" s="30">
        <f>STOCK!H234</f>
        <v>25</v>
      </c>
      <c r="K235" s="30">
        <f>STOCK!I234</f>
        <v>24.833333333333336</v>
      </c>
      <c r="L235" s="30" t="e">
        <f>STOCK!#REF!</f>
        <v>#REF!</v>
      </c>
      <c r="U235" s="30">
        <v>1</v>
      </c>
      <c r="V235" s="30">
        <f>STOCK!L234</f>
        <v>0</v>
      </c>
      <c r="X235" s="30">
        <v>0</v>
      </c>
      <c r="Y235" s="30">
        <f t="shared" si="3"/>
        <v>0</v>
      </c>
      <c r="AG235" s="30" t="str">
        <f>STOCK!A234</f>
        <v>SB0001</v>
      </c>
      <c r="AI235" s="30">
        <v>0</v>
      </c>
    </row>
    <row r="236" spans="1:35" x14ac:dyDescent="0.15">
      <c r="A236" s="30" t="str">
        <f>STOCK!C235</f>
        <v>PRODUCT</v>
      </c>
      <c r="B236" s="30" t="str">
        <f>STOCK!D235</f>
        <v>Trajes de baño</v>
      </c>
      <c r="C236" s="30" t="str">
        <f>STOCK!E235</f>
        <v xml:space="preserve">Bikini push up tropical </v>
      </c>
      <c r="D236" s="30" t="str">
        <f>STOCK!F235</f>
        <v>Talla S</v>
      </c>
      <c r="E236" s="30" t="str">
        <f>STOCK!G235</f>
        <v>SHEIN</v>
      </c>
      <c r="F236" s="30" t="e">
        <f>STOCK!#REF!</f>
        <v>#REF!</v>
      </c>
      <c r="G236" s="30" t="e">
        <f>STOCK!#REF!</f>
        <v>#REF!</v>
      </c>
      <c r="H236" s="30" t="e">
        <f>STOCK!#REF!</f>
        <v>#REF!</v>
      </c>
      <c r="I236" s="30" t="e">
        <f>STOCK!#REF!</f>
        <v>#REF!</v>
      </c>
      <c r="J236" s="30">
        <f>STOCK!H235</f>
        <v>25</v>
      </c>
      <c r="K236" s="30">
        <f>STOCK!I235</f>
        <v>24.833333333333336</v>
      </c>
      <c r="L236" s="30" t="e">
        <f>STOCK!#REF!</f>
        <v>#REF!</v>
      </c>
      <c r="U236" s="30">
        <v>1</v>
      </c>
      <c r="V236" s="30">
        <f>STOCK!L235</f>
        <v>0</v>
      </c>
      <c r="X236" s="30">
        <v>0</v>
      </c>
      <c r="Y236" s="30">
        <f t="shared" si="3"/>
        <v>0</v>
      </c>
      <c r="AG236" s="30" t="str">
        <f>STOCK!A235</f>
        <v>UB0163</v>
      </c>
      <c r="AI236" s="30">
        <v>0</v>
      </c>
    </row>
    <row r="237" spans="1:35" x14ac:dyDescent="0.15">
      <c r="A237" s="30" t="str">
        <f>STOCK!C236</f>
        <v>PRODUCT</v>
      </c>
      <c r="B237" s="30" t="str">
        <f>STOCK!D236</f>
        <v>Hombres /Curvy</v>
      </c>
      <c r="C237" s="30" t="str">
        <f>STOCK!E236</f>
        <v>Capucha de dos tonos</v>
      </c>
      <c r="D237" s="30" t="str">
        <f>STOCK!F236</f>
        <v>Talla L</v>
      </c>
      <c r="E237" s="30" t="str">
        <f>STOCK!G236</f>
        <v>SHEIN</v>
      </c>
      <c r="F237" s="30" t="e">
        <f>STOCK!#REF!</f>
        <v>#REF!</v>
      </c>
      <c r="G237" s="30" t="e">
        <f>STOCK!#REF!</f>
        <v>#REF!</v>
      </c>
      <c r="H237" s="30" t="e">
        <f>STOCK!#REF!</f>
        <v>#REF!</v>
      </c>
      <c r="I237" s="30" t="e">
        <f>STOCK!#REF!</f>
        <v>#REF!</v>
      </c>
      <c r="J237" s="30">
        <f>STOCK!H236</f>
        <v>21</v>
      </c>
      <c r="K237" s="30">
        <f>STOCK!I236</f>
        <v>20.770833333333336</v>
      </c>
      <c r="L237" s="30" t="e">
        <f>STOCK!#REF!</f>
        <v>#REF!</v>
      </c>
      <c r="U237" s="30">
        <v>1</v>
      </c>
      <c r="V237" s="30">
        <f>STOCK!L236</f>
        <v>1</v>
      </c>
      <c r="X237" s="30">
        <v>0</v>
      </c>
      <c r="Y237" s="30">
        <f t="shared" si="3"/>
        <v>1</v>
      </c>
      <c r="AG237" s="30" t="str">
        <f>STOCK!A236</f>
        <v>UB0164</v>
      </c>
      <c r="AI237" s="30">
        <v>0</v>
      </c>
    </row>
    <row r="238" spans="1:35" x14ac:dyDescent="0.15">
      <c r="A238" s="30" t="str">
        <f>STOCK!C237</f>
        <v>PRODUCT</v>
      </c>
      <c r="B238" s="30" t="str">
        <f>STOCK!D237</f>
        <v>Trajes de baño</v>
      </c>
      <c r="C238" s="30" t="str">
        <f>STOCK!E237</f>
        <v>3 piezas Bañador bikini triángulo halter con estampado geométrico con pantalones cover up</v>
      </c>
      <c r="D238" s="30" t="str">
        <f>STOCK!F237</f>
        <v>Talla M</v>
      </c>
      <c r="E238" s="30" t="str">
        <f>STOCK!G237</f>
        <v>SHEIN</v>
      </c>
      <c r="F238" s="30" t="e">
        <f>STOCK!#REF!</f>
        <v>#REF!</v>
      </c>
      <c r="G238" s="30" t="e">
        <f>STOCK!#REF!</f>
        <v>#REF!</v>
      </c>
      <c r="H238" s="30" t="e">
        <f>STOCK!#REF!</f>
        <v>#REF!</v>
      </c>
      <c r="I238" s="30" t="e">
        <f>STOCK!#REF!</f>
        <v>#REF!</v>
      </c>
      <c r="J238" s="30">
        <f>STOCK!H237</f>
        <v>25</v>
      </c>
      <c r="K238" s="30">
        <f>STOCK!I237</f>
        <v>24.066666666666666</v>
      </c>
      <c r="L238" s="30" t="e">
        <f>STOCK!#REF!</f>
        <v>#REF!</v>
      </c>
      <c r="U238" s="30">
        <v>1</v>
      </c>
      <c r="V238" s="30">
        <f>STOCK!L237</f>
        <v>0</v>
      </c>
      <c r="X238" s="30">
        <v>0</v>
      </c>
      <c r="Y238" s="30">
        <f t="shared" si="3"/>
        <v>0</v>
      </c>
      <c r="AG238" s="30" t="str">
        <f>STOCK!A237</f>
        <v>SB0003</v>
      </c>
      <c r="AI238" s="30">
        <v>0</v>
      </c>
    </row>
    <row r="239" spans="1:35" x14ac:dyDescent="0.15">
      <c r="A239" s="30" t="str">
        <f>STOCK!C238</f>
        <v>PRODUCT</v>
      </c>
      <c r="B239" s="30" t="str">
        <f>STOCK!D238</f>
        <v>Trajes de baño /Bikinis</v>
      </c>
      <c r="C239" s="30" t="str">
        <f>STOCK!E238</f>
        <v>Set 3 piezas bikini</v>
      </c>
      <c r="D239" s="30" t="str">
        <f>STOCK!F238</f>
        <v>Talla S</v>
      </c>
      <c r="E239" s="30" t="str">
        <f>STOCK!G238</f>
        <v>SHEIN</v>
      </c>
      <c r="F239" s="30" t="e">
        <f>STOCK!#REF!</f>
        <v>#REF!</v>
      </c>
      <c r="G239" s="30" t="e">
        <f>STOCK!#REF!</f>
        <v>#REF!</v>
      </c>
      <c r="H239" s="30" t="e">
        <f>STOCK!#REF!</f>
        <v>#REF!</v>
      </c>
      <c r="I239" s="30" t="e">
        <f>STOCK!#REF!</f>
        <v>#REF!</v>
      </c>
      <c r="J239" s="30">
        <f>STOCK!H238</f>
        <v>25</v>
      </c>
      <c r="K239" s="30">
        <f>STOCK!I238</f>
        <v>24.066666666666666</v>
      </c>
      <c r="L239" s="30" t="e">
        <f>STOCK!#REF!</f>
        <v>#REF!</v>
      </c>
      <c r="U239" s="30">
        <v>1</v>
      </c>
      <c r="V239" s="30">
        <f>STOCK!L238</f>
        <v>1</v>
      </c>
      <c r="X239" s="30">
        <v>0</v>
      </c>
      <c r="Y239" s="30">
        <f t="shared" si="3"/>
        <v>1</v>
      </c>
      <c r="AG239" s="30" t="str">
        <f>STOCK!A238</f>
        <v>UB0165</v>
      </c>
      <c r="AI239" s="30">
        <v>0</v>
      </c>
    </row>
    <row r="240" spans="1:35" x14ac:dyDescent="0.15">
      <c r="A240" s="30" t="str">
        <f>STOCK!C239</f>
        <v>PRODUCT</v>
      </c>
      <c r="B240" s="30">
        <f>STOCK!D239</f>
        <v>0</v>
      </c>
      <c r="C240" s="30" t="str">
        <f>STOCK!E239</f>
        <v>Estuche para gafas transparente</v>
      </c>
      <c r="D240" s="30" t="str">
        <f>STOCK!F239</f>
        <v>Talla Única</v>
      </c>
      <c r="E240" s="30" t="str">
        <f>STOCK!G239</f>
        <v>SHEIN</v>
      </c>
      <c r="F240" s="30" t="e">
        <f>STOCK!#REF!</f>
        <v>#REF!</v>
      </c>
      <c r="G240" s="30" t="e">
        <f>STOCK!#REF!</f>
        <v>#REF!</v>
      </c>
      <c r="H240" s="30" t="e">
        <f>STOCK!#REF!</f>
        <v>#REF!</v>
      </c>
      <c r="I240" s="30" t="e">
        <f>STOCK!#REF!</f>
        <v>#REF!</v>
      </c>
      <c r="J240" s="30">
        <f>STOCK!H239</f>
        <v>5</v>
      </c>
      <c r="K240" s="30">
        <f>STOCK!I239</f>
        <v>4.0791666666666666</v>
      </c>
      <c r="L240" s="30" t="e">
        <f>STOCK!#REF!</f>
        <v>#REF!</v>
      </c>
      <c r="U240" s="30">
        <v>1</v>
      </c>
      <c r="V240" s="30">
        <f>STOCK!L239</f>
        <v>0</v>
      </c>
      <c r="X240" s="30">
        <v>0</v>
      </c>
      <c r="Y240" s="30">
        <f t="shared" si="3"/>
        <v>0</v>
      </c>
      <c r="AG240" s="30" t="str">
        <f>STOCK!A239</f>
        <v>UB0166</v>
      </c>
      <c r="AI240" s="30">
        <v>0</v>
      </c>
    </row>
    <row r="241" spans="1:35" x14ac:dyDescent="0.15">
      <c r="A241" s="30" t="str">
        <f>STOCK!C240</f>
        <v>PRODUCT</v>
      </c>
      <c r="B241" s="30" t="str">
        <f>STOCK!D240</f>
        <v>Calzado</v>
      </c>
      <c r="C241" s="30" t="str">
        <f>STOCK!E240</f>
        <v xml:space="preserve">Zapatillas con cordón </v>
      </c>
      <c r="D241" s="30" t="str">
        <f>STOCK!F240</f>
        <v>Talla 36</v>
      </c>
      <c r="E241" s="30" t="str">
        <f>STOCK!G240</f>
        <v>SHEIN</v>
      </c>
      <c r="F241" s="30" t="e">
        <f>STOCK!#REF!</f>
        <v>#REF!</v>
      </c>
      <c r="G241" s="30" t="e">
        <f>STOCK!#REF!</f>
        <v>#REF!</v>
      </c>
      <c r="H241" s="30" t="e">
        <f>STOCK!#REF!</f>
        <v>#REF!</v>
      </c>
      <c r="I241" s="30" t="e">
        <f>STOCK!#REF!</f>
        <v>#REF!</v>
      </c>
      <c r="J241" s="30">
        <f>STOCK!H240</f>
        <v>20</v>
      </c>
      <c r="K241" s="30">
        <f>STOCK!I240</f>
        <v>18.955833333333334</v>
      </c>
      <c r="L241" s="30" t="e">
        <f>STOCK!#REF!</f>
        <v>#REF!</v>
      </c>
      <c r="U241" s="30">
        <v>1</v>
      </c>
      <c r="V241" s="30">
        <f>STOCK!L240</f>
        <v>0</v>
      </c>
      <c r="X241" s="30">
        <v>0</v>
      </c>
      <c r="Y241" s="30">
        <f t="shared" si="3"/>
        <v>0</v>
      </c>
      <c r="AG241" s="30" t="str">
        <f>STOCK!A240</f>
        <v>UB0167</v>
      </c>
      <c r="AI241" s="30">
        <v>0</v>
      </c>
    </row>
    <row r="242" spans="1:35" x14ac:dyDescent="0.15">
      <c r="A242" s="30" t="str">
        <f>STOCK!C241</f>
        <v>PRODUCT</v>
      </c>
      <c r="B242" s="30" t="str">
        <f>STOCK!D241</f>
        <v>Accesorios</v>
      </c>
      <c r="C242" s="30" t="str">
        <f>STOCK!E241</f>
        <v>Calcetines unicolor</v>
      </c>
      <c r="D242" s="30" t="str">
        <f>STOCK!F241</f>
        <v>Talla Única</v>
      </c>
      <c r="E242" s="30" t="str">
        <f>STOCK!G241</f>
        <v>SHEIN</v>
      </c>
      <c r="F242" s="30" t="e">
        <f>STOCK!#REF!</f>
        <v>#REF!</v>
      </c>
      <c r="G242" s="30" t="e">
        <f>STOCK!#REF!</f>
        <v>#REF!</v>
      </c>
      <c r="H242" s="30" t="e">
        <f>STOCK!#REF!</f>
        <v>#REF!</v>
      </c>
      <c r="I242" s="30" t="e">
        <f>STOCK!#REF!</f>
        <v>#REF!</v>
      </c>
      <c r="J242" s="30">
        <f>STOCK!H241</f>
        <v>2</v>
      </c>
      <c r="K242" s="30">
        <f>STOCK!I241</f>
        <v>1.2666666666666666</v>
      </c>
      <c r="L242" s="30" t="e">
        <f>STOCK!#REF!</f>
        <v>#REF!</v>
      </c>
      <c r="U242" s="30">
        <v>1</v>
      </c>
      <c r="V242" s="30">
        <f>STOCK!L241</f>
        <v>0</v>
      </c>
      <c r="X242" s="30">
        <v>0</v>
      </c>
      <c r="Y242" s="30">
        <f t="shared" si="3"/>
        <v>0</v>
      </c>
      <c r="AG242" s="30" t="str">
        <f>STOCK!A241</f>
        <v>UB0168</v>
      </c>
      <c r="AI242" s="30">
        <v>0</v>
      </c>
    </row>
    <row r="243" spans="1:35" x14ac:dyDescent="0.15">
      <c r="A243" s="30" t="str">
        <f>STOCK!C242</f>
        <v>PRODUCT</v>
      </c>
      <c r="B243" s="30" t="str">
        <f>STOCK!D242</f>
        <v>Calzado</v>
      </c>
      <c r="C243" s="30" t="str">
        <f>STOCK!E242</f>
        <v xml:space="preserve"> Mocasines con puntada</v>
      </c>
      <c r="D243" s="30" t="str">
        <f>STOCK!F242</f>
        <v>Talla 36</v>
      </c>
      <c r="E243" s="30" t="str">
        <f>STOCK!G242</f>
        <v>SHEIN</v>
      </c>
      <c r="F243" s="30" t="e">
        <f>STOCK!#REF!</f>
        <v>#REF!</v>
      </c>
      <c r="G243" s="30" t="e">
        <f>STOCK!#REF!</f>
        <v>#REF!</v>
      </c>
      <c r="H243" s="30" t="e">
        <f>STOCK!#REF!</f>
        <v>#REF!</v>
      </c>
      <c r="I243" s="30" t="e">
        <f>STOCK!#REF!</f>
        <v>#REF!</v>
      </c>
      <c r="J243" s="30">
        <f>STOCK!H242</f>
        <v>26</v>
      </c>
      <c r="K243" s="30">
        <f>STOCK!I242</f>
        <v>25.389166666666668</v>
      </c>
      <c r="L243" s="30" t="e">
        <f>STOCK!#REF!</f>
        <v>#REF!</v>
      </c>
      <c r="U243" s="30">
        <v>1</v>
      </c>
      <c r="V243" s="30">
        <f>STOCK!L242</f>
        <v>0</v>
      </c>
      <c r="X243" s="30">
        <v>0</v>
      </c>
      <c r="Y243" s="30">
        <f t="shared" si="3"/>
        <v>0</v>
      </c>
      <c r="AG243" s="30" t="str">
        <f>STOCK!A242</f>
        <v>UB0169</v>
      </c>
      <c r="AI243" s="30">
        <v>0</v>
      </c>
    </row>
    <row r="244" spans="1:35" x14ac:dyDescent="0.15">
      <c r="A244" s="30" t="str">
        <f>STOCK!C243</f>
        <v>PRODUCT</v>
      </c>
      <c r="B244" s="30" t="str">
        <f>STOCK!D243</f>
        <v>Tops</v>
      </c>
      <c r="C244" s="30" t="str">
        <f>STOCK!E243</f>
        <v xml:space="preserve">Almohadilla de maquillaje </v>
      </c>
      <c r="D244" s="30" t="str">
        <f>STOCK!F243</f>
        <v>Talla Unitalla</v>
      </c>
      <c r="E244" s="30" t="str">
        <f>STOCK!G243</f>
        <v>SHEIN</v>
      </c>
      <c r="F244" s="30" t="e">
        <f>STOCK!#REF!</f>
        <v>#REF!</v>
      </c>
      <c r="G244" s="30" t="e">
        <f>STOCK!#REF!</f>
        <v>#REF!</v>
      </c>
      <c r="H244" s="30" t="e">
        <f>STOCK!#REF!</f>
        <v>#REF!</v>
      </c>
      <c r="I244" s="30" t="e">
        <f>STOCK!#REF!</f>
        <v>#REF!</v>
      </c>
      <c r="J244" s="30">
        <f>STOCK!H243</f>
        <v>1</v>
      </c>
      <c r="K244" s="30">
        <f>STOCK!I243</f>
        <v>0.36208333333333331</v>
      </c>
      <c r="L244" s="30" t="e">
        <f>STOCK!#REF!</f>
        <v>#REF!</v>
      </c>
      <c r="U244" s="30">
        <v>1</v>
      </c>
      <c r="V244" s="30">
        <f>STOCK!L243</f>
        <v>5</v>
      </c>
      <c r="X244" s="30">
        <v>0</v>
      </c>
      <c r="Y244" s="30">
        <f t="shared" si="3"/>
        <v>1</v>
      </c>
      <c r="AG244" s="30" t="str">
        <f>STOCK!A243</f>
        <v>UB0170</v>
      </c>
      <c r="AI244" s="30">
        <v>0</v>
      </c>
    </row>
    <row r="245" spans="1:35" x14ac:dyDescent="0.15">
      <c r="A245" s="30" t="str">
        <f>STOCK!C244</f>
        <v>PRODUCT</v>
      </c>
      <c r="B245" s="30" t="str">
        <f>STOCK!D244</f>
        <v>Tops</v>
      </c>
      <c r="C245" s="30" t="str">
        <f>STOCK!E244</f>
        <v>Alisador</v>
      </c>
      <c r="D245" s="30" t="str">
        <f>STOCK!F244</f>
        <v>Talla Unitalla</v>
      </c>
      <c r="E245" s="30" t="str">
        <f>STOCK!G244</f>
        <v>SHEIN</v>
      </c>
      <c r="F245" s="30" t="e">
        <f>STOCK!#REF!</f>
        <v>#REF!</v>
      </c>
      <c r="G245" s="30" t="e">
        <f>STOCK!#REF!</f>
        <v>#REF!</v>
      </c>
      <c r="H245" s="30" t="e">
        <f>STOCK!#REF!</f>
        <v>#REF!</v>
      </c>
      <c r="I245" s="30" t="e">
        <f>STOCK!#REF!</f>
        <v>#REF!</v>
      </c>
      <c r="J245" s="30">
        <f>STOCK!H244</f>
        <v>30</v>
      </c>
      <c r="K245" s="30">
        <f>STOCK!I244</f>
        <v>25.076666666666664</v>
      </c>
      <c r="L245" s="30" t="e">
        <f>STOCK!#REF!</f>
        <v>#REF!</v>
      </c>
      <c r="U245" s="30">
        <v>1</v>
      </c>
      <c r="V245" s="30">
        <f>STOCK!L244</f>
        <v>1</v>
      </c>
      <c r="X245" s="30">
        <v>0</v>
      </c>
      <c r="Y245" s="30">
        <f t="shared" si="3"/>
        <v>1</v>
      </c>
      <c r="AG245" s="30" t="str">
        <f>STOCK!A244</f>
        <v>UB0171</v>
      </c>
      <c r="AI245" s="30">
        <v>0</v>
      </c>
    </row>
    <row r="246" spans="1:35" x14ac:dyDescent="0.15">
      <c r="A246" s="30" t="str">
        <f>STOCK!C245</f>
        <v>PRODUCT</v>
      </c>
      <c r="B246" s="30" t="str">
        <f>STOCK!D245</f>
        <v>Tops</v>
      </c>
      <c r="C246" s="30" t="str">
        <f>STOCK!E245</f>
        <v xml:space="preserve">Esponja de maquillaje </v>
      </c>
      <c r="D246" s="30" t="str">
        <f>STOCK!F245</f>
        <v>Talla Unitalla</v>
      </c>
      <c r="E246" s="30" t="str">
        <f>STOCK!G245</f>
        <v>SHEIN</v>
      </c>
      <c r="F246" s="30" t="e">
        <f>STOCK!#REF!</f>
        <v>#REF!</v>
      </c>
      <c r="G246" s="30" t="e">
        <f>STOCK!#REF!</f>
        <v>#REF!</v>
      </c>
      <c r="H246" s="30" t="e">
        <f>STOCK!#REF!</f>
        <v>#REF!</v>
      </c>
      <c r="I246" s="30" t="e">
        <f>STOCK!#REF!</f>
        <v>#REF!</v>
      </c>
      <c r="J246" s="30">
        <f>STOCK!H245</f>
        <v>1</v>
      </c>
      <c r="K246" s="30">
        <f>STOCK!I245</f>
        <v>0.65416666666666667</v>
      </c>
      <c r="L246" s="30" t="e">
        <f>STOCK!#REF!</f>
        <v>#REF!</v>
      </c>
      <c r="U246" s="30">
        <v>1</v>
      </c>
      <c r="V246" s="30">
        <f>STOCK!L245</f>
        <v>3</v>
      </c>
      <c r="X246" s="30">
        <v>0</v>
      </c>
      <c r="Y246" s="30">
        <f t="shared" si="3"/>
        <v>1</v>
      </c>
      <c r="AG246" s="30" t="str">
        <f>STOCK!A245</f>
        <v>UB0172</v>
      </c>
      <c r="AI246" s="30">
        <v>0</v>
      </c>
    </row>
    <row r="247" spans="1:35" x14ac:dyDescent="0.15">
      <c r="A247" s="30" t="str">
        <f>STOCK!C246</f>
        <v>PRODUCT</v>
      </c>
      <c r="B247" s="30" t="str">
        <f>STOCK!D246</f>
        <v>Tops</v>
      </c>
      <c r="C247" s="30" t="str">
        <f>STOCK!E246</f>
        <v>Rizador de pelo de color al azar 10 piezas</v>
      </c>
      <c r="D247" s="30">
        <f>STOCK!F246</f>
        <v>0</v>
      </c>
      <c r="E247" s="30" t="str">
        <f>STOCK!G246</f>
        <v>SHEIN</v>
      </c>
      <c r="F247" s="30" t="e">
        <f>STOCK!#REF!</f>
        <v>#REF!</v>
      </c>
      <c r="G247" s="30" t="e">
        <f>STOCK!#REF!</f>
        <v>#REF!</v>
      </c>
      <c r="H247" s="30" t="e">
        <f>STOCK!#REF!</f>
        <v>#REF!</v>
      </c>
      <c r="I247" s="30" t="e">
        <f>STOCK!#REF!</f>
        <v>#REF!</v>
      </c>
      <c r="J247" s="30">
        <f>STOCK!H246</f>
        <v>1</v>
      </c>
      <c r="K247" s="30">
        <f>STOCK!I246</f>
        <v>3.0716666666666663</v>
      </c>
      <c r="L247" s="30" t="e">
        <f>STOCK!#REF!</f>
        <v>#REF!</v>
      </c>
      <c r="U247" s="30">
        <v>1</v>
      </c>
      <c r="V247" s="30">
        <f>STOCK!L246</f>
        <v>0</v>
      </c>
      <c r="X247" s="30">
        <v>0</v>
      </c>
      <c r="Y247" s="30">
        <f t="shared" si="3"/>
        <v>0</v>
      </c>
      <c r="AG247" s="30" t="str">
        <f>STOCK!A246</f>
        <v>UB0173</v>
      </c>
      <c r="AI247" s="30">
        <v>0</v>
      </c>
    </row>
    <row r="248" spans="1:35" x14ac:dyDescent="0.15">
      <c r="A248" s="30" t="str">
        <f>STOCK!C247</f>
        <v>PRODUCT</v>
      </c>
      <c r="B248" s="30" t="str">
        <f>STOCK!D247</f>
        <v>Vestidos</v>
      </c>
      <c r="C248" s="30" t="str">
        <f>STOCK!E247</f>
        <v>Vestido corrugado de línea A</v>
      </c>
      <c r="D248" s="30" t="str">
        <f>STOCK!F247</f>
        <v>Talla XS</v>
      </c>
      <c r="E248" s="30" t="str">
        <f>STOCK!G247</f>
        <v>SHEIN</v>
      </c>
      <c r="F248" s="30" t="e">
        <f>STOCK!#REF!</f>
        <v>#REF!</v>
      </c>
      <c r="G248" s="30" t="e">
        <f>STOCK!#REF!</f>
        <v>#REF!</v>
      </c>
      <c r="H248" s="30" t="e">
        <f>STOCK!#REF!</f>
        <v>#REF!</v>
      </c>
      <c r="I248" s="30" t="e">
        <f>STOCK!#REF!</f>
        <v>#REF!</v>
      </c>
      <c r="J248" s="30">
        <f>STOCK!H247</f>
        <v>18</v>
      </c>
      <c r="K248" s="30">
        <f>STOCK!I247</f>
        <v>22.06666666666667</v>
      </c>
      <c r="L248" s="30" t="e">
        <f>STOCK!#REF!</f>
        <v>#REF!</v>
      </c>
      <c r="U248" s="30">
        <v>1</v>
      </c>
      <c r="V248" s="30">
        <f>STOCK!L247</f>
        <v>1</v>
      </c>
      <c r="X248" s="30">
        <v>0</v>
      </c>
      <c r="Y248" s="30">
        <f t="shared" si="3"/>
        <v>1</v>
      </c>
      <c r="AG248" s="30" t="str">
        <f>STOCK!A247</f>
        <v>UB0174</v>
      </c>
      <c r="AI248" s="30">
        <v>0</v>
      </c>
    </row>
    <row r="249" spans="1:35" x14ac:dyDescent="0.15">
      <c r="A249" s="30" t="str">
        <f>STOCK!C248</f>
        <v>PRODUCT</v>
      </c>
      <c r="B249" s="30" t="str">
        <f>STOCK!D248</f>
        <v>Accesorios</v>
      </c>
      <c r="C249" s="30" t="str">
        <f>STOCK!E248</f>
        <v xml:space="preserve">Gafas minimalista de moda </v>
      </c>
      <c r="D249" s="30" t="str">
        <f>STOCK!F248</f>
        <v>Talla Única</v>
      </c>
      <c r="E249" s="30" t="str">
        <f>STOCK!G248</f>
        <v>SHEIN</v>
      </c>
      <c r="F249" s="30" t="e">
        <f>STOCK!#REF!</f>
        <v>#REF!</v>
      </c>
      <c r="G249" s="30" t="e">
        <f>STOCK!#REF!</f>
        <v>#REF!</v>
      </c>
      <c r="H249" s="30" t="e">
        <f>STOCK!#REF!</f>
        <v>#REF!</v>
      </c>
      <c r="I249" s="30" t="e">
        <f>STOCK!#REF!</f>
        <v>#REF!</v>
      </c>
      <c r="J249" s="30">
        <f>STOCK!H248</f>
        <v>12</v>
      </c>
      <c r="K249" s="30">
        <f>STOCK!I248</f>
        <v>8.7458333333333336</v>
      </c>
      <c r="L249" s="30" t="e">
        <f>STOCK!#REF!</f>
        <v>#REF!</v>
      </c>
      <c r="U249" s="30">
        <v>1</v>
      </c>
      <c r="V249" s="30">
        <f>STOCK!L248</f>
        <v>1</v>
      </c>
      <c r="X249" s="30">
        <v>0</v>
      </c>
      <c r="Y249" s="30">
        <f t="shared" si="3"/>
        <v>1</v>
      </c>
      <c r="AG249" s="30" t="str">
        <f>STOCK!A248</f>
        <v>UB0175</v>
      </c>
      <c r="AI249" s="30">
        <v>0</v>
      </c>
    </row>
    <row r="250" spans="1:35" x14ac:dyDescent="0.15">
      <c r="A250" s="30" t="str">
        <f>STOCK!C249</f>
        <v>PRODUCT</v>
      </c>
      <c r="B250" s="30" t="str">
        <f>STOCK!D249</f>
        <v>Calzado</v>
      </c>
      <c r="C250" s="30" t="str">
        <f>STOCK!E249</f>
        <v>Sandalias de tiras con diseño de diamante de imitación con tacón grueso Plateado_MX24</v>
      </c>
      <c r="D250" s="30" t="str">
        <f>STOCK!F249</f>
        <v>Talla 38</v>
      </c>
      <c r="E250" s="30" t="str">
        <f>STOCK!G249</f>
        <v>SHEIN</v>
      </c>
      <c r="F250" s="30" t="e">
        <f>STOCK!#REF!</f>
        <v>#REF!</v>
      </c>
      <c r="G250" s="30" t="e">
        <f>STOCK!#REF!</f>
        <v>#REF!</v>
      </c>
      <c r="H250" s="30" t="e">
        <f>STOCK!#REF!</f>
        <v>#REF!</v>
      </c>
      <c r="I250" s="30" t="e">
        <f>STOCK!#REF!</f>
        <v>#REF!</v>
      </c>
      <c r="J250" s="30">
        <f>STOCK!H249</f>
        <v>38</v>
      </c>
      <c r="K250" s="30">
        <f>STOCK!I249</f>
        <v>41.883333333333333</v>
      </c>
      <c r="L250" s="30" t="e">
        <f>STOCK!#REF!</f>
        <v>#REF!</v>
      </c>
      <c r="U250" s="30">
        <v>1</v>
      </c>
      <c r="V250" s="30">
        <f>STOCK!L249</f>
        <v>0</v>
      </c>
      <c r="X250" s="30">
        <v>0</v>
      </c>
      <c r="Y250" s="30">
        <f t="shared" si="3"/>
        <v>0</v>
      </c>
      <c r="AG250" s="30" t="str">
        <f>STOCK!A249</f>
        <v>CA0003</v>
      </c>
      <c r="AI250" s="30">
        <v>0</v>
      </c>
    </row>
    <row r="251" spans="1:35" x14ac:dyDescent="0.15">
      <c r="A251" s="30" t="str">
        <f>STOCK!C250</f>
        <v>PRODUCT</v>
      </c>
      <c r="B251" s="30" t="str">
        <f>STOCK!D250</f>
        <v>Partes-de-abajo</v>
      </c>
      <c r="C251" s="30" t="str">
        <f>STOCK!E250</f>
        <v>SHEIN Felegant Shorts PU de cintura con volante con cordón Negro_5</v>
      </c>
      <c r="D251" s="30" t="str">
        <f>STOCK!F250</f>
        <v>Talla S</v>
      </c>
      <c r="E251" s="30" t="str">
        <f>STOCK!G250</f>
        <v>SHEIN</v>
      </c>
      <c r="F251" s="30" t="e">
        <f>STOCK!#REF!</f>
        <v>#REF!</v>
      </c>
      <c r="G251" s="30" t="e">
        <f>STOCK!#REF!</f>
        <v>#REF!</v>
      </c>
      <c r="H251" s="30" t="e">
        <f>STOCK!#REF!</f>
        <v>#REF!</v>
      </c>
      <c r="I251" s="30" t="e">
        <f>STOCK!#REF!</f>
        <v>#REF!</v>
      </c>
      <c r="J251" s="30">
        <f>STOCK!H250</f>
        <v>20</v>
      </c>
      <c r="K251" s="30">
        <f>STOCK!I250</f>
        <v>18.783333333333331</v>
      </c>
      <c r="L251" s="30" t="e">
        <f>STOCK!#REF!</f>
        <v>#REF!</v>
      </c>
      <c r="U251" s="30">
        <v>1</v>
      </c>
      <c r="V251" s="30">
        <f>STOCK!L250</f>
        <v>0</v>
      </c>
      <c r="X251" s="30">
        <v>0</v>
      </c>
      <c r="Y251" s="30">
        <f t="shared" si="3"/>
        <v>0</v>
      </c>
      <c r="AG251" s="30" t="str">
        <f>STOCK!A250</f>
        <v>P0017</v>
      </c>
      <c r="AI251" s="30">
        <v>0</v>
      </c>
    </row>
    <row r="252" spans="1:35" x14ac:dyDescent="0.15">
      <c r="A252" s="30" t="str">
        <f>STOCK!C251</f>
        <v>PRODUCT</v>
      </c>
      <c r="B252" s="30" t="str">
        <f>STOCK!D251</f>
        <v>Tops</v>
      </c>
      <c r="C252" s="30" t="str">
        <f>STOCK!E251</f>
        <v xml:space="preserve">Body de un hombro manga farol </v>
      </c>
      <c r="D252" s="30" t="str">
        <f>STOCK!F251</f>
        <v>Talla S</v>
      </c>
      <c r="E252" s="30" t="str">
        <f>STOCK!G251</f>
        <v>SHEIN</v>
      </c>
      <c r="F252" s="30" t="e">
        <f>STOCK!#REF!</f>
        <v>#REF!</v>
      </c>
      <c r="G252" s="30" t="e">
        <f>STOCK!#REF!</f>
        <v>#REF!</v>
      </c>
      <c r="H252" s="30" t="e">
        <f>STOCK!#REF!</f>
        <v>#REF!</v>
      </c>
      <c r="I252" s="30" t="e">
        <f>STOCK!#REF!</f>
        <v>#REF!</v>
      </c>
      <c r="J252" s="30">
        <f>STOCK!H251</f>
        <v>15</v>
      </c>
      <c r="K252" s="30">
        <f>STOCK!I251</f>
        <v>15.606666666666666</v>
      </c>
      <c r="L252" s="30" t="e">
        <f>STOCK!#REF!</f>
        <v>#REF!</v>
      </c>
      <c r="U252" s="30">
        <v>1</v>
      </c>
      <c r="V252" s="30">
        <f>STOCK!L251</f>
        <v>0</v>
      </c>
      <c r="X252" s="30">
        <v>0</v>
      </c>
      <c r="Y252" s="30">
        <f t="shared" si="3"/>
        <v>0</v>
      </c>
      <c r="AG252" s="30" t="str">
        <f>STOCK!A251</f>
        <v>UB0176</v>
      </c>
      <c r="AI252" s="30">
        <v>0</v>
      </c>
    </row>
    <row r="253" spans="1:35" x14ac:dyDescent="0.15">
      <c r="A253" s="30" t="str">
        <f>STOCK!C252</f>
        <v>PRODUCT</v>
      </c>
      <c r="B253" s="30" t="str">
        <f>STOCK!D252</f>
        <v>Lencería</v>
      </c>
      <c r="C253" s="30" t="str">
        <f>STOCK!E252</f>
        <v>Cubierta de pezón de metal vinculado</v>
      </c>
      <c r="D253" s="30" t="str">
        <f>STOCK!F252</f>
        <v>Talla C</v>
      </c>
      <c r="E253" s="30" t="str">
        <f>STOCK!G252</f>
        <v>SHEIN</v>
      </c>
      <c r="F253" s="30" t="e">
        <f>STOCK!#REF!</f>
        <v>#REF!</v>
      </c>
      <c r="G253" s="30" t="e">
        <f>STOCK!#REF!</f>
        <v>#REF!</v>
      </c>
      <c r="H253" s="30" t="e">
        <f>STOCK!#REF!</f>
        <v>#REF!</v>
      </c>
      <c r="I253" s="30" t="e">
        <f>STOCK!#REF!</f>
        <v>#REF!</v>
      </c>
      <c r="J253" s="30">
        <f>STOCK!H252</f>
        <v>8</v>
      </c>
      <c r="K253" s="30">
        <f>STOCK!I252</f>
        <v>5.796666666666666</v>
      </c>
      <c r="L253" s="30" t="e">
        <f>STOCK!#REF!</f>
        <v>#REF!</v>
      </c>
      <c r="U253" s="30">
        <v>1</v>
      </c>
      <c r="V253" s="30">
        <f>STOCK!L252</f>
        <v>0</v>
      </c>
      <c r="X253" s="30">
        <v>0</v>
      </c>
      <c r="Y253" s="30">
        <f t="shared" si="3"/>
        <v>0</v>
      </c>
      <c r="AG253" s="30" t="str">
        <f>STOCK!A252</f>
        <v>L0001</v>
      </c>
      <c r="AI253" s="30">
        <v>0</v>
      </c>
    </row>
    <row r="254" spans="1:35" x14ac:dyDescent="0.15">
      <c r="A254" s="30" t="str">
        <f>STOCK!C253</f>
        <v>PRODUCT</v>
      </c>
      <c r="B254" s="30" t="str">
        <f>STOCK!D253</f>
        <v>Partes-de-abajo</v>
      </c>
      <c r="C254" s="30" t="str">
        <f>STOCK!E253</f>
        <v xml:space="preserve">Shorts bajo de doblez de cintura </v>
      </c>
      <c r="D254" s="30" t="str">
        <f>STOCK!F253</f>
        <v>Talla XS</v>
      </c>
      <c r="E254" s="30" t="str">
        <f>STOCK!G253</f>
        <v>SHEIN</v>
      </c>
      <c r="F254" s="30" t="e">
        <f>STOCK!#REF!</f>
        <v>#REF!</v>
      </c>
      <c r="G254" s="30" t="e">
        <f>STOCK!#REF!</f>
        <v>#REF!</v>
      </c>
      <c r="H254" s="30" t="e">
        <f>STOCK!#REF!</f>
        <v>#REF!</v>
      </c>
      <c r="I254" s="30" t="e">
        <f>STOCK!#REF!</f>
        <v>#REF!</v>
      </c>
      <c r="J254" s="30">
        <f>STOCK!H253</f>
        <v>13</v>
      </c>
      <c r="K254" s="30">
        <f>STOCK!I253</f>
        <v>12.264166666666668</v>
      </c>
      <c r="L254" s="30" t="e">
        <f>STOCK!#REF!</f>
        <v>#REF!</v>
      </c>
      <c r="U254" s="30">
        <v>1</v>
      </c>
      <c r="V254" s="30">
        <f>STOCK!L253</f>
        <v>0</v>
      </c>
      <c r="X254" s="30">
        <v>0</v>
      </c>
      <c r="Y254" s="30">
        <f t="shared" si="3"/>
        <v>0</v>
      </c>
      <c r="AG254" s="30" t="str">
        <f>STOCK!A253</f>
        <v>UB0177</v>
      </c>
      <c r="AI254" s="30">
        <v>0</v>
      </c>
    </row>
    <row r="255" spans="1:35" x14ac:dyDescent="0.15">
      <c r="A255" s="30" t="str">
        <f>STOCK!C254</f>
        <v>PRODUCT</v>
      </c>
      <c r="B255" s="30" t="str">
        <f>STOCK!D254</f>
        <v>Calzado</v>
      </c>
      <c r="C255" s="30" t="str">
        <f>STOCK!E254</f>
        <v>Botines con tacón con cordón</v>
      </c>
      <c r="D255" s="30" t="str">
        <f>STOCK!F254</f>
        <v>Talla 38</v>
      </c>
      <c r="E255" s="30" t="str">
        <f>STOCK!G254</f>
        <v>SHEIN</v>
      </c>
      <c r="F255" s="30" t="e">
        <f>STOCK!#REF!</f>
        <v>#REF!</v>
      </c>
      <c r="G255" s="30" t="e">
        <f>STOCK!#REF!</f>
        <v>#REF!</v>
      </c>
      <c r="H255" s="30" t="e">
        <f>STOCK!#REF!</f>
        <v>#REF!</v>
      </c>
      <c r="I255" s="30" t="e">
        <f>STOCK!#REF!</f>
        <v>#REF!</v>
      </c>
      <c r="J255" s="30">
        <f>STOCK!H254</f>
        <v>45</v>
      </c>
      <c r="K255" s="30">
        <f>STOCK!I254</f>
        <v>41.679166666666667</v>
      </c>
      <c r="L255" s="30" t="e">
        <f>STOCK!#REF!</f>
        <v>#REF!</v>
      </c>
      <c r="U255" s="30">
        <v>1</v>
      </c>
      <c r="V255" s="30">
        <f>STOCK!L254</f>
        <v>0</v>
      </c>
      <c r="X255" s="30">
        <v>0</v>
      </c>
      <c r="Y255" s="30">
        <f t="shared" si="3"/>
        <v>0</v>
      </c>
      <c r="AG255" s="30" t="str">
        <f>STOCK!A254</f>
        <v>CA0004</v>
      </c>
      <c r="AI255" s="30">
        <v>0</v>
      </c>
    </row>
    <row r="256" spans="1:35" x14ac:dyDescent="0.15">
      <c r="A256" s="30" t="str">
        <f>STOCK!C255</f>
        <v>PRODUCT</v>
      </c>
      <c r="B256" s="30" t="str">
        <f>STOCK!D255</f>
        <v>Partes-de-abajo</v>
      </c>
      <c r="C256" s="30" t="str">
        <f>STOCK!E255</f>
        <v>Falda con abertura alta_XS</v>
      </c>
      <c r="D256" s="30" t="str">
        <f>STOCK!F255</f>
        <v>Talla XS</v>
      </c>
      <c r="E256" s="30" t="str">
        <f>STOCK!G255</f>
        <v>SHEIN</v>
      </c>
      <c r="F256" s="30" t="e">
        <f>STOCK!#REF!</f>
        <v>#REF!</v>
      </c>
      <c r="G256" s="30" t="e">
        <f>STOCK!#REF!</f>
        <v>#REF!</v>
      </c>
      <c r="H256" s="30" t="e">
        <f>STOCK!#REF!</f>
        <v>#REF!</v>
      </c>
      <c r="I256" s="30" t="e">
        <f>STOCK!#REF!</f>
        <v>#REF!</v>
      </c>
      <c r="J256" s="30">
        <f>STOCK!H255</f>
        <v>15</v>
      </c>
      <c r="K256" s="30">
        <f>STOCK!I255</f>
        <v>14.83416666666667</v>
      </c>
      <c r="L256" s="30" t="e">
        <f>STOCK!#REF!</f>
        <v>#REF!</v>
      </c>
      <c r="U256" s="30">
        <v>1</v>
      </c>
      <c r="V256" s="30">
        <f>STOCK!L255</f>
        <v>0</v>
      </c>
      <c r="X256" s="30">
        <v>0</v>
      </c>
      <c r="Y256" s="30">
        <f t="shared" si="3"/>
        <v>0</v>
      </c>
      <c r="AG256" s="30" t="str">
        <f>STOCK!A255</f>
        <v>P0019</v>
      </c>
      <c r="AI256" s="30">
        <v>0</v>
      </c>
    </row>
    <row r="257" spans="1:35" x14ac:dyDescent="0.15">
      <c r="A257" s="30" t="str">
        <f>STOCK!C256</f>
        <v>PRODUCT</v>
      </c>
      <c r="B257" s="30" t="str">
        <f>STOCK!D256</f>
        <v>Calzado /Sandalias de tacón</v>
      </c>
      <c r="C257" s="30" t="str">
        <f>STOCK!E256</f>
        <v>Sandalias de pedrería</v>
      </c>
      <c r="D257" s="30" t="str">
        <f>STOCK!F256</f>
        <v>Talla 38</v>
      </c>
      <c r="E257" s="30" t="str">
        <f>STOCK!G256</f>
        <v>SHEIN</v>
      </c>
      <c r="F257" s="30" t="e">
        <f>STOCK!#REF!</f>
        <v>#REF!</v>
      </c>
      <c r="G257" s="30" t="e">
        <f>STOCK!#REF!</f>
        <v>#REF!</v>
      </c>
      <c r="H257" s="30" t="e">
        <f>STOCK!#REF!</f>
        <v>#REF!</v>
      </c>
      <c r="I257" s="30" t="e">
        <f>STOCK!#REF!</f>
        <v>#REF!</v>
      </c>
      <c r="J257" s="30">
        <f>STOCK!H256</f>
        <v>38</v>
      </c>
      <c r="K257" s="30">
        <f>STOCK!I256</f>
        <v>39.052499999999995</v>
      </c>
      <c r="L257" s="30" t="e">
        <f>STOCK!#REF!</f>
        <v>#REF!</v>
      </c>
      <c r="U257" s="30">
        <v>1</v>
      </c>
      <c r="V257" s="30">
        <f>STOCK!L256</f>
        <v>1</v>
      </c>
      <c r="X257" s="30">
        <v>0</v>
      </c>
      <c r="Y257" s="30">
        <f t="shared" si="3"/>
        <v>1</v>
      </c>
      <c r="AG257" s="30" t="str">
        <f>STOCK!A256</f>
        <v>UB0178</v>
      </c>
      <c r="AI257" s="30">
        <v>0</v>
      </c>
    </row>
    <row r="258" spans="1:35" x14ac:dyDescent="0.15">
      <c r="A258" s="30" t="str">
        <f>STOCK!C257</f>
        <v>PRODUCT</v>
      </c>
      <c r="B258" s="30" t="str">
        <f>STOCK!D257</f>
        <v>Vestidos</v>
      </c>
      <c r="C258" s="30" t="str">
        <f>STOCK!E257</f>
        <v>Vestido Azul Rey de tela faja</v>
      </c>
      <c r="D258" s="30" t="str">
        <f>STOCK!F257</f>
        <v>Talla XS</v>
      </c>
      <c r="E258" s="30" t="str">
        <f>STOCK!G257</f>
        <v>SHEIN</v>
      </c>
      <c r="F258" s="30" t="e">
        <f>STOCK!#REF!</f>
        <v>#REF!</v>
      </c>
      <c r="G258" s="30" t="e">
        <f>STOCK!#REF!</f>
        <v>#REF!</v>
      </c>
      <c r="H258" s="30" t="e">
        <f>STOCK!#REF!</f>
        <v>#REF!</v>
      </c>
      <c r="I258" s="30" t="e">
        <f>STOCK!#REF!</f>
        <v>#REF!</v>
      </c>
      <c r="J258" s="30">
        <f>STOCK!H257</f>
        <v>55</v>
      </c>
      <c r="K258" s="30">
        <f>STOCK!I257</f>
        <v>54.079166666666666</v>
      </c>
      <c r="L258" s="30" t="e">
        <f>STOCK!#REF!</f>
        <v>#REF!</v>
      </c>
      <c r="U258" s="30">
        <v>1</v>
      </c>
      <c r="V258" s="30">
        <f>STOCK!L257</f>
        <v>1</v>
      </c>
      <c r="X258" s="30">
        <v>0</v>
      </c>
      <c r="Y258" s="30">
        <f t="shared" si="3"/>
        <v>1</v>
      </c>
      <c r="AG258" s="30" t="str">
        <f>STOCK!A257</f>
        <v>UB0179</v>
      </c>
      <c r="AI258" s="30">
        <v>0</v>
      </c>
    </row>
    <row r="259" spans="1:35" x14ac:dyDescent="0.15">
      <c r="A259" s="30" t="str">
        <f>STOCK!C258</f>
        <v>PRODUCT</v>
      </c>
      <c r="B259" s="30" t="str">
        <f>STOCK!D258</f>
        <v>Partes-de-abajo</v>
      </c>
      <c r="C259" s="30" t="str">
        <f>STOCK!E258</f>
        <v>Shorts de cintura con cordón</v>
      </c>
      <c r="D259" s="30" t="str">
        <f>STOCK!F258</f>
        <v>Talla XS</v>
      </c>
      <c r="E259" s="30" t="str">
        <f>STOCK!G258</f>
        <v>SHEIN</v>
      </c>
      <c r="F259" s="30" t="e">
        <f>STOCK!#REF!</f>
        <v>#REF!</v>
      </c>
      <c r="G259" s="30" t="e">
        <f>STOCK!#REF!</f>
        <v>#REF!</v>
      </c>
      <c r="H259" s="30" t="e">
        <f>STOCK!#REF!</f>
        <v>#REF!</v>
      </c>
      <c r="I259" s="30" t="e">
        <f>STOCK!#REF!</f>
        <v>#REF!</v>
      </c>
      <c r="J259" s="30">
        <f>STOCK!H258</f>
        <v>15</v>
      </c>
      <c r="K259" s="30">
        <f>STOCK!I258</f>
        <v>9.9983333333333348</v>
      </c>
      <c r="L259" s="30" t="e">
        <f>STOCK!#REF!</f>
        <v>#REF!</v>
      </c>
      <c r="U259" s="30">
        <v>1</v>
      </c>
      <c r="V259" s="30">
        <f>STOCK!L258</f>
        <v>0</v>
      </c>
      <c r="X259" s="30">
        <v>0</v>
      </c>
      <c r="Y259" s="30">
        <f t="shared" ref="Y259:Y322" si="4">IF(V259&gt;0,1,0)</f>
        <v>0</v>
      </c>
      <c r="AG259" s="30" t="str">
        <f>STOCK!A258</f>
        <v>UB0180</v>
      </c>
      <c r="AI259" s="30">
        <v>0</v>
      </c>
    </row>
    <row r="260" spans="1:35" x14ac:dyDescent="0.15">
      <c r="A260" s="30" t="str">
        <f>STOCK!C259</f>
        <v>PRODUCT</v>
      </c>
      <c r="B260" s="30" t="str">
        <f>STOCK!D259</f>
        <v>Vestidos</v>
      </c>
      <c r="C260" s="30" t="str">
        <f>STOCK!E259</f>
        <v>Vestido de muslo con abertura .</v>
      </c>
      <c r="D260" s="30" t="str">
        <f>STOCK!F259</f>
        <v>Talla XS</v>
      </c>
      <c r="E260" s="30" t="str">
        <f>STOCK!G259</f>
        <v>SHEIN</v>
      </c>
      <c r="F260" s="30" t="e">
        <f>STOCK!#REF!</f>
        <v>#REF!</v>
      </c>
      <c r="G260" s="30" t="e">
        <f>STOCK!#REF!</f>
        <v>#REF!</v>
      </c>
      <c r="H260" s="30" t="e">
        <f>STOCK!#REF!</f>
        <v>#REF!</v>
      </c>
      <c r="I260" s="30" t="e">
        <f>STOCK!#REF!</f>
        <v>#REF!</v>
      </c>
      <c r="J260" s="30">
        <f>STOCK!H259</f>
        <v>45</v>
      </c>
      <c r="K260" s="30">
        <f>STOCK!I259</f>
        <v>57.857500000000002</v>
      </c>
      <c r="L260" s="30" t="e">
        <f>STOCK!#REF!</f>
        <v>#REF!</v>
      </c>
      <c r="U260" s="30">
        <v>1</v>
      </c>
      <c r="V260" s="30">
        <f>STOCK!L259</f>
        <v>0</v>
      </c>
      <c r="X260" s="30">
        <v>0</v>
      </c>
      <c r="Y260" s="30">
        <f t="shared" si="4"/>
        <v>0</v>
      </c>
      <c r="AG260" s="30" t="str">
        <f>STOCK!A259</f>
        <v>UB0181</v>
      </c>
      <c r="AI260" s="30">
        <v>0</v>
      </c>
    </row>
    <row r="261" spans="1:35" x14ac:dyDescent="0.15">
      <c r="A261" s="30" t="str">
        <f>STOCK!C260</f>
        <v>PRODUCT</v>
      </c>
      <c r="B261" s="30" t="str">
        <f>STOCK!D260</f>
        <v>Vestidos</v>
      </c>
      <c r="C261" s="30" t="str">
        <f>STOCK!E260</f>
        <v>Vestido de espalda abierta de manga farol_S</v>
      </c>
      <c r="D261" s="30" t="str">
        <f>STOCK!F260</f>
        <v>Talla S</v>
      </c>
      <c r="E261" s="30" t="str">
        <f>STOCK!G260</f>
        <v>SHEIN</v>
      </c>
      <c r="F261" s="30" t="e">
        <f>STOCK!#REF!</f>
        <v>#REF!</v>
      </c>
      <c r="G261" s="30" t="e">
        <f>STOCK!#REF!</f>
        <v>#REF!</v>
      </c>
      <c r="H261" s="30" t="e">
        <f>STOCK!#REF!</f>
        <v>#REF!</v>
      </c>
      <c r="I261" s="30" t="e">
        <f>STOCK!#REF!</f>
        <v>#REF!</v>
      </c>
      <c r="J261" s="30">
        <f>STOCK!H260</f>
        <v>20</v>
      </c>
      <c r="K261" s="30">
        <f>STOCK!I260</f>
        <v>16.083333333333332</v>
      </c>
      <c r="L261" s="30" t="e">
        <f>STOCK!#REF!</f>
        <v>#REF!</v>
      </c>
      <c r="U261" s="30">
        <v>1</v>
      </c>
      <c r="V261" s="30">
        <f>STOCK!L260</f>
        <v>0</v>
      </c>
      <c r="X261" s="30">
        <v>0</v>
      </c>
      <c r="Y261" s="30">
        <f t="shared" si="4"/>
        <v>0</v>
      </c>
      <c r="AG261" s="30" t="str">
        <f>STOCK!A260</f>
        <v>V0083</v>
      </c>
      <c r="AI261" s="30">
        <v>0</v>
      </c>
    </row>
    <row r="262" spans="1:35" x14ac:dyDescent="0.15">
      <c r="A262" s="30" t="str">
        <f>STOCK!C261</f>
        <v>PRODUCT</v>
      </c>
      <c r="B262" s="30" t="str">
        <f>STOCK!D261</f>
        <v>Vestidos</v>
      </c>
      <c r="C262" s="30" t="str">
        <f>STOCK!E261</f>
        <v>Vestido de espalda abierta de manga farol_XS</v>
      </c>
      <c r="D262" s="30" t="str">
        <f>STOCK!F261</f>
        <v>Talla XS</v>
      </c>
      <c r="E262" s="30" t="str">
        <f>STOCK!G261</f>
        <v>SHEIN</v>
      </c>
      <c r="F262" s="30" t="e">
        <f>STOCK!#REF!</f>
        <v>#REF!</v>
      </c>
      <c r="G262" s="30" t="e">
        <f>STOCK!#REF!</f>
        <v>#REF!</v>
      </c>
      <c r="H262" s="30" t="e">
        <f>STOCK!#REF!</f>
        <v>#REF!</v>
      </c>
      <c r="I262" s="30" t="e">
        <f>STOCK!#REF!</f>
        <v>#REF!</v>
      </c>
      <c r="J262" s="30">
        <f>STOCK!H261</f>
        <v>20</v>
      </c>
      <c r="K262" s="30">
        <f>STOCK!I261</f>
        <v>16.083333333333332</v>
      </c>
      <c r="L262" s="30" t="e">
        <f>STOCK!#REF!</f>
        <v>#REF!</v>
      </c>
      <c r="U262" s="30">
        <v>1</v>
      </c>
      <c r="V262" s="30">
        <f>STOCK!L261</f>
        <v>0</v>
      </c>
      <c r="X262" s="30">
        <v>0</v>
      </c>
      <c r="Y262" s="30">
        <f t="shared" si="4"/>
        <v>0</v>
      </c>
      <c r="AG262" s="30" t="str">
        <f>STOCK!A261</f>
        <v>V0084</v>
      </c>
      <c r="AI262" s="30">
        <v>0</v>
      </c>
    </row>
    <row r="263" spans="1:35" x14ac:dyDescent="0.15">
      <c r="A263" s="30" t="str">
        <f>STOCK!C262</f>
        <v>PRODUCT</v>
      </c>
      <c r="B263" s="30" t="str">
        <f>STOCK!D262</f>
        <v>Vestidos</v>
      </c>
      <c r="C263" s="30" t="str">
        <f>STOCK!E262</f>
        <v>Vestido de manga farol de cuello cuadrado_L</v>
      </c>
      <c r="D263" s="30" t="str">
        <f>STOCK!F262</f>
        <v>Talla L</v>
      </c>
      <c r="E263" s="30" t="str">
        <f>STOCK!G262</f>
        <v>SHEIN</v>
      </c>
      <c r="F263" s="30" t="e">
        <f>STOCK!#REF!</f>
        <v>#REF!</v>
      </c>
      <c r="G263" s="30" t="e">
        <f>STOCK!#REF!</f>
        <v>#REF!</v>
      </c>
      <c r="H263" s="30" t="e">
        <f>STOCK!#REF!</f>
        <v>#REF!</v>
      </c>
      <c r="I263" s="30" t="e">
        <f>STOCK!#REF!</f>
        <v>#REF!</v>
      </c>
      <c r="J263" s="30">
        <f>STOCK!H262</f>
        <v>20</v>
      </c>
      <c r="K263" s="30">
        <f>STOCK!I262</f>
        <v>16.083333333333332</v>
      </c>
      <c r="L263" s="30" t="e">
        <f>STOCK!#REF!</f>
        <v>#REF!</v>
      </c>
      <c r="U263" s="30">
        <v>1</v>
      </c>
      <c r="V263" s="30">
        <f>STOCK!L262</f>
        <v>0</v>
      </c>
      <c r="X263" s="30">
        <v>0</v>
      </c>
      <c r="Y263" s="30">
        <f t="shared" si="4"/>
        <v>0</v>
      </c>
      <c r="AG263" s="30" t="str">
        <f>STOCK!A262</f>
        <v>V0085</v>
      </c>
      <c r="AI263" s="30">
        <v>0</v>
      </c>
    </row>
    <row r="264" spans="1:35" x14ac:dyDescent="0.15">
      <c r="A264" s="30" t="str">
        <f>STOCK!C263</f>
        <v>PRODUCT</v>
      </c>
      <c r="B264" s="30" t="str">
        <f>STOCK!D263</f>
        <v>Vestidos</v>
      </c>
      <c r="C264" s="30" t="str">
        <f>STOCK!E263</f>
        <v>Vestido de manga farol de cuello cuadrado_M</v>
      </c>
      <c r="D264" s="30" t="str">
        <f>STOCK!F263</f>
        <v>Talla M</v>
      </c>
      <c r="E264" s="30" t="str">
        <f>STOCK!G263</f>
        <v>SHEIN</v>
      </c>
      <c r="F264" s="30" t="e">
        <f>STOCK!#REF!</f>
        <v>#REF!</v>
      </c>
      <c r="G264" s="30" t="e">
        <f>STOCK!#REF!</f>
        <v>#REF!</v>
      </c>
      <c r="H264" s="30" t="e">
        <f>STOCK!#REF!</f>
        <v>#REF!</v>
      </c>
      <c r="I264" s="30" t="e">
        <f>STOCK!#REF!</f>
        <v>#REF!</v>
      </c>
      <c r="J264" s="30">
        <f>STOCK!H263</f>
        <v>20</v>
      </c>
      <c r="K264" s="30">
        <f>STOCK!I263</f>
        <v>16.083333333333332</v>
      </c>
      <c r="L264" s="30" t="e">
        <f>STOCK!#REF!</f>
        <v>#REF!</v>
      </c>
      <c r="U264" s="30">
        <v>1</v>
      </c>
      <c r="V264" s="30">
        <f>STOCK!L263</f>
        <v>0</v>
      </c>
      <c r="X264" s="30">
        <v>0</v>
      </c>
      <c r="Y264" s="30">
        <f t="shared" si="4"/>
        <v>0</v>
      </c>
      <c r="AG264" s="30" t="str">
        <f>STOCK!A263</f>
        <v>V0086</v>
      </c>
      <c r="AI264" s="30">
        <v>0</v>
      </c>
    </row>
    <row r="265" spans="1:35" x14ac:dyDescent="0.15">
      <c r="A265" s="30" t="str">
        <f>STOCK!C264</f>
        <v>PRODUCT</v>
      </c>
      <c r="B265" s="30" t="str">
        <f>STOCK!D264</f>
        <v>Vestidos</v>
      </c>
      <c r="C265" s="30" t="str">
        <f>STOCK!E264</f>
        <v>Vestido de manga farol de cuello cuadrado_S</v>
      </c>
      <c r="D265" s="30" t="str">
        <f>STOCK!F264</f>
        <v>Talla S</v>
      </c>
      <c r="E265" s="30" t="str">
        <f>STOCK!G264</f>
        <v>SHEIN</v>
      </c>
      <c r="F265" s="30" t="e">
        <f>STOCK!#REF!</f>
        <v>#REF!</v>
      </c>
      <c r="G265" s="30" t="e">
        <f>STOCK!#REF!</f>
        <v>#REF!</v>
      </c>
      <c r="H265" s="30" t="e">
        <f>STOCK!#REF!</f>
        <v>#REF!</v>
      </c>
      <c r="I265" s="30" t="e">
        <f>STOCK!#REF!</f>
        <v>#REF!</v>
      </c>
      <c r="J265" s="30">
        <f>STOCK!H264</f>
        <v>20</v>
      </c>
      <c r="K265" s="30">
        <f>STOCK!I264</f>
        <v>16.083333333333332</v>
      </c>
      <c r="L265" s="30" t="e">
        <f>STOCK!#REF!</f>
        <v>#REF!</v>
      </c>
      <c r="U265" s="30">
        <v>1</v>
      </c>
      <c r="V265" s="30">
        <f>STOCK!L264</f>
        <v>0</v>
      </c>
      <c r="X265" s="30">
        <v>0</v>
      </c>
      <c r="Y265" s="30">
        <f t="shared" si="4"/>
        <v>0</v>
      </c>
      <c r="AG265" s="30" t="str">
        <f>STOCK!A264</f>
        <v>V0087</v>
      </c>
      <c r="AI265" s="30">
        <v>0</v>
      </c>
    </row>
    <row r="266" spans="1:35" x14ac:dyDescent="0.15">
      <c r="A266" s="30" t="str">
        <f>STOCK!C265</f>
        <v>PRODUCT</v>
      </c>
      <c r="B266" s="30" t="str">
        <f>STOCK!D265</f>
        <v>Vestidos</v>
      </c>
      <c r="C266" s="30" t="str">
        <f>STOCK!E265</f>
        <v>Vestido de manga farol de cuello cuadrado_XS</v>
      </c>
      <c r="D266" s="30" t="str">
        <f>STOCK!F265</f>
        <v>Talla XS</v>
      </c>
      <c r="E266" s="30" t="str">
        <f>STOCK!G265</f>
        <v>SHEIN</v>
      </c>
      <c r="F266" s="30" t="e">
        <f>STOCK!#REF!</f>
        <v>#REF!</v>
      </c>
      <c r="G266" s="30" t="e">
        <f>STOCK!#REF!</f>
        <v>#REF!</v>
      </c>
      <c r="H266" s="30" t="e">
        <f>STOCK!#REF!</f>
        <v>#REF!</v>
      </c>
      <c r="I266" s="30" t="e">
        <f>STOCK!#REF!</f>
        <v>#REF!</v>
      </c>
      <c r="J266" s="30">
        <f>STOCK!H265</f>
        <v>20</v>
      </c>
      <c r="K266" s="30">
        <f>STOCK!I265</f>
        <v>16.083333333333332</v>
      </c>
      <c r="L266" s="30" t="e">
        <f>STOCK!#REF!</f>
        <v>#REF!</v>
      </c>
      <c r="U266" s="30">
        <v>1</v>
      </c>
      <c r="V266" s="30">
        <f>STOCK!L265</f>
        <v>0</v>
      </c>
      <c r="X266" s="30">
        <v>0</v>
      </c>
      <c r="Y266" s="30">
        <f t="shared" si="4"/>
        <v>0</v>
      </c>
      <c r="AG266" s="30" t="str">
        <f>STOCK!A265</f>
        <v>V0088</v>
      </c>
      <c r="AI266" s="30">
        <v>0</v>
      </c>
    </row>
    <row r="267" spans="1:35" x14ac:dyDescent="0.15">
      <c r="A267" s="30" t="str">
        <f>STOCK!C266</f>
        <v>PRODUCT</v>
      </c>
      <c r="B267" s="30" t="str">
        <f>STOCK!D266</f>
        <v>Tops</v>
      </c>
      <c r="C267" s="30" t="str">
        <f>STOCK!E266</f>
        <v>Top de hombros descubiertos unicolor ribete con fruncido_S</v>
      </c>
      <c r="D267" s="30" t="str">
        <f>STOCK!F266</f>
        <v>Talla S</v>
      </c>
      <c r="E267" s="30" t="str">
        <f>STOCK!G266</f>
        <v>SHEIN</v>
      </c>
      <c r="F267" s="30" t="e">
        <f>STOCK!#REF!</f>
        <v>#REF!</v>
      </c>
      <c r="G267" s="30" t="e">
        <f>STOCK!#REF!</f>
        <v>#REF!</v>
      </c>
      <c r="H267" s="30" t="e">
        <f>STOCK!#REF!</f>
        <v>#REF!</v>
      </c>
      <c r="I267" s="30" t="e">
        <f>STOCK!#REF!</f>
        <v>#REF!</v>
      </c>
      <c r="J267" s="30">
        <f>STOCK!H266</f>
        <v>10</v>
      </c>
      <c r="K267" s="30">
        <f>STOCK!I266</f>
        <v>7.6375000000000002</v>
      </c>
      <c r="L267" s="30" t="e">
        <f>STOCK!#REF!</f>
        <v>#REF!</v>
      </c>
      <c r="U267" s="30">
        <v>1</v>
      </c>
      <c r="V267" s="30">
        <f>STOCK!L266</f>
        <v>0</v>
      </c>
      <c r="X267" s="30">
        <v>0</v>
      </c>
      <c r="Y267" s="30">
        <f t="shared" si="4"/>
        <v>0</v>
      </c>
      <c r="AG267" s="30" t="str">
        <f>STOCK!A266</f>
        <v>B0057</v>
      </c>
      <c r="AI267" s="30">
        <v>0</v>
      </c>
    </row>
    <row r="268" spans="1:35" x14ac:dyDescent="0.15">
      <c r="A268" s="30" t="str">
        <f>STOCK!C267</f>
        <v>PRODUCT</v>
      </c>
      <c r="B268" s="30" t="str">
        <f>STOCK!D267</f>
        <v>Tops</v>
      </c>
      <c r="C268" s="30" t="str">
        <f>STOCK!E267</f>
        <v>SHEIN SXY Camiseta corta unicolor con abertura_XS</v>
      </c>
      <c r="D268" s="30" t="str">
        <f>STOCK!F267</f>
        <v>Talla XS</v>
      </c>
      <c r="E268" s="30" t="str">
        <f>STOCK!G267</f>
        <v>SHEIN</v>
      </c>
      <c r="F268" s="30" t="e">
        <f>STOCK!#REF!</f>
        <v>#REF!</v>
      </c>
      <c r="G268" s="30" t="e">
        <f>STOCK!#REF!</f>
        <v>#REF!</v>
      </c>
      <c r="H268" s="30" t="e">
        <f>STOCK!#REF!</f>
        <v>#REF!</v>
      </c>
      <c r="I268" s="30" t="e">
        <f>STOCK!#REF!</f>
        <v>#REF!</v>
      </c>
      <c r="J268" s="30">
        <f>STOCK!H267</f>
        <v>10</v>
      </c>
      <c r="K268" s="30">
        <f>STOCK!I267</f>
        <v>8.1999999999999993</v>
      </c>
      <c r="L268" s="30" t="e">
        <f>STOCK!#REF!</f>
        <v>#REF!</v>
      </c>
      <c r="U268" s="30">
        <v>1</v>
      </c>
      <c r="V268" s="30">
        <f>STOCK!L267</f>
        <v>0</v>
      </c>
      <c r="X268" s="30">
        <v>0</v>
      </c>
      <c r="Y268" s="30">
        <f t="shared" si="4"/>
        <v>0</v>
      </c>
      <c r="AG268" s="30" t="str">
        <f>STOCK!A267</f>
        <v>B0023</v>
      </c>
      <c r="AI268" s="30">
        <v>0</v>
      </c>
    </row>
    <row r="269" spans="1:35" x14ac:dyDescent="0.15">
      <c r="A269" s="30" t="str">
        <f>STOCK!C268</f>
        <v>PRODUCT</v>
      </c>
      <c r="B269" s="30" t="str">
        <f>STOCK!D268</f>
        <v>Tops</v>
      </c>
      <c r="C269" s="30" t="str">
        <f>STOCK!E268</f>
        <v>Camiseta corta unicolor con abertura</v>
      </c>
      <c r="D269" s="30" t="str">
        <f>STOCK!F268</f>
        <v>Talla S</v>
      </c>
      <c r="E269" s="30" t="str">
        <f>STOCK!G268</f>
        <v>SHEIN</v>
      </c>
      <c r="F269" s="30" t="e">
        <f>STOCK!#REF!</f>
        <v>#REF!</v>
      </c>
      <c r="G269" s="30" t="e">
        <f>STOCK!#REF!</f>
        <v>#REF!</v>
      </c>
      <c r="H269" s="30" t="e">
        <f>STOCK!#REF!</f>
        <v>#REF!</v>
      </c>
      <c r="I269" s="30" t="e">
        <f>STOCK!#REF!</f>
        <v>#REF!</v>
      </c>
      <c r="J269" s="30">
        <f>STOCK!H268</f>
        <v>10</v>
      </c>
      <c r="K269" s="30">
        <f>STOCK!I268</f>
        <v>7.5400000000000009</v>
      </c>
      <c r="L269" s="30" t="e">
        <f>STOCK!#REF!</f>
        <v>#REF!</v>
      </c>
      <c r="U269" s="30">
        <v>1</v>
      </c>
      <c r="V269" s="30">
        <f>STOCK!L268</f>
        <v>0</v>
      </c>
      <c r="X269" s="30">
        <v>0</v>
      </c>
      <c r="Y269" s="30">
        <f t="shared" si="4"/>
        <v>0</v>
      </c>
      <c r="AG269" s="30" t="str">
        <f>STOCK!A268</f>
        <v>B0024</v>
      </c>
      <c r="AI269" s="30">
        <v>0</v>
      </c>
    </row>
    <row r="270" spans="1:35" x14ac:dyDescent="0.15">
      <c r="A270" s="30" t="str">
        <f>STOCK!C269</f>
        <v>PRODUCT</v>
      </c>
      <c r="B270" s="30" t="str">
        <f>STOCK!D269</f>
        <v>Tops</v>
      </c>
      <c r="C270" s="30" t="str">
        <f>STOCK!E269</f>
        <v>SHEIN SXY Camiseta corta unicolor con abertura</v>
      </c>
      <c r="D270" s="30" t="str">
        <f>STOCK!F269</f>
        <v>Talla M</v>
      </c>
      <c r="E270" s="30" t="str">
        <f>STOCK!G269</f>
        <v>SHEIN</v>
      </c>
      <c r="F270" s="30" t="e">
        <f>STOCK!#REF!</f>
        <v>#REF!</v>
      </c>
      <c r="G270" s="30" t="e">
        <f>STOCK!#REF!</f>
        <v>#REF!</v>
      </c>
      <c r="H270" s="30" t="e">
        <f>STOCK!#REF!</f>
        <v>#REF!</v>
      </c>
      <c r="I270" s="30" t="e">
        <f>STOCK!#REF!</f>
        <v>#REF!</v>
      </c>
      <c r="J270" s="30">
        <f>STOCK!H269</f>
        <v>10</v>
      </c>
      <c r="K270" s="30">
        <f>STOCK!I269</f>
        <v>7.5400000000000009</v>
      </c>
      <c r="L270" s="30" t="e">
        <f>STOCK!#REF!</f>
        <v>#REF!</v>
      </c>
      <c r="U270" s="30">
        <v>1</v>
      </c>
      <c r="V270" s="30">
        <f>STOCK!L269</f>
        <v>0</v>
      </c>
      <c r="X270" s="30">
        <v>0</v>
      </c>
      <c r="Y270" s="30">
        <f t="shared" si="4"/>
        <v>0</v>
      </c>
      <c r="AG270" s="30" t="str">
        <f>STOCK!A269</f>
        <v>B0025</v>
      </c>
      <c r="AI270" s="30">
        <v>0</v>
      </c>
    </row>
    <row r="271" spans="1:35" x14ac:dyDescent="0.15">
      <c r="A271" s="30" t="str">
        <f>STOCK!C270</f>
        <v>PRODUCT</v>
      </c>
      <c r="B271" s="30" t="str">
        <f>STOCK!D270</f>
        <v>Tops</v>
      </c>
      <c r="C271" s="30" t="str">
        <f>STOCK!E270</f>
        <v xml:space="preserve">Top cruzado </v>
      </c>
      <c r="D271" s="30" t="str">
        <f>STOCK!F270</f>
        <v>Talla XS Color Blanco</v>
      </c>
      <c r="E271" s="30" t="str">
        <f>STOCK!G270</f>
        <v>SHEIN</v>
      </c>
      <c r="F271" s="30" t="e">
        <f>STOCK!#REF!</f>
        <v>#REF!</v>
      </c>
      <c r="G271" s="30" t="e">
        <f>STOCK!#REF!</f>
        <v>#REF!</v>
      </c>
      <c r="H271" s="30" t="e">
        <f>STOCK!#REF!</f>
        <v>#REF!</v>
      </c>
      <c r="I271" s="30" t="e">
        <f>STOCK!#REF!</f>
        <v>#REF!</v>
      </c>
      <c r="J271" s="30">
        <f>STOCK!H270</f>
        <v>9</v>
      </c>
      <c r="K271" s="30">
        <f>STOCK!I270</f>
        <v>7.79</v>
      </c>
      <c r="L271" s="30" t="e">
        <f>STOCK!#REF!</f>
        <v>#REF!</v>
      </c>
      <c r="U271" s="30">
        <v>1</v>
      </c>
      <c r="V271" s="30">
        <f>STOCK!L270</f>
        <v>2</v>
      </c>
      <c r="X271" s="30">
        <v>0</v>
      </c>
      <c r="Y271" s="30">
        <f t="shared" si="4"/>
        <v>1</v>
      </c>
      <c r="AG271" s="30" t="str">
        <f>STOCK!A270</f>
        <v>UB0182</v>
      </c>
      <c r="AI271" s="30">
        <v>0</v>
      </c>
    </row>
    <row r="272" spans="1:35" x14ac:dyDescent="0.15">
      <c r="A272" s="30" t="str">
        <f>STOCK!C271</f>
        <v>PRODUCT</v>
      </c>
      <c r="B272" s="30" t="str">
        <f>STOCK!D271</f>
        <v>Tops</v>
      </c>
      <c r="C272" s="30" t="str">
        <f>STOCK!E271</f>
        <v xml:space="preserve">Top cruzado </v>
      </c>
      <c r="D272" s="30" t="str">
        <f>STOCK!F271</f>
        <v>Talla S Color Blanco</v>
      </c>
      <c r="E272" s="30" t="str">
        <f>STOCK!G271</f>
        <v>SHEIN</v>
      </c>
      <c r="F272" s="30" t="e">
        <f>STOCK!#REF!</f>
        <v>#REF!</v>
      </c>
      <c r="G272" s="30" t="e">
        <f>STOCK!#REF!</f>
        <v>#REF!</v>
      </c>
      <c r="H272" s="30" t="e">
        <f>STOCK!#REF!</f>
        <v>#REF!</v>
      </c>
      <c r="I272" s="30" t="e">
        <f>STOCK!#REF!</f>
        <v>#REF!</v>
      </c>
      <c r="J272" s="30">
        <f>STOCK!H271</f>
        <v>9</v>
      </c>
      <c r="K272" s="30">
        <f>STOCK!I271</f>
        <v>7.79</v>
      </c>
      <c r="L272" s="30" t="e">
        <f>STOCK!#REF!</f>
        <v>#REF!</v>
      </c>
      <c r="U272" s="30">
        <v>1</v>
      </c>
      <c r="V272" s="30">
        <f>STOCK!L271</f>
        <v>2</v>
      </c>
      <c r="X272" s="30">
        <v>0</v>
      </c>
      <c r="Y272" s="30">
        <f t="shared" si="4"/>
        <v>1</v>
      </c>
      <c r="AG272" s="30" t="str">
        <f>STOCK!A271</f>
        <v>UB0183</v>
      </c>
      <c r="AI272" s="30">
        <v>0</v>
      </c>
    </row>
    <row r="273" spans="1:35" x14ac:dyDescent="0.15">
      <c r="A273" s="30" t="str">
        <f>STOCK!C272</f>
        <v>PRODUCT</v>
      </c>
      <c r="B273" s="30" t="str">
        <f>STOCK!D272</f>
        <v>Tops</v>
      </c>
      <c r="C273" s="30" t="str">
        <f>STOCK!E272</f>
        <v>Top corto manga farol</v>
      </c>
      <c r="D273" s="30" t="str">
        <f>STOCK!F272</f>
        <v>Talla XS</v>
      </c>
      <c r="E273" s="30" t="str">
        <f>STOCK!G272</f>
        <v>SHEIN</v>
      </c>
      <c r="F273" s="30" t="e">
        <f>STOCK!#REF!</f>
        <v>#REF!</v>
      </c>
      <c r="G273" s="30" t="e">
        <f>STOCK!#REF!</f>
        <v>#REF!</v>
      </c>
      <c r="H273" s="30" t="e">
        <f>STOCK!#REF!</f>
        <v>#REF!</v>
      </c>
      <c r="I273" s="30" t="e">
        <f>STOCK!#REF!</f>
        <v>#REF!</v>
      </c>
      <c r="J273" s="30">
        <f>STOCK!H272</f>
        <v>9</v>
      </c>
      <c r="K273" s="30">
        <f>STOCK!I272</f>
        <v>8.6025000000000009</v>
      </c>
      <c r="L273" s="30" t="e">
        <f>STOCK!#REF!</f>
        <v>#REF!</v>
      </c>
      <c r="U273" s="30">
        <v>1</v>
      </c>
      <c r="V273" s="30">
        <f>STOCK!L272</f>
        <v>1</v>
      </c>
      <c r="X273" s="30">
        <v>0</v>
      </c>
      <c r="Y273" s="30">
        <f t="shared" si="4"/>
        <v>1</v>
      </c>
      <c r="AG273" s="30" t="str">
        <f>STOCK!A272</f>
        <v>UB0184</v>
      </c>
      <c r="AI273" s="30">
        <v>0</v>
      </c>
    </row>
    <row r="274" spans="1:35" x14ac:dyDescent="0.15">
      <c r="A274" s="30" t="str">
        <f>STOCK!C273</f>
        <v>PRODUCT</v>
      </c>
      <c r="B274" s="30" t="str">
        <f>STOCK!D273</f>
        <v>Tops</v>
      </c>
      <c r="C274" s="30" t="str">
        <f>STOCK!E273</f>
        <v>SHEIN SXY Top corto con nudo con abertura de manga farol_S</v>
      </c>
      <c r="D274" s="30" t="str">
        <f>STOCK!F273</f>
        <v>Talla S</v>
      </c>
      <c r="E274" s="30" t="str">
        <f>STOCK!G273</f>
        <v>SHEIN</v>
      </c>
      <c r="F274" s="30" t="e">
        <f>STOCK!#REF!</f>
        <v>#REF!</v>
      </c>
      <c r="G274" s="30" t="e">
        <f>STOCK!#REF!</f>
        <v>#REF!</v>
      </c>
      <c r="H274" s="30" t="e">
        <f>STOCK!#REF!</f>
        <v>#REF!</v>
      </c>
      <c r="I274" s="30" t="e">
        <f>STOCK!#REF!</f>
        <v>#REF!</v>
      </c>
      <c r="J274" s="30">
        <f>STOCK!H273</f>
        <v>15</v>
      </c>
      <c r="K274" s="30">
        <f>STOCK!I273</f>
        <v>8.6025000000000009</v>
      </c>
      <c r="L274" s="30" t="e">
        <f>STOCK!#REF!</f>
        <v>#REF!</v>
      </c>
      <c r="U274" s="30">
        <v>1</v>
      </c>
      <c r="V274" s="30">
        <f>STOCK!L273</f>
        <v>0</v>
      </c>
      <c r="X274" s="30">
        <v>0</v>
      </c>
      <c r="Y274" s="30">
        <f t="shared" si="4"/>
        <v>0</v>
      </c>
      <c r="AG274" s="30" t="str">
        <f>STOCK!A273</f>
        <v>B0029</v>
      </c>
      <c r="AI274" s="30">
        <v>0</v>
      </c>
    </row>
    <row r="275" spans="1:35" x14ac:dyDescent="0.15">
      <c r="A275" s="30" t="str">
        <f>STOCK!C274</f>
        <v>PRODUCT</v>
      </c>
      <c r="B275" s="30" t="str">
        <f>STOCK!D274</f>
        <v>Tops</v>
      </c>
      <c r="C275" s="30" t="str">
        <f>STOCK!E274</f>
        <v>SHEIN SXY Top corto con nudo con abertura de manga farol_M</v>
      </c>
      <c r="D275" s="30" t="str">
        <f>STOCK!F274</f>
        <v>Talla M</v>
      </c>
      <c r="E275" s="30" t="str">
        <f>STOCK!G274</f>
        <v>SHEIN</v>
      </c>
      <c r="F275" s="30" t="e">
        <f>STOCK!#REF!</f>
        <v>#REF!</v>
      </c>
      <c r="G275" s="30" t="e">
        <f>STOCK!#REF!</f>
        <v>#REF!</v>
      </c>
      <c r="H275" s="30" t="e">
        <f>STOCK!#REF!</f>
        <v>#REF!</v>
      </c>
      <c r="I275" s="30" t="e">
        <f>STOCK!#REF!</f>
        <v>#REF!</v>
      </c>
      <c r="J275" s="30">
        <f>STOCK!H274</f>
        <v>15</v>
      </c>
      <c r="K275" s="30">
        <f>STOCK!I274</f>
        <v>8.6025000000000009</v>
      </c>
      <c r="L275" s="30" t="e">
        <f>STOCK!#REF!</f>
        <v>#REF!</v>
      </c>
      <c r="U275" s="30">
        <v>1</v>
      </c>
      <c r="V275" s="30">
        <f>STOCK!L274</f>
        <v>0</v>
      </c>
      <c r="X275" s="30">
        <v>0</v>
      </c>
      <c r="Y275" s="30">
        <f t="shared" si="4"/>
        <v>0</v>
      </c>
      <c r="AG275" s="30" t="str">
        <f>STOCK!A274</f>
        <v>B0030</v>
      </c>
      <c r="AI275" s="30">
        <v>0</v>
      </c>
    </row>
    <row r="276" spans="1:35" x14ac:dyDescent="0.15">
      <c r="A276" s="30" t="str">
        <f>STOCK!C275</f>
        <v>PRODUCT</v>
      </c>
      <c r="B276" s="30" t="str">
        <f>STOCK!D275</f>
        <v>Tops</v>
      </c>
      <c r="C276" s="30" t="str">
        <f>STOCK!E275</f>
        <v xml:space="preserve">Top cruzado </v>
      </c>
      <c r="D276" s="30" t="str">
        <f>STOCK!F275</f>
        <v>Talla XS Color Naranja</v>
      </c>
      <c r="E276" s="30" t="str">
        <f>STOCK!G275</f>
        <v>SHEIN</v>
      </c>
      <c r="F276" s="30" t="e">
        <f>STOCK!#REF!</f>
        <v>#REF!</v>
      </c>
      <c r="G276" s="30" t="e">
        <f>STOCK!#REF!</f>
        <v>#REF!</v>
      </c>
      <c r="H276" s="30" t="e">
        <f>STOCK!#REF!</f>
        <v>#REF!</v>
      </c>
      <c r="I276" s="30" t="e">
        <f>STOCK!#REF!</f>
        <v>#REF!</v>
      </c>
      <c r="J276" s="30">
        <f>STOCK!H275</f>
        <v>9</v>
      </c>
      <c r="K276" s="30">
        <f>STOCK!I275</f>
        <v>7.6025</v>
      </c>
      <c r="L276" s="30" t="e">
        <f>STOCK!#REF!</f>
        <v>#REF!</v>
      </c>
      <c r="U276" s="30">
        <v>1</v>
      </c>
      <c r="V276" s="30">
        <f>STOCK!L275</f>
        <v>3</v>
      </c>
      <c r="X276" s="30">
        <v>0</v>
      </c>
      <c r="Y276" s="30">
        <f t="shared" si="4"/>
        <v>1</v>
      </c>
      <c r="AG276" s="30" t="str">
        <f>STOCK!A275</f>
        <v>UB0185</v>
      </c>
      <c r="AI276" s="30">
        <v>0</v>
      </c>
    </row>
    <row r="277" spans="1:35" x14ac:dyDescent="0.15">
      <c r="A277" s="30" t="str">
        <f>STOCK!C276</f>
        <v>PRODUCT</v>
      </c>
      <c r="B277" s="30" t="str">
        <f>STOCK!D276</f>
        <v>Tops</v>
      </c>
      <c r="C277" s="30" t="str">
        <f>STOCK!E276</f>
        <v xml:space="preserve">Top cruzado </v>
      </c>
      <c r="D277" s="30" t="str">
        <f>STOCK!F276</f>
        <v>Talla S Color Naranja</v>
      </c>
      <c r="E277" s="30" t="str">
        <f>STOCK!G276</f>
        <v>SHEIN</v>
      </c>
      <c r="F277" s="30" t="e">
        <f>STOCK!#REF!</f>
        <v>#REF!</v>
      </c>
      <c r="G277" s="30" t="e">
        <f>STOCK!#REF!</f>
        <v>#REF!</v>
      </c>
      <c r="H277" s="30" t="e">
        <f>STOCK!#REF!</f>
        <v>#REF!</v>
      </c>
      <c r="I277" s="30" t="e">
        <f>STOCK!#REF!</f>
        <v>#REF!</v>
      </c>
      <c r="J277" s="30">
        <f>STOCK!H276</f>
        <v>9</v>
      </c>
      <c r="K277" s="30">
        <f>STOCK!I276</f>
        <v>7.6025</v>
      </c>
      <c r="L277" s="30" t="e">
        <f>STOCK!#REF!</f>
        <v>#REF!</v>
      </c>
      <c r="U277" s="30">
        <v>1</v>
      </c>
      <c r="V277" s="30">
        <f>STOCK!L276</f>
        <v>1</v>
      </c>
      <c r="X277" s="30">
        <v>0</v>
      </c>
      <c r="Y277" s="30">
        <f t="shared" si="4"/>
        <v>1</v>
      </c>
      <c r="AG277" s="30" t="str">
        <f>STOCK!A276</f>
        <v>UB0186</v>
      </c>
      <c r="AI277" s="30">
        <v>0</v>
      </c>
    </row>
    <row r="278" spans="1:35" x14ac:dyDescent="0.15">
      <c r="A278" s="30" t="str">
        <f>STOCK!C277</f>
        <v>PRODUCT</v>
      </c>
      <c r="B278" s="30" t="str">
        <f>STOCK!D277</f>
        <v>Tops</v>
      </c>
      <c r="C278" s="30" t="str">
        <f>STOCK!E277</f>
        <v xml:space="preserve">Top cruzado </v>
      </c>
      <c r="D278" s="30" t="str">
        <f>STOCK!F277</f>
        <v>Talla M Color Naranja</v>
      </c>
      <c r="E278" s="30" t="str">
        <f>STOCK!G277</f>
        <v>SHEIN</v>
      </c>
      <c r="F278" s="30" t="e">
        <f>STOCK!#REF!</f>
        <v>#REF!</v>
      </c>
      <c r="G278" s="30" t="e">
        <f>STOCK!#REF!</f>
        <v>#REF!</v>
      </c>
      <c r="H278" s="30" t="e">
        <f>STOCK!#REF!</f>
        <v>#REF!</v>
      </c>
      <c r="I278" s="30" t="e">
        <f>STOCK!#REF!</f>
        <v>#REF!</v>
      </c>
      <c r="J278" s="30">
        <f>STOCK!H277</f>
        <v>9</v>
      </c>
      <c r="K278" s="30">
        <f>STOCK!I277</f>
        <v>7.6025</v>
      </c>
      <c r="L278" s="30" t="e">
        <f>STOCK!#REF!</f>
        <v>#REF!</v>
      </c>
      <c r="U278" s="30">
        <v>1</v>
      </c>
      <c r="V278" s="30">
        <f>STOCK!L277</f>
        <v>3</v>
      </c>
      <c r="X278" s="30">
        <v>0</v>
      </c>
      <c r="Y278" s="30">
        <f t="shared" si="4"/>
        <v>1</v>
      </c>
      <c r="AG278" s="30" t="str">
        <f>STOCK!A277</f>
        <v>UB0187</v>
      </c>
      <c r="AI278" s="30">
        <v>0</v>
      </c>
    </row>
    <row r="279" spans="1:35" x14ac:dyDescent="0.15">
      <c r="A279" s="30" t="str">
        <f>STOCK!C278</f>
        <v>PRODUCT</v>
      </c>
      <c r="B279" s="30" t="str">
        <f>STOCK!D278</f>
        <v>Tops</v>
      </c>
      <c r="C279" s="30" t="str">
        <f>STOCK!E278</f>
        <v>Top corsetero asimétrico</v>
      </c>
      <c r="D279" s="30" t="str">
        <f>STOCK!F278</f>
        <v>Talla XS</v>
      </c>
      <c r="E279" s="30" t="str">
        <f>STOCK!G278</f>
        <v>SHEIN</v>
      </c>
      <c r="F279" s="30" t="e">
        <f>STOCK!#REF!</f>
        <v>#REF!</v>
      </c>
      <c r="G279" s="30" t="e">
        <f>STOCK!#REF!</f>
        <v>#REF!</v>
      </c>
      <c r="H279" s="30" t="e">
        <f>STOCK!#REF!</f>
        <v>#REF!</v>
      </c>
      <c r="I279" s="30" t="e">
        <f>STOCK!#REF!</f>
        <v>#REF!</v>
      </c>
      <c r="J279" s="30">
        <f>STOCK!H278</f>
        <v>9</v>
      </c>
      <c r="K279" s="30">
        <f>STOCK!I278</f>
        <v>8.3524999999999991</v>
      </c>
      <c r="L279" s="30" t="e">
        <f>STOCK!#REF!</f>
        <v>#REF!</v>
      </c>
      <c r="U279" s="30">
        <v>1</v>
      </c>
      <c r="V279" s="30">
        <f>STOCK!L278</f>
        <v>2</v>
      </c>
      <c r="X279" s="30">
        <v>0</v>
      </c>
      <c r="Y279" s="30">
        <f t="shared" si="4"/>
        <v>1</v>
      </c>
      <c r="AG279" s="30" t="str">
        <f>STOCK!A278</f>
        <v>UB0188</v>
      </c>
      <c r="AI279" s="30">
        <v>0</v>
      </c>
    </row>
    <row r="280" spans="1:35" x14ac:dyDescent="0.15">
      <c r="A280" s="30" t="str">
        <f>STOCK!C279</f>
        <v>PRODUCT</v>
      </c>
      <c r="B280" s="30" t="str">
        <f>STOCK!D279</f>
        <v>Tops</v>
      </c>
      <c r="C280" s="30" t="str">
        <f>STOCK!E279</f>
        <v>Top corsetero asimétrico</v>
      </c>
      <c r="D280" s="30" t="str">
        <f>STOCK!F279</f>
        <v>Talla S</v>
      </c>
      <c r="E280" s="30" t="str">
        <f>STOCK!G279</f>
        <v>SHEIN</v>
      </c>
      <c r="F280" s="30" t="e">
        <f>STOCK!#REF!</f>
        <v>#REF!</v>
      </c>
      <c r="G280" s="30" t="e">
        <f>STOCK!#REF!</f>
        <v>#REF!</v>
      </c>
      <c r="H280" s="30" t="e">
        <f>STOCK!#REF!</f>
        <v>#REF!</v>
      </c>
      <c r="I280" s="30" t="e">
        <f>STOCK!#REF!</f>
        <v>#REF!</v>
      </c>
      <c r="J280" s="30">
        <f>STOCK!H279</f>
        <v>9</v>
      </c>
      <c r="K280" s="30">
        <f>STOCK!I279</f>
        <v>8.3524999999999991</v>
      </c>
      <c r="L280" s="30" t="e">
        <f>STOCK!#REF!</f>
        <v>#REF!</v>
      </c>
      <c r="U280" s="30">
        <v>1</v>
      </c>
      <c r="V280" s="30">
        <f>STOCK!L279</f>
        <v>1</v>
      </c>
      <c r="X280" s="30">
        <v>0</v>
      </c>
      <c r="Y280" s="30">
        <f t="shared" si="4"/>
        <v>1</v>
      </c>
      <c r="AG280" s="30" t="str">
        <f>STOCK!A279</f>
        <v>UB0189</v>
      </c>
      <c r="AI280" s="30">
        <v>0</v>
      </c>
    </row>
    <row r="281" spans="1:35" x14ac:dyDescent="0.15">
      <c r="A281" s="30" t="str">
        <f>STOCK!C280</f>
        <v>PRODUCT</v>
      </c>
      <c r="B281" s="30" t="str">
        <f>STOCK!D280</f>
        <v>Tops</v>
      </c>
      <c r="C281" s="30" t="str">
        <f>STOCK!E280</f>
        <v>Top corsetero asimétrico</v>
      </c>
      <c r="D281" s="30" t="str">
        <f>STOCK!F280</f>
        <v>Talla M</v>
      </c>
      <c r="E281" s="30" t="str">
        <f>STOCK!G280</f>
        <v>SHEIN</v>
      </c>
      <c r="F281" s="30" t="e">
        <f>STOCK!#REF!</f>
        <v>#REF!</v>
      </c>
      <c r="G281" s="30" t="e">
        <f>STOCK!#REF!</f>
        <v>#REF!</v>
      </c>
      <c r="H281" s="30" t="e">
        <f>STOCK!#REF!</f>
        <v>#REF!</v>
      </c>
      <c r="I281" s="30" t="e">
        <f>STOCK!#REF!</f>
        <v>#REF!</v>
      </c>
      <c r="J281" s="30">
        <f>STOCK!H280</f>
        <v>9</v>
      </c>
      <c r="K281" s="30">
        <f>STOCK!I280</f>
        <v>8.3524999999999991</v>
      </c>
      <c r="L281" s="30" t="e">
        <f>STOCK!#REF!</f>
        <v>#REF!</v>
      </c>
      <c r="U281" s="30">
        <v>1</v>
      </c>
      <c r="V281" s="30">
        <f>STOCK!L280</f>
        <v>1</v>
      </c>
      <c r="X281" s="30">
        <v>0</v>
      </c>
      <c r="Y281" s="30">
        <f t="shared" si="4"/>
        <v>1</v>
      </c>
      <c r="AG281" s="30" t="str">
        <f>STOCK!A280</f>
        <v>UB0190</v>
      </c>
      <c r="AI281" s="30">
        <v>0</v>
      </c>
    </row>
    <row r="282" spans="1:35" x14ac:dyDescent="0.15">
      <c r="A282" s="30" t="str">
        <f>STOCK!C281</f>
        <v>PRODUCT</v>
      </c>
      <c r="B282" s="30" t="str">
        <f>STOCK!D281</f>
        <v>Vestidos</v>
      </c>
      <c r="C282" s="30" t="str">
        <f>STOCK!E281</f>
        <v>Vestido floral de mangas farol</v>
      </c>
      <c r="D282" s="30" t="str">
        <f>STOCK!F281</f>
        <v>Talla XS</v>
      </c>
      <c r="E282" s="30" t="str">
        <f>STOCK!G281</f>
        <v>SHEIN</v>
      </c>
      <c r="F282" s="30" t="e">
        <f>STOCK!#REF!</f>
        <v>#REF!</v>
      </c>
      <c r="G282" s="30" t="e">
        <f>STOCK!#REF!</f>
        <v>#REF!</v>
      </c>
      <c r="H282" s="30" t="e">
        <f>STOCK!#REF!</f>
        <v>#REF!</v>
      </c>
      <c r="I282" s="30" t="e">
        <f>STOCK!#REF!</f>
        <v>#REF!</v>
      </c>
      <c r="J282" s="30">
        <f>STOCK!H281</f>
        <v>20</v>
      </c>
      <c r="K282" s="30">
        <f>STOCK!I281</f>
        <v>16.083333333333332</v>
      </c>
      <c r="L282" s="30" t="e">
        <f>STOCK!#REF!</f>
        <v>#REF!</v>
      </c>
      <c r="U282" s="30">
        <v>1</v>
      </c>
      <c r="V282" s="30">
        <f>STOCK!L281</f>
        <v>3</v>
      </c>
      <c r="X282" s="30">
        <v>0</v>
      </c>
      <c r="Y282" s="30">
        <f t="shared" si="4"/>
        <v>1</v>
      </c>
      <c r="AG282" s="30" t="str">
        <f>STOCK!A281</f>
        <v>UB0191</v>
      </c>
      <c r="AI282" s="30">
        <v>0</v>
      </c>
    </row>
    <row r="283" spans="1:35" x14ac:dyDescent="0.15">
      <c r="A283" s="30" t="str">
        <f>STOCK!C282</f>
        <v>PRODUCT</v>
      </c>
      <c r="B283" s="30" t="str">
        <f>STOCK!D282</f>
        <v>Vestidos</v>
      </c>
      <c r="C283" s="30" t="str">
        <f>STOCK!E282</f>
        <v>Vestido floral de mangas farol</v>
      </c>
      <c r="D283" s="30" t="str">
        <f>STOCK!F282</f>
        <v>Talla S</v>
      </c>
      <c r="E283" s="30" t="str">
        <f>STOCK!G282</f>
        <v>SHEIN</v>
      </c>
      <c r="F283" s="30" t="e">
        <f>STOCK!#REF!</f>
        <v>#REF!</v>
      </c>
      <c r="G283" s="30" t="e">
        <f>STOCK!#REF!</f>
        <v>#REF!</v>
      </c>
      <c r="H283" s="30" t="e">
        <f>STOCK!#REF!</f>
        <v>#REF!</v>
      </c>
      <c r="I283" s="30" t="e">
        <f>STOCK!#REF!</f>
        <v>#REF!</v>
      </c>
      <c r="J283" s="30">
        <f>STOCK!H282</f>
        <v>20</v>
      </c>
      <c r="K283" s="30">
        <f>STOCK!I282</f>
        <v>16.083333333333332</v>
      </c>
      <c r="L283" s="30" t="e">
        <f>STOCK!#REF!</f>
        <v>#REF!</v>
      </c>
      <c r="U283" s="30">
        <v>1</v>
      </c>
      <c r="V283" s="30">
        <f>STOCK!L282</f>
        <v>3</v>
      </c>
      <c r="X283" s="30">
        <v>0</v>
      </c>
      <c r="Y283" s="30">
        <f t="shared" si="4"/>
        <v>1</v>
      </c>
      <c r="AG283" s="30" t="str">
        <f>STOCK!A282</f>
        <v>UB0192</v>
      </c>
      <c r="AI283" s="30">
        <v>0</v>
      </c>
    </row>
    <row r="284" spans="1:35" x14ac:dyDescent="0.15">
      <c r="A284" s="30" t="str">
        <f>STOCK!C283</f>
        <v>PRODUCT</v>
      </c>
      <c r="B284" s="30" t="str">
        <f>STOCK!D283</f>
        <v>Vestidos</v>
      </c>
      <c r="C284" s="30" t="str">
        <f>STOCK!E283</f>
        <v>Vestido floral de mangas farol</v>
      </c>
      <c r="D284" s="30" t="str">
        <f>STOCK!F283</f>
        <v>Talla M</v>
      </c>
      <c r="E284" s="30" t="str">
        <f>STOCK!G283</f>
        <v>SHEIN</v>
      </c>
      <c r="F284" s="30" t="e">
        <f>STOCK!#REF!</f>
        <v>#REF!</v>
      </c>
      <c r="G284" s="30" t="e">
        <f>STOCK!#REF!</f>
        <v>#REF!</v>
      </c>
      <c r="H284" s="30" t="e">
        <f>STOCK!#REF!</f>
        <v>#REF!</v>
      </c>
      <c r="I284" s="30" t="e">
        <f>STOCK!#REF!</f>
        <v>#REF!</v>
      </c>
      <c r="J284" s="30">
        <f>STOCK!H283</f>
        <v>20</v>
      </c>
      <c r="K284" s="30">
        <f>STOCK!I283</f>
        <v>16.083333333333332</v>
      </c>
      <c r="L284" s="30" t="e">
        <f>STOCK!#REF!</f>
        <v>#REF!</v>
      </c>
      <c r="U284" s="30">
        <v>1</v>
      </c>
      <c r="V284" s="30">
        <f>STOCK!L283</f>
        <v>3</v>
      </c>
      <c r="X284" s="30">
        <v>0</v>
      </c>
      <c r="Y284" s="30">
        <f t="shared" si="4"/>
        <v>1</v>
      </c>
      <c r="AG284" s="30" t="str">
        <f>STOCK!A283</f>
        <v>UB0193</v>
      </c>
      <c r="AI284" s="30">
        <v>0</v>
      </c>
    </row>
    <row r="285" spans="1:35" x14ac:dyDescent="0.15">
      <c r="A285" s="30" t="str">
        <f>STOCK!C284</f>
        <v>PRODUCT</v>
      </c>
      <c r="B285" s="30" t="str">
        <f>STOCK!D284</f>
        <v>Vestidos</v>
      </c>
      <c r="C285" s="30" t="str">
        <f>STOCK!E284</f>
        <v>SHEIN Vestido con estampado floral pecho con fruncido con nudo delantero bajo con fruncido_L</v>
      </c>
      <c r="D285" s="30" t="str">
        <f>STOCK!F284</f>
        <v>Talla L</v>
      </c>
      <c r="E285" s="30" t="str">
        <f>STOCK!G284</f>
        <v>SHEIN</v>
      </c>
      <c r="F285" s="30" t="e">
        <f>STOCK!#REF!</f>
        <v>#REF!</v>
      </c>
      <c r="G285" s="30" t="e">
        <f>STOCK!#REF!</f>
        <v>#REF!</v>
      </c>
      <c r="H285" s="30" t="e">
        <f>STOCK!#REF!</f>
        <v>#REF!</v>
      </c>
      <c r="I285" s="30" t="e">
        <f>STOCK!#REF!</f>
        <v>#REF!</v>
      </c>
      <c r="J285" s="30">
        <f>STOCK!H284</f>
        <v>20</v>
      </c>
      <c r="K285" s="30">
        <f>STOCK!I284</f>
        <v>16.083333333333332</v>
      </c>
      <c r="L285" s="30" t="e">
        <f>STOCK!#REF!</f>
        <v>#REF!</v>
      </c>
      <c r="U285" s="30">
        <v>1</v>
      </c>
      <c r="V285" s="30">
        <f>STOCK!L284</f>
        <v>0</v>
      </c>
      <c r="X285" s="30">
        <v>0</v>
      </c>
      <c r="Y285" s="30">
        <f t="shared" si="4"/>
        <v>0</v>
      </c>
      <c r="AG285" s="30" t="str">
        <f>STOCK!A284</f>
        <v>V0092</v>
      </c>
      <c r="AI285" s="30">
        <v>0</v>
      </c>
    </row>
    <row r="286" spans="1:35" x14ac:dyDescent="0.15">
      <c r="A286" s="30" t="str">
        <f>STOCK!C285</f>
        <v>PRODUCT</v>
      </c>
      <c r="B286" s="30" t="str">
        <f>STOCK!D285</f>
        <v>Tops</v>
      </c>
      <c r="C286" s="30" t="str">
        <f>STOCK!E285</f>
        <v>Camiseta corta de cuadros</v>
      </c>
      <c r="D286" s="30" t="str">
        <f>STOCK!F285</f>
        <v>Talla S</v>
      </c>
      <c r="E286" s="30" t="str">
        <f>STOCK!G285</f>
        <v>SHEIN</v>
      </c>
      <c r="F286" s="30" t="e">
        <f>STOCK!#REF!</f>
        <v>#REF!</v>
      </c>
      <c r="G286" s="30" t="e">
        <f>STOCK!#REF!</f>
        <v>#REF!</v>
      </c>
      <c r="H286" s="30" t="e">
        <f>STOCK!#REF!</f>
        <v>#REF!</v>
      </c>
      <c r="I286" s="30" t="e">
        <f>STOCK!#REF!</f>
        <v>#REF!</v>
      </c>
      <c r="J286" s="30">
        <f>STOCK!H285</f>
        <v>9</v>
      </c>
      <c r="K286" s="30">
        <f>STOCK!I285</f>
        <v>8.6025000000000009</v>
      </c>
      <c r="L286" s="30" t="e">
        <f>STOCK!#REF!</f>
        <v>#REF!</v>
      </c>
      <c r="U286" s="30">
        <v>1</v>
      </c>
      <c r="V286" s="30">
        <f>STOCK!L285</f>
        <v>4</v>
      </c>
      <c r="X286" s="30">
        <v>0</v>
      </c>
      <c r="Y286" s="30">
        <f t="shared" si="4"/>
        <v>1</v>
      </c>
      <c r="AG286" s="30" t="str">
        <f>STOCK!A285</f>
        <v>UB0194</v>
      </c>
      <c r="AI286" s="30">
        <v>0</v>
      </c>
    </row>
    <row r="287" spans="1:35" x14ac:dyDescent="0.15">
      <c r="A287" s="30" t="str">
        <f>STOCK!C286</f>
        <v>PRODUCT</v>
      </c>
      <c r="B287" s="30" t="str">
        <f>STOCK!D286</f>
        <v>Vestidos</v>
      </c>
      <c r="C287" s="30" t="str">
        <f>STOCK!E286</f>
        <v>SHEIN Vestido fruncido de cuello con cordón de manga con volante de lunares_XS</v>
      </c>
      <c r="D287" s="30" t="str">
        <f>STOCK!F286</f>
        <v>Talla L</v>
      </c>
      <c r="E287" s="30" t="str">
        <f>STOCK!G286</f>
        <v>SHEIN</v>
      </c>
      <c r="F287" s="30" t="e">
        <f>STOCK!#REF!</f>
        <v>#REF!</v>
      </c>
      <c r="G287" s="30" t="e">
        <f>STOCK!#REF!</f>
        <v>#REF!</v>
      </c>
      <c r="H287" s="30" t="e">
        <f>STOCK!#REF!</f>
        <v>#REF!</v>
      </c>
      <c r="I287" s="30" t="e">
        <f>STOCK!#REF!</f>
        <v>#REF!</v>
      </c>
      <c r="J287" s="30">
        <f>STOCK!H286</f>
        <v>25</v>
      </c>
      <c r="K287" s="30">
        <f>STOCK!I286</f>
        <v>16.083333333333332</v>
      </c>
      <c r="L287" s="30" t="e">
        <f>STOCK!#REF!</f>
        <v>#REF!</v>
      </c>
      <c r="U287" s="30">
        <v>1</v>
      </c>
      <c r="V287" s="30">
        <f>STOCK!L286</f>
        <v>0</v>
      </c>
      <c r="X287" s="30">
        <v>0</v>
      </c>
      <c r="Y287" s="30">
        <f t="shared" si="4"/>
        <v>0</v>
      </c>
      <c r="AG287" s="30" t="str">
        <f>STOCK!A286</f>
        <v>V0093</v>
      </c>
      <c r="AI287" s="30">
        <v>0</v>
      </c>
    </row>
    <row r="288" spans="1:35" x14ac:dyDescent="0.15">
      <c r="A288" s="30" t="str">
        <f>STOCK!C287</f>
        <v>PRODUCT</v>
      </c>
      <c r="B288" s="30" t="str">
        <f>STOCK!D287</f>
        <v>Vestidos</v>
      </c>
      <c r="C288" s="30" t="str">
        <f>STOCK!E287</f>
        <v>SHEIN Vestido fruncido de cuello con cordón de manga con volante de lunares_M</v>
      </c>
      <c r="D288" s="30" t="str">
        <f>STOCK!F287</f>
        <v>Talla L</v>
      </c>
      <c r="E288" s="30" t="str">
        <f>STOCK!G287</f>
        <v>SHEIN</v>
      </c>
      <c r="F288" s="30" t="e">
        <f>STOCK!#REF!</f>
        <v>#REF!</v>
      </c>
      <c r="G288" s="30" t="e">
        <f>STOCK!#REF!</f>
        <v>#REF!</v>
      </c>
      <c r="H288" s="30" t="e">
        <f>STOCK!#REF!</f>
        <v>#REF!</v>
      </c>
      <c r="I288" s="30" t="e">
        <f>STOCK!#REF!</f>
        <v>#REF!</v>
      </c>
      <c r="J288" s="30">
        <f>STOCK!H287</f>
        <v>25</v>
      </c>
      <c r="K288" s="30">
        <f>STOCK!I287</f>
        <v>16.083333333333332</v>
      </c>
      <c r="L288" s="30" t="e">
        <f>STOCK!#REF!</f>
        <v>#REF!</v>
      </c>
      <c r="U288" s="30">
        <v>1</v>
      </c>
      <c r="V288" s="30">
        <f>STOCK!L287</f>
        <v>0</v>
      </c>
      <c r="X288" s="30">
        <v>0</v>
      </c>
      <c r="Y288" s="30">
        <f t="shared" si="4"/>
        <v>0</v>
      </c>
      <c r="AG288" s="30" t="str">
        <f>STOCK!A287</f>
        <v>V0094</v>
      </c>
      <c r="AI288" s="30">
        <v>0</v>
      </c>
    </row>
    <row r="289" spans="1:35" x14ac:dyDescent="0.15">
      <c r="A289" s="30" t="str">
        <f>STOCK!C288</f>
        <v>PRODUCT</v>
      </c>
      <c r="B289" s="30" t="str">
        <f>STOCK!D288</f>
        <v>Tops</v>
      </c>
      <c r="C289" s="30" t="str">
        <f>STOCK!E288</f>
        <v>Camiseta corta de manga farol</v>
      </c>
      <c r="D289" s="30" t="str">
        <f>STOCK!F288</f>
        <v>Talla S</v>
      </c>
      <c r="E289" s="30" t="str">
        <f>STOCK!G288</f>
        <v>SHEIN</v>
      </c>
      <c r="F289" s="30" t="e">
        <f>STOCK!#REF!</f>
        <v>#REF!</v>
      </c>
      <c r="G289" s="30" t="e">
        <f>STOCK!#REF!</f>
        <v>#REF!</v>
      </c>
      <c r="H289" s="30" t="e">
        <f>STOCK!#REF!</f>
        <v>#REF!</v>
      </c>
      <c r="I289" s="30" t="e">
        <f>STOCK!#REF!</f>
        <v>#REF!</v>
      </c>
      <c r="J289" s="30">
        <f>STOCK!H288</f>
        <v>15</v>
      </c>
      <c r="K289" s="30">
        <f>STOCK!I288</f>
        <v>8.6025000000000009</v>
      </c>
      <c r="L289" s="30" t="e">
        <f>STOCK!#REF!</f>
        <v>#REF!</v>
      </c>
      <c r="U289" s="30">
        <v>1</v>
      </c>
      <c r="V289" s="30">
        <f>STOCK!L288</f>
        <v>0</v>
      </c>
      <c r="X289" s="30">
        <v>0</v>
      </c>
      <c r="Y289" s="30">
        <f t="shared" si="4"/>
        <v>0</v>
      </c>
      <c r="AG289" s="30" t="str">
        <f>STOCK!A288</f>
        <v>UB0195</v>
      </c>
      <c r="AI289" s="30">
        <v>0</v>
      </c>
    </row>
    <row r="290" spans="1:35" x14ac:dyDescent="0.15">
      <c r="A290" s="30" t="str">
        <f>STOCK!C289</f>
        <v>PRODUCT</v>
      </c>
      <c r="B290" s="30" t="str">
        <f>STOCK!D289</f>
        <v>Tops</v>
      </c>
      <c r="C290" s="30" t="str">
        <f>STOCK!E289</f>
        <v>Camiseta corta de manga farol</v>
      </c>
      <c r="D290" s="30" t="str">
        <f>STOCK!F289</f>
        <v>Talla XS</v>
      </c>
      <c r="E290" s="30" t="str">
        <f>STOCK!G289</f>
        <v>SHEIN</v>
      </c>
      <c r="F290" s="30" t="e">
        <f>STOCK!#REF!</f>
        <v>#REF!</v>
      </c>
      <c r="G290" s="30" t="e">
        <f>STOCK!#REF!</f>
        <v>#REF!</v>
      </c>
      <c r="H290" s="30" t="e">
        <f>STOCK!#REF!</f>
        <v>#REF!</v>
      </c>
      <c r="I290" s="30" t="e">
        <f>STOCK!#REF!</f>
        <v>#REF!</v>
      </c>
      <c r="J290" s="30">
        <f>STOCK!H289</f>
        <v>15</v>
      </c>
      <c r="K290" s="30">
        <f>STOCK!I289</f>
        <v>8.6025000000000009</v>
      </c>
      <c r="L290" s="30" t="e">
        <f>STOCK!#REF!</f>
        <v>#REF!</v>
      </c>
      <c r="U290" s="30">
        <v>1</v>
      </c>
      <c r="V290" s="30">
        <f>STOCK!L289</f>
        <v>0</v>
      </c>
      <c r="X290" s="30">
        <v>0</v>
      </c>
      <c r="Y290" s="30">
        <f t="shared" si="4"/>
        <v>0</v>
      </c>
      <c r="AG290" s="30" t="str">
        <f>STOCK!A289</f>
        <v>UB0196</v>
      </c>
      <c r="AI290" s="30">
        <v>0</v>
      </c>
    </row>
    <row r="291" spans="1:35" x14ac:dyDescent="0.15">
      <c r="A291" s="30" t="str">
        <f>STOCK!C290</f>
        <v>PRODUCT</v>
      </c>
      <c r="B291" s="30" t="str">
        <f>STOCK!D290</f>
        <v>Accesorios /Cintos</v>
      </c>
      <c r="C291" s="30" t="str">
        <f>STOCK!E290</f>
        <v xml:space="preserve">Cinturón trenzado </v>
      </c>
      <c r="D291" s="30" t="str">
        <f>STOCK!F290</f>
        <v>Talla Única</v>
      </c>
      <c r="E291" s="30" t="str">
        <f>STOCK!G290</f>
        <v>SHEIN</v>
      </c>
      <c r="F291" s="30" t="e">
        <f>STOCK!#REF!</f>
        <v>#REF!</v>
      </c>
      <c r="G291" s="30" t="e">
        <f>STOCK!#REF!</f>
        <v>#REF!</v>
      </c>
      <c r="H291" s="30" t="e">
        <f>STOCK!#REF!</f>
        <v>#REF!</v>
      </c>
      <c r="I291" s="30" t="e">
        <f>STOCK!#REF!</f>
        <v>#REF!</v>
      </c>
      <c r="J291" s="30">
        <f>STOCK!H290</f>
        <v>7</v>
      </c>
      <c r="K291" s="30">
        <f>STOCK!I290</f>
        <v>6.2250000000000005</v>
      </c>
      <c r="L291" s="30" t="e">
        <f>STOCK!#REF!</f>
        <v>#REF!</v>
      </c>
      <c r="U291" s="30">
        <v>1</v>
      </c>
      <c r="V291" s="30">
        <f>STOCK!L290</f>
        <v>2</v>
      </c>
      <c r="X291" s="30">
        <v>0</v>
      </c>
      <c r="Y291" s="30">
        <f t="shared" si="4"/>
        <v>1</v>
      </c>
      <c r="AG291" s="30" t="str">
        <f>STOCK!A290</f>
        <v>UB0197</v>
      </c>
      <c r="AI291" s="30">
        <v>0</v>
      </c>
    </row>
    <row r="292" spans="1:35" x14ac:dyDescent="0.15">
      <c r="A292" s="30" t="str">
        <f>STOCK!C291</f>
        <v>PRODUCT</v>
      </c>
      <c r="B292" s="30" t="str">
        <f>STOCK!D291</f>
        <v>Vestidos</v>
      </c>
      <c r="C292" s="30" t="str">
        <f>STOCK!E291</f>
        <v xml:space="preserve">Vestido pecho con fruncido </v>
      </c>
      <c r="D292" s="30" t="str">
        <f>STOCK!F291</f>
        <v>Talla XS</v>
      </c>
      <c r="E292" s="30" t="str">
        <f>STOCK!G291</f>
        <v>SHEIN</v>
      </c>
      <c r="F292" s="30" t="e">
        <f>STOCK!#REF!</f>
        <v>#REF!</v>
      </c>
      <c r="G292" s="30" t="e">
        <f>STOCK!#REF!</f>
        <v>#REF!</v>
      </c>
      <c r="H292" s="30" t="e">
        <f>STOCK!#REF!</f>
        <v>#REF!</v>
      </c>
      <c r="I292" s="30" t="e">
        <f>STOCK!#REF!</f>
        <v>#REF!</v>
      </c>
      <c r="J292" s="30">
        <f>STOCK!H291</f>
        <v>15</v>
      </c>
      <c r="K292" s="30">
        <f>STOCK!I291</f>
        <v>16.083333333333332</v>
      </c>
      <c r="L292" s="30" t="e">
        <f>STOCK!#REF!</f>
        <v>#REF!</v>
      </c>
      <c r="U292" s="30">
        <v>1</v>
      </c>
      <c r="V292" s="30">
        <f>STOCK!L291</f>
        <v>0</v>
      </c>
      <c r="X292" s="30">
        <v>0</v>
      </c>
      <c r="Y292" s="30">
        <f t="shared" si="4"/>
        <v>0</v>
      </c>
      <c r="AG292" s="30" t="str">
        <f>STOCK!A291</f>
        <v>UB0198</v>
      </c>
      <c r="AI292" s="30">
        <v>0</v>
      </c>
    </row>
    <row r="293" spans="1:35" x14ac:dyDescent="0.15">
      <c r="A293" s="30" t="str">
        <f>STOCK!C292</f>
        <v>PRODUCT</v>
      </c>
      <c r="B293" s="30" t="str">
        <f>STOCK!D292</f>
        <v>Vestidos</v>
      </c>
      <c r="C293" s="30" t="str">
        <f>STOCK!E292</f>
        <v>Vestido pecho con fruncido cruzado cintura con estampado floral_S</v>
      </c>
      <c r="D293" s="30" t="str">
        <f>STOCK!F292</f>
        <v>Talla L</v>
      </c>
      <c r="E293" s="30" t="str">
        <f>STOCK!G292</f>
        <v>SHEIN</v>
      </c>
      <c r="F293" s="30" t="e">
        <f>STOCK!#REF!</f>
        <v>#REF!</v>
      </c>
      <c r="G293" s="30" t="e">
        <f>STOCK!#REF!</f>
        <v>#REF!</v>
      </c>
      <c r="H293" s="30" t="e">
        <f>STOCK!#REF!</f>
        <v>#REF!</v>
      </c>
      <c r="I293" s="30" t="e">
        <f>STOCK!#REF!</f>
        <v>#REF!</v>
      </c>
      <c r="J293" s="30">
        <f>STOCK!H292</f>
        <v>16</v>
      </c>
      <c r="K293" s="30">
        <f>STOCK!I292</f>
        <v>16.083333333333332</v>
      </c>
      <c r="L293" s="30" t="e">
        <f>STOCK!#REF!</f>
        <v>#REF!</v>
      </c>
      <c r="U293" s="30">
        <v>1</v>
      </c>
      <c r="V293" s="30">
        <f>STOCK!L292</f>
        <v>0</v>
      </c>
      <c r="X293" s="30">
        <v>0</v>
      </c>
      <c r="Y293" s="30">
        <f t="shared" si="4"/>
        <v>0</v>
      </c>
      <c r="AG293" s="30" t="str">
        <f>STOCK!A292</f>
        <v>V0096</v>
      </c>
      <c r="AI293" s="30">
        <v>0</v>
      </c>
    </row>
    <row r="294" spans="1:35" x14ac:dyDescent="0.15">
      <c r="A294" s="30" t="str">
        <f>STOCK!C293</f>
        <v>PRODUCT</v>
      </c>
      <c r="B294" s="30" t="str">
        <f>STOCK!D293</f>
        <v>Vestidos</v>
      </c>
      <c r="C294" s="30" t="str">
        <f>STOCK!E293</f>
        <v>Vestido pecho con fruncido cruzado cintura con estampado floral_M</v>
      </c>
      <c r="D294" s="30" t="str">
        <f>STOCK!F293</f>
        <v>Talla L</v>
      </c>
      <c r="E294" s="30" t="str">
        <f>STOCK!G293</f>
        <v>SHEIN</v>
      </c>
      <c r="F294" s="30" t="e">
        <f>STOCK!#REF!</f>
        <v>#REF!</v>
      </c>
      <c r="G294" s="30" t="e">
        <f>STOCK!#REF!</f>
        <v>#REF!</v>
      </c>
      <c r="H294" s="30" t="e">
        <f>STOCK!#REF!</f>
        <v>#REF!</v>
      </c>
      <c r="I294" s="30" t="e">
        <f>STOCK!#REF!</f>
        <v>#REF!</v>
      </c>
      <c r="J294" s="30">
        <f>STOCK!H293</f>
        <v>216</v>
      </c>
      <c r="K294" s="30">
        <f>STOCK!I293</f>
        <v>16.083333333333332</v>
      </c>
      <c r="L294" s="30" t="e">
        <f>STOCK!#REF!</f>
        <v>#REF!</v>
      </c>
      <c r="U294" s="30">
        <v>1</v>
      </c>
      <c r="V294" s="30">
        <f>STOCK!L293</f>
        <v>0</v>
      </c>
      <c r="X294" s="30">
        <v>0</v>
      </c>
      <c r="Y294" s="30">
        <f t="shared" si="4"/>
        <v>0</v>
      </c>
      <c r="AG294" s="30" t="str">
        <f>STOCK!A293</f>
        <v>V0097</v>
      </c>
      <c r="AI294" s="30">
        <v>0</v>
      </c>
    </row>
    <row r="295" spans="1:35" x14ac:dyDescent="0.15">
      <c r="A295" s="30" t="str">
        <f>STOCK!C294</f>
        <v>PRODUCT</v>
      </c>
      <c r="B295" s="30" t="str">
        <f>STOCK!D294</f>
        <v>Vestidos</v>
      </c>
      <c r="C295" s="30" t="str">
        <f>STOCK!E294</f>
        <v>Vestido pecho con fruncido cruzado cintura con estampado floral_L</v>
      </c>
      <c r="D295" s="30" t="str">
        <f>STOCK!F294</f>
        <v>Talla L</v>
      </c>
      <c r="E295" s="30" t="str">
        <f>STOCK!G294</f>
        <v>SHEIN</v>
      </c>
      <c r="F295" s="30" t="e">
        <f>STOCK!#REF!</f>
        <v>#REF!</v>
      </c>
      <c r="G295" s="30" t="e">
        <f>STOCK!#REF!</f>
        <v>#REF!</v>
      </c>
      <c r="H295" s="30" t="e">
        <f>STOCK!#REF!</f>
        <v>#REF!</v>
      </c>
      <c r="I295" s="30" t="e">
        <f>STOCK!#REF!</f>
        <v>#REF!</v>
      </c>
      <c r="J295" s="30">
        <f>STOCK!H294</f>
        <v>16</v>
      </c>
      <c r="K295" s="30">
        <f>STOCK!I294</f>
        <v>16.083333333333332</v>
      </c>
      <c r="L295" s="30" t="e">
        <f>STOCK!#REF!</f>
        <v>#REF!</v>
      </c>
      <c r="U295" s="30">
        <v>1</v>
      </c>
      <c r="V295" s="30">
        <f>STOCK!L294</f>
        <v>0</v>
      </c>
      <c r="X295" s="30">
        <v>0</v>
      </c>
      <c r="Y295" s="30">
        <f t="shared" si="4"/>
        <v>0</v>
      </c>
      <c r="AG295" s="30" t="str">
        <f>STOCK!A294</f>
        <v>V0098</v>
      </c>
      <c r="AI295" s="30">
        <v>0</v>
      </c>
    </row>
    <row r="296" spans="1:35" x14ac:dyDescent="0.15">
      <c r="A296" s="30" t="str">
        <f>STOCK!C295</f>
        <v>PRODUCT</v>
      </c>
      <c r="B296" s="30" t="str">
        <f>STOCK!D295</f>
        <v>Vestidos</v>
      </c>
      <c r="C296" s="30" t="str">
        <f>STOCK!E295</f>
        <v>Vestido vaporoso</v>
      </c>
      <c r="D296" s="30" t="str">
        <f>STOCK!F295</f>
        <v>Talla XS</v>
      </c>
      <c r="E296" s="30" t="str">
        <f>STOCK!G295</f>
        <v>SHEIN</v>
      </c>
      <c r="F296" s="30" t="e">
        <f>STOCK!#REF!</f>
        <v>#REF!</v>
      </c>
      <c r="G296" s="30" t="e">
        <f>STOCK!#REF!</f>
        <v>#REF!</v>
      </c>
      <c r="H296" s="30" t="e">
        <f>STOCK!#REF!</f>
        <v>#REF!</v>
      </c>
      <c r="I296" s="30" t="e">
        <f>STOCK!#REF!</f>
        <v>#REF!</v>
      </c>
      <c r="J296" s="30">
        <f>STOCK!H295</f>
        <v>17</v>
      </c>
      <c r="K296" s="30">
        <f>STOCK!I295</f>
        <v>16.083333333333332</v>
      </c>
      <c r="L296" s="30" t="e">
        <f>STOCK!#REF!</f>
        <v>#REF!</v>
      </c>
      <c r="U296" s="30">
        <v>1</v>
      </c>
      <c r="V296" s="30">
        <f>STOCK!L295</f>
        <v>0</v>
      </c>
      <c r="X296" s="30">
        <v>0</v>
      </c>
      <c r="Y296" s="30">
        <f t="shared" si="4"/>
        <v>0</v>
      </c>
      <c r="AG296" s="30" t="str">
        <f>STOCK!A295</f>
        <v>UB0199</v>
      </c>
      <c r="AI296" s="30">
        <v>0</v>
      </c>
    </row>
    <row r="297" spans="1:35" x14ac:dyDescent="0.15">
      <c r="A297" s="30" t="str">
        <f>STOCK!C296</f>
        <v>PRODUCT</v>
      </c>
      <c r="B297" s="30" t="str">
        <f>STOCK!D296</f>
        <v>Vestidos</v>
      </c>
      <c r="C297" s="30" t="str">
        <f>STOCK!E296</f>
        <v>Vestido ajustado de malla</v>
      </c>
      <c r="D297" s="30" t="str">
        <f>STOCK!F296</f>
        <v>Talla S</v>
      </c>
      <c r="E297" s="30" t="str">
        <f>STOCK!G296</f>
        <v>SHEIN</v>
      </c>
      <c r="F297" s="30" t="e">
        <f>STOCK!#REF!</f>
        <v>#REF!</v>
      </c>
      <c r="G297" s="30" t="e">
        <f>STOCK!#REF!</f>
        <v>#REF!</v>
      </c>
      <c r="H297" s="30" t="e">
        <f>STOCK!#REF!</f>
        <v>#REF!</v>
      </c>
      <c r="I297" s="30" t="e">
        <f>STOCK!#REF!</f>
        <v>#REF!</v>
      </c>
      <c r="J297" s="30">
        <f>STOCK!H296</f>
        <v>17</v>
      </c>
      <c r="K297" s="30">
        <f>STOCK!I296</f>
        <v>16.083333333333332</v>
      </c>
      <c r="L297" s="30" t="e">
        <f>STOCK!#REF!</f>
        <v>#REF!</v>
      </c>
      <c r="U297" s="30">
        <v>1</v>
      </c>
      <c r="V297" s="30">
        <f>STOCK!L296</f>
        <v>2</v>
      </c>
      <c r="X297" s="30">
        <v>0</v>
      </c>
      <c r="Y297" s="30">
        <f t="shared" si="4"/>
        <v>1</v>
      </c>
      <c r="AG297" s="30" t="str">
        <f>STOCK!A296</f>
        <v>UB0200</v>
      </c>
      <c r="AI297" s="30">
        <v>0</v>
      </c>
    </row>
    <row r="298" spans="1:35" x14ac:dyDescent="0.15">
      <c r="A298" s="30" t="str">
        <f>STOCK!C297</f>
        <v>PRODUCT</v>
      </c>
      <c r="B298" s="30" t="str">
        <f>STOCK!D297</f>
        <v>Vestidos</v>
      </c>
      <c r="C298" s="30" t="str">
        <f>STOCK!E297</f>
        <v>Vestido floral con abertura trasera</v>
      </c>
      <c r="D298" s="30" t="str">
        <f>STOCK!F297</f>
        <v>Talla XS</v>
      </c>
      <c r="E298" s="30" t="str">
        <f>STOCK!G297</f>
        <v>SHEIN</v>
      </c>
      <c r="F298" s="30" t="e">
        <f>STOCK!#REF!</f>
        <v>#REF!</v>
      </c>
      <c r="G298" s="30" t="e">
        <f>STOCK!#REF!</f>
        <v>#REF!</v>
      </c>
      <c r="H298" s="30" t="e">
        <f>STOCK!#REF!</f>
        <v>#REF!</v>
      </c>
      <c r="I298" s="30" t="e">
        <f>STOCK!#REF!</f>
        <v>#REF!</v>
      </c>
      <c r="J298" s="30">
        <f>STOCK!H297</f>
        <v>20</v>
      </c>
      <c r="K298" s="30">
        <f>STOCK!I297</f>
        <v>16.083333333333332</v>
      </c>
      <c r="L298" s="30" t="e">
        <f>STOCK!#REF!</f>
        <v>#REF!</v>
      </c>
      <c r="U298" s="30">
        <v>1</v>
      </c>
      <c r="V298" s="30">
        <f>STOCK!L297</f>
        <v>0</v>
      </c>
      <c r="X298" s="30">
        <v>0</v>
      </c>
      <c r="Y298" s="30">
        <f t="shared" si="4"/>
        <v>0</v>
      </c>
      <c r="AG298" s="30" t="str">
        <f>STOCK!A297</f>
        <v>UB0201</v>
      </c>
      <c r="AI298" s="30">
        <v>0</v>
      </c>
    </row>
    <row r="299" spans="1:35" x14ac:dyDescent="0.15">
      <c r="A299" s="30" t="str">
        <f>STOCK!C298</f>
        <v>PRODUCT</v>
      </c>
      <c r="B299" s="30" t="str">
        <f>STOCK!D298</f>
        <v>Vestidos</v>
      </c>
      <c r="C299" s="30" t="str">
        <f>STOCK!E298</f>
        <v>Vestido floral con abertura trasera</v>
      </c>
      <c r="D299" s="30" t="str">
        <f>STOCK!F298</f>
        <v>Talla S</v>
      </c>
      <c r="E299" s="30" t="str">
        <f>STOCK!G298</f>
        <v>SHEIN</v>
      </c>
      <c r="F299" s="30" t="e">
        <f>STOCK!#REF!</f>
        <v>#REF!</v>
      </c>
      <c r="G299" s="30" t="e">
        <f>STOCK!#REF!</f>
        <v>#REF!</v>
      </c>
      <c r="H299" s="30" t="e">
        <f>STOCK!#REF!</f>
        <v>#REF!</v>
      </c>
      <c r="I299" s="30" t="e">
        <f>STOCK!#REF!</f>
        <v>#REF!</v>
      </c>
      <c r="J299" s="30">
        <f>STOCK!H298</f>
        <v>15</v>
      </c>
      <c r="K299" s="30">
        <f>STOCK!I298</f>
        <v>16.083333333333332</v>
      </c>
      <c r="L299" s="30" t="e">
        <f>STOCK!#REF!</f>
        <v>#REF!</v>
      </c>
      <c r="U299" s="30">
        <v>1</v>
      </c>
      <c r="V299" s="30">
        <f>STOCK!L298</f>
        <v>0</v>
      </c>
      <c r="X299" s="30">
        <v>0</v>
      </c>
      <c r="Y299" s="30">
        <f t="shared" si="4"/>
        <v>0</v>
      </c>
      <c r="AG299" s="30" t="str">
        <f>STOCK!A298</f>
        <v>V0102</v>
      </c>
      <c r="AI299" s="30">
        <v>0</v>
      </c>
    </row>
    <row r="300" spans="1:35" x14ac:dyDescent="0.15">
      <c r="A300" s="30" t="str">
        <f>STOCK!C299</f>
        <v>PRODUCT</v>
      </c>
      <c r="B300" s="30" t="str">
        <f>STOCK!D299</f>
        <v>Vestidos</v>
      </c>
      <c r="C300" s="30" t="str">
        <f>STOCK!E299</f>
        <v>Vestido floral con abertura trasera</v>
      </c>
      <c r="D300" s="30" t="str">
        <f>STOCK!F299</f>
        <v>Talla L</v>
      </c>
      <c r="E300" s="30" t="str">
        <f>STOCK!G299</f>
        <v>SHEIN</v>
      </c>
      <c r="F300" s="30" t="e">
        <f>STOCK!#REF!</f>
        <v>#REF!</v>
      </c>
      <c r="G300" s="30" t="e">
        <f>STOCK!#REF!</f>
        <v>#REF!</v>
      </c>
      <c r="H300" s="30" t="e">
        <f>STOCK!#REF!</f>
        <v>#REF!</v>
      </c>
      <c r="I300" s="30" t="e">
        <f>STOCK!#REF!</f>
        <v>#REF!</v>
      </c>
      <c r="J300" s="30">
        <f>STOCK!H299</f>
        <v>16</v>
      </c>
      <c r="K300" s="30">
        <f>STOCK!I299</f>
        <v>16.083333333333332</v>
      </c>
      <c r="L300" s="30" t="e">
        <f>STOCK!#REF!</f>
        <v>#REF!</v>
      </c>
      <c r="U300" s="30">
        <v>1</v>
      </c>
      <c r="V300" s="30">
        <f>STOCK!L299</f>
        <v>0</v>
      </c>
      <c r="X300" s="30">
        <v>0</v>
      </c>
      <c r="Y300" s="30">
        <f t="shared" si="4"/>
        <v>0</v>
      </c>
      <c r="AG300" s="30" t="str">
        <f>STOCK!A299</f>
        <v>UB0202</v>
      </c>
      <c r="AI300" s="30">
        <v>0</v>
      </c>
    </row>
    <row r="301" spans="1:35" x14ac:dyDescent="0.15">
      <c r="A301" s="30" t="str">
        <f>STOCK!C300</f>
        <v>PRODUCT</v>
      </c>
      <c r="B301" s="30" t="str">
        <f>STOCK!D300</f>
        <v>Vestidos</v>
      </c>
      <c r="C301" s="30" t="str">
        <f>STOCK!E300</f>
        <v>Vestido floral escote corazón</v>
      </c>
      <c r="D301" s="30" t="str">
        <f>STOCK!F300</f>
        <v>Talla XS</v>
      </c>
      <c r="E301" s="30" t="str">
        <f>STOCK!G300</f>
        <v>SHEIN</v>
      </c>
      <c r="F301" s="30" t="e">
        <f>STOCK!#REF!</f>
        <v>#REF!</v>
      </c>
      <c r="G301" s="30" t="e">
        <f>STOCK!#REF!</f>
        <v>#REF!</v>
      </c>
      <c r="H301" s="30" t="e">
        <f>STOCK!#REF!</f>
        <v>#REF!</v>
      </c>
      <c r="I301" s="30" t="e">
        <f>STOCK!#REF!</f>
        <v>#REF!</v>
      </c>
      <c r="J301" s="30">
        <f>STOCK!H300</f>
        <v>16</v>
      </c>
      <c r="K301" s="30">
        <f>STOCK!I300</f>
        <v>16.083333333333332</v>
      </c>
      <c r="L301" s="30" t="e">
        <f>STOCK!#REF!</f>
        <v>#REF!</v>
      </c>
      <c r="U301" s="30">
        <v>1</v>
      </c>
      <c r="V301" s="30">
        <f>STOCK!L300</f>
        <v>0</v>
      </c>
      <c r="X301" s="30">
        <v>0</v>
      </c>
      <c r="Y301" s="30">
        <f t="shared" si="4"/>
        <v>0</v>
      </c>
      <c r="AG301" s="30" t="str">
        <f>STOCK!A300</f>
        <v>UB0203</v>
      </c>
      <c r="AI301" s="30">
        <v>0</v>
      </c>
    </row>
    <row r="302" spans="1:35" x14ac:dyDescent="0.15">
      <c r="A302" s="30" t="str">
        <f>STOCK!C301</f>
        <v>PRODUCT</v>
      </c>
      <c r="B302" s="30" t="str">
        <f>STOCK!D301</f>
        <v>Vestidos</v>
      </c>
      <c r="C302" s="30" t="str">
        <f>STOCK!E301</f>
        <v>Vestido floral escote corazón</v>
      </c>
      <c r="D302" s="30" t="str">
        <f>STOCK!F301</f>
        <v>Talla S</v>
      </c>
      <c r="E302" s="30" t="str">
        <f>STOCK!G301</f>
        <v>SHEIN</v>
      </c>
      <c r="F302" s="30" t="e">
        <f>STOCK!#REF!</f>
        <v>#REF!</v>
      </c>
      <c r="G302" s="30" t="e">
        <f>STOCK!#REF!</f>
        <v>#REF!</v>
      </c>
      <c r="H302" s="30" t="e">
        <f>STOCK!#REF!</f>
        <v>#REF!</v>
      </c>
      <c r="I302" s="30" t="e">
        <f>STOCK!#REF!</f>
        <v>#REF!</v>
      </c>
      <c r="J302" s="30">
        <f>STOCK!H301</f>
        <v>20</v>
      </c>
      <c r="K302" s="30">
        <f>STOCK!I301</f>
        <v>16.083333333333332</v>
      </c>
      <c r="L302" s="30" t="e">
        <f>STOCK!#REF!</f>
        <v>#REF!</v>
      </c>
      <c r="U302" s="30">
        <v>1</v>
      </c>
      <c r="V302" s="30">
        <f>STOCK!L301</f>
        <v>0</v>
      </c>
      <c r="X302" s="30">
        <v>0</v>
      </c>
      <c r="Y302" s="30">
        <f t="shared" si="4"/>
        <v>0</v>
      </c>
      <c r="AG302" s="30" t="str">
        <f>STOCK!A301</f>
        <v>UB0204</v>
      </c>
      <c r="AI302" s="30">
        <v>0</v>
      </c>
    </row>
    <row r="303" spans="1:35" x14ac:dyDescent="0.15">
      <c r="A303" s="30" t="str">
        <f>STOCK!C302</f>
        <v>PRODUCT</v>
      </c>
      <c r="B303" s="30" t="str">
        <f>STOCK!D302</f>
        <v>Vestidos</v>
      </c>
      <c r="C303" s="30" t="str">
        <f>STOCK!E302</f>
        <v>SHEIN Vestido con estampado floral con nudo delantero de manga farol_L</v>
      </c>
      <c r="D303" s="30" t="str">
        <f>STOCK!F302</f>
        <v>Talla L</v>
      </c>
      <c r="E303" s="30" t="str">
        <f>STOCK!G302</f>
        <v>SHEIN</v>
      </c>
      <c r="F303" s="30" t="e">
        <f>STOCK!#REF!</f>
        <v>#REF!</v>
      </c>
      <c r="G303" s="30" t="e">
        <f>STOCK!#REF!</f>
        <v>#REF!</v>
      </c>
      <c r="H303" s="30" t="e">
        <f>STOCK!#REF!</f>
        <v>#REF!</v>
      </c>
      <c r="I303" s="30" t="e">
        <f>STOCK!#REF!</f>
        <v>#REF!</v>
      </c>
      <c r="J303" s="30">
        <f>STOCK!H302</f>
        <v>20</v>
      </c>
      <c r="K303" s="30">
        <f>STOCK!I302</f>
        <v>16.083333333333332</v>
      </c>
      <c r="L303" s="30" t="e">
        <f>STOCK!#REF!</f>
        <v>#REF!</v>
      </c>
      <c r="U303" s="30">
        <v>1</v>
      </c>
      <c r="V303" s="30">
        <f>STOCK!L302</f>
        <v>0</v>
      </c>
      <c r="X303" s="30">
        <v>0</v>
      </c>
      <c r="Y303" s="30">
        <f t="shared" si="4"/>
        <v>0</v>
      </c>
      <c r="AG303" s="30" t="str">
        <f>STOCK!A302</f>
        <v>V0106</v>
      </c>
      <c r="AI303" s="30">
        <v>0</v>
      </c>
    </row>
    <row r="304" spans="1:35" x14ac:dyDescent="0.15">
      <c r="A304" s="30" t="str">
        <f>STOCK!C303</f>
        <v>PRODUCT</v>
      </c>
      <c r="B304" s="30" t="str">
        <f>STOCK!D303</f>
        <v>Vestidos</v>
      </c>
      <c r="C304" s="30" t="str">
        <f>STOCK!E303</f>
        <v>Vestido con estampado floral</v>
      </c>
      <c r="D304" s="30" t="str">
        <f>STOCK!F303</f>
        <v>Talla S</v>
      </c>
      <c r="E304" s="30" t="str">
        <f>STOCK!G303</f>
        <v>SHEIN</v>
      </c>
      <c r="F304" s="30" t="e">
        <f>STOCK!#REF!</f>
        <v>#REF!</v>
      </c>
      <c r="G304" s="30" t="e">
        <f>STOCK!#REF!</f>
        <v>#REF!</v>
      </c>
      <c r="H304" s="30" t="e">
        <f>STOCK!#REF!</f>
        <v>#REF!</v>
      </c>
      <c r="I304" s="30" t="e">
        <f>STOCK!#REF!</f>
        <v>#REF!</v>
      </c>
      <c r="J304" s="30">
        <f>STOCK!H303</f>
        <v>20</v>
      </c>
      <c r="K304" s="30">
        <f>STOCK!I303</f>
        <v>16.083333333333332</v>
      </c>
      <c r="L304" s="30" t="e">
        <f>STOCK!#REF!</f>
        <v>#REF!</v>
      </c>
      <c r="U304" s="30">
        <v>1</v>
      </c>
      <c r="V304" s="30">
        <f>STOCK!L303</f>
        <v>0</v>
      </c>
      <c r="X304" s="30">
        <v>0</v>
      </c>
      <c r="Y304" s="30">
        <f t="shared" si="4"/>
        <v>0</v>
      </c>
      <c r="AG304" s="30" t="str">
        <f>STOCK!A303</f>
        <v>UB0205</v>
      </c>
      <c r="AI304" s="30">
        <v>0</v>
      </c>
    </row>
    <row r="305" spans="1:35" x14ac:dyDescent="0.15">
      <c r="A305" s="30" t="str">
        <f>STOCK!C304</f>
        <v>PRODUCT</v>
      </c>
      <c r="B305" s="30" t="str">
        <f>STOCK!D304</f>
        <v>Vestidos</v>
      </c>
      <c r="C305" s="30" t="str">
        <f>STOCK!E304</f>
        <v>Vestido con estampado floral</v>
      </c>
      <c r="D305" s="30" t="str">
        <f>STOCK!F304</f>
        <v>Talla XS</v>
      </c>
      <c r="E305" s="30" t="str">
        <f>STOCK!G304</f>
        <v>SHEIN</v>
      </c>
      <c r="F305" s="30" t="e">
        <f>STOCK!#REF!</f>
        <v>#REF!</v>
      </c>
      <c r="G305" s="30" t="e">
        <f>STOCK!#REF!</f>
        <v>#REF!</v>
      </c>
      <c r="H305" s="30" t="e">
        <f>STOCK!#REF!</f>
        <v>#REF!</v>
      </c>
      <c r="I305" s="30" t="e">
        <f>STOCK!#REF!</f>
        <v>#REF!</v>
      </c>
      <c r="J305" s="30">
        <f>STOCK!H304</f>
        <v>16</v>
      </c>
      <c r="K305" s="30">
        <f>STOCK!I304</f>
        <v>16.083333333333332</v>
      </c>
      <c r="L305" s="30" t="e">
        <f>STOCK!#REF!</f>
        <v>#REF!</v>
      </c>
      <c r="U305" s="30">
        <v>1</v>
      </c>
      <c r="V305" s="30">
        <f>STOCK!L304</f>
        <v>0</v>
      </c>
      <c r="X305" s="30">
        <v>0</v>
      </c>
      <c r="Y305" s="30">
        <f t="shared" si="4"/>
        <v>0</v>
      </c>
      <c r="AG305" s="30" t="str">
        <f>STOCK!A304</f>
        <v>UB0206</v>
      </c>
      <c r="AI305" s="30">
        <v>0</v>
      </c>
    </row>
    <row r="306" spans="1:35" x14ac:dyDescent="0.15">
      <c r="A306" s="30" t="str">
        <f>STOCK!C305</f>
        <v>PRODUCT</v>
      </c>
      <c r="B306" s="30" t="str">
        <f>STOCK!D305</f>
        <v>Vestidos</v>
      </c>
      <c r="C306" s="30" t="str">
        <f>STOCK!E305</f>
        <v>Vestido floral de manga farol escote corazón con cordón lateral_S</v>
      </c>
      <c r="D306" s="30" t="str">
        <f>STOCK!F305</f>
        <v>Talla S</v>
      </c>
      <c r="E306" s="30" t="str">
        <f>STOCK!G305</f>
        <v>SHEIN</v>
      </c>
      <c r="F306" s="30" t="e">
        <f>STOCK!#REF!</f>
        <v>#REF!</v>
      </c>
      <c r="G306" s="30" t="e">
        <f>STOCK!#REF!</f>
        <v>#REF!</v>
      </c>
      <c r="H306" s="30" t="e">
        <f>STOCK!#REF!</f>
        <v>#REF!</v>
      </c>
      <c r="I306" s="30" t="e">
        <f>STOCK!#REF!</f>
        <v>#REF!</v>
      </c>
      <c r="J306" s="30">
        <f>STOCK!H305</f>
        <v>15</v>
      </c>
      <c r="K306" s="30">
        <f>STOCK!I305</f>
        <v>16.083333333333332</v>
      </c>
      <c r="L306" s="30" t="e">
        <f>STOCK!#REF!</f>
        <v>#REF!</v>
      </c>
      <c r="U306" s="30">
        <v>1</v>
      </c>
      <c r="V306" s="30">
        <f>STOCK!L305</f>
        <v>0</v>
      </c>
      <c r="X306" s="30">
        <v>0</v>
      </c>
      <c r="Y306" s="30">
        <f t="shared" si="4"/>
        <v>0</v>
      </c>
      <c r="AG306" s="30" t="str">
        <f>STOCK!A305</f>
        <v>V0109</v>
      </c>
      <c r="AI306" s="30">
        <v>0</v>
      </c>
    </row>
    <row r="307" spans="1:35" x14ac:dyDescent="0.15">
      <c r="A307" s="30" t="str">
        <f>STOCK!C306</f>
        <v>PRODUCT</v>
      </c>
      <c r="B307" s="30" t="str">
        <f>STOCK!D306</f>
        <v>Vestidos</v>
      </c>
      <c r="C307" s="30" t="str">
        <f>STOCK!E306</f>
        <v>Vestido con estampado jungla</v>
      </c>
      <c r="D307" s="30" t="str">
        <f>STOCK!F306</f>
        <v>Talla XS</v>
      </c>
      <c r="E307" s="30" t="str">
        <f>STOCK!G306</f>
        <v>SHEIN</v>
      </c>
      <c r="F307" s="30" t="e">
        <f>STOCK!#REF!</f>
        <v>#REF!</v>
      </c>
      <c r="G307" s="30" t="e">
        <f>STOCK!#REF!</f>
        <v>#REF!</v>
      </c>
      <c r="H307" s="30" t="e">
        <f>STOCK!#REF!</f>
        <v>#REF!</v>
      </c>
      <c r="I307" s="30" t="e">
        <f>STOCK!#REF!</f>
        <v>#REF!</v>
      </c>
      <c r="J307" s="30">
        <f>STOCK!H306</f>
        <v>15</v>
      </c>
      <c r="K307" s="30">
        <f>STOCK!I306</f>
        <v>16.083333333333332</v>
      </c>
      <c r="L307" s="30" t="e">
        <f>STOCK!#REF!</f>
        <v>#REF!</v>
      </c>
      <c r="U307" s="30">
        <v>1</v>
      </c>
      <c r="V307" s="30">
        <f>STOCK!L306</f>
        <v>3</v>
      </c>
      <c r="X307" s="30">
        <v>0</v>
      </c>
      <c r="Y307" s="30">
        <f t="shared" si="4"/>
        <v>1</v>
      </c>
      <c r="AG307" s="30" t="str">
        <f>STOCK!A306</f>
        <v>UB0207</v>
      </c>
      <c r="AI307" s="30">
        <v>0</v>
      </c>
    </row>
    <row r="308" spans="1:35" x14ac:dyDescent="0.15">
      <c r="A308" s="30" t="str">
        <f>STOCK!C307</f>
        <v>PRODUCT</v>
      </c>
      <c r="B308" s="30" t="str">
        <f>STOCK!D307</f>
        <v>Vestidos</v>
      </c>
      <c r="C308" s="30" t="str">
        <f>STOCK!E307</f>
        <v>Vestido con estampado jungla</v>
      </c>
      <c r="D308" s="30" t="str">
        <f>STOCK!F307</f>
        <v>Talla S</v>
      </c>
      <c r="E308" s="30" t="str">
        <f>STOCK!G307</f>
        <v>SHEIN</v>
      </c>
      <c r="F308" s="30" t="e">
        <f>STOCK!#REF!</f>
        <v>#REF!</v>
      </c>
      <c r="G308" s="30" t="e">
        <f>STOCK!#REF!</f>
        <v>#REF!</v>
      </c>
      <c r="H308" s="30" t="e">
        <f>STOCK!#REF!</f>
        <v>#REF!</v>
      </c>
      <c r="I308" s="30" t="e">
        <f>STOCK!#REF!</f>
        <v>#REF!</v>
      </c>
      <c r="J308" s="30">
        <f>STOCK!H307</f>
        <v>15</v>
      </c>
      <c r="K308" s="30">
        <f>STOCK!I307</f>
        <v>16.083333333333332</v>
      </c>
      <c r="L308" s="30" t="e">
        <f>STOCK!#REF!</f>
        <v>#REF!</v>
      </c>
      <c r="U308" s="30">
        <v>1</v>
      </c>
      <c r="V308" s="30">
        <f>STOCK!L307</f>
        <v>0</v>
      </c>
      <c r="X308" s="30">
        <v>0</v>
      </c>
      <c r="Y308" s="30">
        <f t="shared" si="4"/>
        <v>0</v>
      </c>
      <c r="AG308" s="30" t="str">
        <f>STOCK!A307</f>
        <v>UB0208</v>
      </c>
      <c r="AI308" s="30">
        <v>0</v>
      </c>
    </row>
    <row r="309" spans="1:35" x14ac:dyDescent="0.15">
      <c r="A309" s="30" t="str">
        <f>STOCK!C308</f>
        <v>PRODUCT</v>
      </c>
      <c r="B309" s="30" t="str">
        <f>STOCK!D308</f>
        <v>Vestidos /Curvy</v>
      </c>
      <c r="C309" s="30" t="str">
        <f>STOCK!E308</f>
        <v>Vestido con estampado jungla</v>
      </c>
      <c r="D309" s="30" t="str">
        <f>STOCK!F308</f>
        <v>Talla L</v>
      </c>
      <c r="E309" s="30" t="str">
        <f>STOCK!G308</f>
        <v>SHEIN</v>
      </c>
      <c r="F309" s="30" t="e">
        <f>STOCK!#REF!</f>
        <v>#REF!</v>
      </c>
      <c r="G309" s="30" t="e">
        <f>STOCK!#REF!</f>
        <v>#REF!</v>
      </c>
      <c r="H309" s="30" t="e">
        <f>STOCK!#REF!</f>
        <v>#REF!</v>
      </c>
      <c r="I309" s="30" t="e">
        <f>STOCK!#REF!</f>
        <v>#REF!</v>
      </c>
      <c r="J309" s="30">
        <f>STOCK!H308</f>
        <v>15</v>
      </c>
      <c r="K309" s="30">
        <f>STOCK!I308</f>
        <v>16.083333333333332</v>
      </c>
      <c r="L309" s="30" t="e">
        <f>STOCK!#REF!</f>
        <v>#REF!</v>
      </c>
      <c r="U309" s="30">
        <v>1</v>
      </c>
      <c r="V309" s="30">
        <f>STOCK!L308</f>
        <v>1</v>
      </c>
      <c r="X309" s="30">
        <v>0</v>
      </c>
      <c r="Y309" s="30">
        <f t="shared" si="4"/>
        <v>1</v>
      </c>
      <c r="AG309" s="30" t="str">
        <f>STOCK!A308</f>
        <v>UB0209</v>
      </c>
      <c r="AI309" s="30">
        <v>0</v>
      </c>
    </row>
    <row r="310" spans="1:35" x14ac:dyDescent="0.15">
      <c r="A310" s="30" t="str">
        <f>STOCK!C309</f>
        <v>PRODUCT</v>
      </c>
      <c r="B310" s="30" t="str">
        <f>STOCK!D309</f>
        <v>Vestidos</v>
      </c>
      <c r="C310" s="30" t="str">
        <f>STOCK!E309</f>
        <v>Vestido floral de manga farol de espalda abierta con cordón bajo con fruncido_XS</v>
      </c>
      <c r="D310" s="30" t="str">
        <f>STOCK!F309</f>
        <v>Talla L</v>
      </c>
      <c r="E310" s="30" t="str">
        <f>STOCK!G309</f>
        <v>SHEIN</v>
      </c>
      <c r="F310" s="30" t="e">
        <f>STOCK!#REF!</f>
        <v>#REF!</v>
      </c>
      <c r="G310" s="30" t="e">
        <f>STOCK!#REF!</f>
        <v>#REF!</v>
      </c>
      <c r="H310" s="30" t="e">
        <f>STOCK!#REF!</f>
        <v>#REF!</v>
      </c>
      <c r="I310" s="30" t="e">
        <f>STOCK!#REF!</f>
        <v>#REF!</v>
      </c>
      <c r="J310" s="30">
        <f>STOCK!H309</f>
        <v>20</v>
      </c>
      <c r="K310" s="30">
        <f>STOCK!I309</f>
        <v>16.083333333333332</v>
      </c>
      <c r="L310" s="30" t="e">
        <f>STOCK!#REF!</f>
        <v>#REF!</v>
      </c>
      <c r="U310" s="30">
        <v>1</v>
      </c>
      <c r="V310" s="30">
        <f>STOCK!L309</f>
        <v>0</v>
      </c>
      <c r="X310" s="30">
        <v>0</v>
      </c>
      <c r="Y310" s="30">
        <f t="shared" si="4"/>
        <v>0</v>
      </c>
      <c r="AG310" s="30" t="str">
        <f>STOCK!A309</f>
        <v>V0113</v>
      </c>
      <c r="AI310" s="30">
        <v>0</v>
      </c>
    </row>
    <row r="311" spans="1:35" x14ac:dyDescent="0.15">
      <c r="A311" s="30" t="str">
        <f>STOCK!C310</f>
        <v>PRODUCT</v>
      </c>
      <c r="B311" s="30" t="str">
        <f>STOCK!D310</f>
        <v>Vestidos</v>
      </c>
      <c r="C311" s="30" t="str">
        <f>STOCK!E310</f>
        <v>Vestido floral de manga farol de espalda abierta con cordón bajo con fruncido_S</v>
      </c>
      <c r="D311" s="30" t="str">
        <f>STOCK!F310</f>
        <v>Talla L</v>
      </c>
      <c r="E311" s="30" t="str">
        <f>STOCK!G310</f>
        <v>SHEIN</v>
      </c>
      <c r="F311" s="30" t="e">
        <f>STOCK!#REF!</f>
        <v>#REF!</v>
      </c>
      <c r="G311" s="30" t="e">
        <f>STOCK!#REF!</f>
        <v>#REF!</v>
      </c>
      <c r="H311" s="30" t="e">
        <f>STOCK!#REF!</f>
        <v>#REF!</v>
      </c>
      <c r="I311" s="30" t="e">
        <f>STOCK!#REF!</f>
        <v>#REF!</v>
      </c>
      <c r="J311" s="30">
        <f>STOCK!H310</f>
        <v>20</v>
      </c>
      <c r="K311" s="30">
        <f>STOCK!I310</f>
        <v>16.083333333333332</v>
      </c>
      <c r="L311" s="30" t="e">
        <f>STOCK!#REF!</f>
        <v>#REF!</v>
      </c>
      <c r="U311" s="30">
        <v>1</v>
      </c>
      <c r="V311" s="30">
        <f>STOCK!L310</f>
        <v>0</v>
      </c>
      <c r="X311" s="30">
        <v>0</v>
      </c>
      <c r="Y311" s="30">
        <f t="shared" si="4"/>
        <v>0</v>
      </c>
      <c r="AG311" s="30" t="str">
        <f>STOCK!A310</f>
        <v>V0114</v>
      </c>
      <c r="AI311" s="30">
        <v>0</v>
      </c>
    </row>
    <row r="312" spans="1:35" x14ac:dyDescent="0.15">
      <c r="A312" s="30" t="str">
        <f>STOCK!C311</f>
        <v>PRODUCT</v>
      </c>
      <c r="B312" s="30" t="str">
        <f>STOCK!D311</f>
        <v>Vestidos</v>
      </c>
      <c r="C312" s="30" t="str">
        <f>STOCK!E311</f>
        <v>Vestido floral de manga farol de espalda abierta con cordón bajo con fruncido_M</v>
      </c>
      <c r="D312" s="30" t="str">
        <f>STOCK!F311</f>
        <v>Talla L</v>
      </c>
      <c r="E312" s="30" t="str">
        <f>STOCK!G311</f>
        <v>SHEIN</v>
      </c>
      <c r="F312" s="30" t="e">
        <f>STOCK!#REF!</f>
        <v>#REF!</v>
      </c>
      <c r="G312" s="30" t="e">
        <f>STOCK!#REF!</f>
        <v>#REF!</v>
      </c>
      <c r="H312" s="30" t="e">
        <f>STOCK!#REF!</f>
        <v>#REF!</v>
      </c>
      <c r="I312" s="30" t="e">
        <f>STOCK!#REF!</f>
        <v>#REF!</v>
      </c>
      <c r="J312" s="30">
        <f>STOCK!H311</f>
        <v>20</v>
      </c>
      <c r="K312" s="30">
        <f>STOCK!I311</f>
        <v>16.083333333333332</v>
      </c>
      <c r="L312" s="30" t="e">
        <f>STOCK!#REF!</f>
        <v>#REF!</v>
      </c>
      <c r="U312" s="30">
        <v>1</v>
      </c>
      <c r="V312" s="30">
        <f>STOCK!L311</f>
        <v>0</v>
      </c>
      <c r="X312" s="30">
        <v>0</v>
      </c>
      <c r="Y312" s="30">
        <f t="shared" si="4"/>
        <v>0</v>
      </c>
      <c r="AG312" s="30" t="str">
        <f>STOCK!A311</f>
        <v>V0115</v>
      </c>
      <c r="AI312" s="30">
        <v>0</v>
      </c>
    </row>
    <row r="313" spans="1:35" x14ac:dyDescent="0.15">
      <c r="A313" s="30" t="str">
        <f>STOCK!C312</f>
        <v>PRODUCT</v>
      </c>
      <c r="B313" s="30" t="str">
        <f>STOCK!D312</f>
        <v>Vestidos</v>
      </c>
      <c r="C313" s="30" t="str">
        <f>STOCK!E312</f>
        <v>Vestido floral de manga farol de espalda abierta con cordón bajo con fruncido_L</v>
      </c>
      <c r="D313" s="30" t="str">
        <f>STOCK!F312</f>
        <v>Talla L</v>
      </c>
      <c r="E313" s="30" t="str">
        <f>STOCK!G312</f>
        <v>SHEIN</v>
      </c>
      <c r="F313" s="30" t="e">
        <f>STOCK!#REF!</f>
        <v>#REF!</v>
      </c>
      <c r="G313" s="30" t="e">
        <f>STOCK!#REF!</f>
        <v>#REF!</v>
      </c>
      <c r="H313" s="30" t="e">
        <f>STOCK!#REF!</f>
        <v>#REF!</v>
      </c>
      <c r="I313" s="30" t="e">
        <f>STOCK!#REF!</f>
        <v>#REF!</v>
      </c>
      <c r="J313" s="30">
        <f>STOCK!H312</f>
        <v>20</v>
      </c>
      <c r="K313" s="30">
        <f>STOCK!I312</f>
        <v>16.083333333333332</v>
      </c>
      <c r="L313" s="30" t="e">
        <f>STOCK!#REF!</f>
        <v>#REF!</v>
      </c>
      <c r="U313" s="30">
        <v>1</v>
      </c>
      <c r="V313" s="30">
        <f>STOCK!L312</f>
        <v>0</v>
      </c>
      <c r="X313" s="30">
        <v>0</v>
      </c>
      <c r="Y313" s="30">
        <f t="shared" si="4"/>
        <v>0</v>
      </c>
      <c r="AG313" s="30" t="str">
        <f>STOCK!A312</f>
        <v>V0116</v>
      </c>
      <c r="AI313" s="30">
        <v>0</v>
      </c>
    </row>
    <row r="314" spans="1:35" x14ac:dyDescent="0.15">
      <c r="A314" s="30" t="str">
        <f>STOCK!C313</f>
        <v>PRODUCT</v>
      </c>
      <c r="B314" s="30" t="str">
        <f>STOCK!D313</f>
        <v>Vestidos</v>
      </c>
      <c r="C314" s="30" t="str">
        <f>STOCK!E313</f>
        <v>SHEIN Vestido lencero floral de muslo con abertura_XS</v>
      </c>
      <c r="D314" s="30" t="str">
        <f>STOCK!F313</f>
        <v>Talla L</v>
      </c>
      <c r="E314" s="30" t="str">
        <f>STOCK!G313</f>
        <v>SHEIN</v>
      </c>
      <c r="F314" s="30" t="e">
        <f>STOCK!#REF!</f>
        <v>#REF!</v>
      </c>
      <c r="G314" s="30" t="e">
        <f>STOCK!#REF!</f>
        <v>#REF!</v>
      </c>
      <c r="H314" s="30" t="e">
        <f>STOCK!#REF!</f>
        <v>#REF!</v>
      </c>
      <c r="I314" s="30" t="e">
        <f>STOCK!#REF!</f>
        <v>#REF!</v>
      </c>
      <c r="J314" s="30">
        <f>STOCK!H313</f>
        <v>18</v>
      </c>
      <c r="K314" s="30">
        <f>STOCK!I313</f>
        <v>16.083333333333332</v>
      </c>
      <c r="L314" s="30" t="e">
        <f>STOCK!#REF!</f>
        <v>#REF!</v>
      </c>
      <c r="U314" s="30">
        <v>1</v>
      </c>
      <c r="V314" s="30">
        <f>STOCK!L313</f>
        <v>0</v>
      </c>
      <c r="X314" s="30">
        <v>0</v>
      </c>
      <c r="Y314" s="30">
        <f t="shared" si="4"/>
        <v>0</v>
      </c>
      <c r="AG314" s="30" t="str">
        <f>STOCK!A313</f>
        <v>V0117</v>
      </c>
      <c r="AI314" s="30">
        <v>0</v>
      </c>
    </row>
    <row r="315" spans="1:35" x14ac:dyDescent="0.15">
      <c r="A315" s="30" t="str">
        <f>STOCK!C314</f>
        <v>PRODUCT</v>
      </c>
      <c r="B315" s="30" t="str">
        <f>STOCK!D314</f>
        <v>Vestidos</v>
      </c>
      <c r="C315" s="30" t="str">
        <f>STOCK!E314</f>
        <v>SHEIN Vestido lencero floral de muslo con abertura_S</v>
      </c>
      <c r="D315" s="30" t="str">
        <f>STOCK!F314</f>
        <v>Talla S</v>
      </c>
      <c r="E315" s="30" t="str">
        <f>STOCK!G314</f>
        <v>SHEIN</v>
      </c>
      <c r="F315" s="30" t="e">
        <f>STOCK!#REF!</f>
        <v>#REF!</v>
      </c>
      <c r="G315" s="30" t="e">
        <f>STOCK!#REF!</f>
        <v>#REF!</v>
      </c>
      <c r="H315" s="30" t="e">
        <f>STOCK!#REF!</f>
        <v>#REF!</v>
      </c>
      <c r="I315" s="30" t="e">
        <f>STOCK!#REF!</f>
        <v>#REF!</v>
      </c>
      <c r="J315" s="30">
        <f>STOCK!H314</f>
        <v>18</v>
      </c>
      <c r="K315" s="30">
        <f>STOCK!I314</f>
        <v>16.083333333333332</v>
      </c>
      <c r="L315" s="30" t="e">
        <f>STOCK!#REF!</f>
        <v>#REF!</v>
      </c>
      <c r="U315" s="30">
        <v>1</v>
      </c>
      <c r="V315" s="30">
        <f>STOCK!L314</f>
        <v>0</v>
      </c>
      <c r="X315" s="30">
        <v>0</v>
      </c>
      <c r="Y315" s="30">
        <f t="shared" si="4"/>
        <v>0</v>
      </c>
      <c r="AG315" s="30" t="str">
        <f>STOCK!A314</f>
        <v>V0118</v>
      </c>
      <c r="AI315" s="30">
        <v>0</v>
      </c>
    </row>
    <row r="316" spans="1:35" x14ac:dyDescent="0.15">
      <c r="A316" s="30" t="str">
        <f>STOCK!C315</f>
        <v>PRODUCT</v>
      </c>
      <c r="B316" s="30" t="str">
        <f>STOCK!D315</f>
        <v>Tops</v>
      </c>
      <c r="C316" s="30" t="str">
        <f>STOCK!E315</f>
        <v xml:space="preserve">Top Cruzado </v>
      </c>
      <c r="D316" s="30" t="str">
        <f>STOCK!F315</f>
        <v>Talla XS Color Negro</v>
      </c>
      <c r="E316" s="30" t="str">
        <f>STOCK!G315</f>
        <v>SHEIN</v>
      </c>
      <c r="F316" s="30" t="e">
        <f>STOCK!#REF!</f>
        <v>#REF!</v>
      </c>
      <c r="G316" s="30" t="e">
        <f>STOCK!#REF!</f>
        <v>#REF!</v>
      </c>
      <c r="H316" s="30" t="e">
        <f>STOCK!#REF!</f>
        <v>#REF!</v>
      </c>
      <c r="I316" s="30" t="e">
        <f>STOCK!#REF!</f>
        <v>#REF!</v>
      </c>
      <c r="J316" s="30">
        <f>STOCK!H315</f>
        <v>9</v>
      </c>
      <c r="K316" s="30">
        <f>STOCK!I315</f>
        <v>7.3525000000000009</v>
      </c>
      <c r="L316" s="30" t="e">
        <f>STOCK!#REF!</f>
        <v>#REF!</v>
      </c>
      <c r="U316" s="30">
        <v>1</v>
      </c>
      <c r="V316" s="30">
        <f>STOCK!L315</f>
        <v>3</v>
      </c>
      <c r="X316" s="30">
        <v>0</v>
      </c>
      <c r="Y316" s="30">
        <f t="shared" si="4"/>
        <v>1</v>
      </c>
      <c r="AG316" s="30" t="str">
        <f>STOCK!A315</f>
        <v>UB0210</v>
      </c>
      <c r="AI316" s="30">
        <v>0</v>
      </c>
    </row>
    <row r="317" spans="1:35" x14ac:dyDescent="0.15">
      <c r="A317" s="30" t="str">
        <f>STOCK!C316</f>
        <v>PRODUCT</v>
      </c>
      <c r="B317" s="30" t="str">
        <f>STOCK!D316</f>
        <v>Tops</v>
      </c>
      <c r="C317" s="30" t="str">
        <f>STOCK!E316</f>
        <v xml:space="preserve">Top Cruzado </v>
      </c>
      <c r="D317" s="30" t="str">
        <f>STOCK!F316</f>
        <v>Talla S Color Nehro</v>
      </c>
      <c r="E317" s="30" t="str">
        <f>STOCK!G316</f>
        <v>SHEIN</v>
      </c>
      <c r="F317" s="30" t="e">
        <f>STOCK!#REF!</f>
        <v>#REF!</v>
      </c>
      <c r="G317" s="30" t="e">
        <f>STOCK!#REF!</f>
        <v>#REF!</v>
      </c>
      <c r="H317" s="30" t="e">
        <f>STOCK!#REF!</f>
        <v>#REF!</v>
      </c>
      <c r="I317" s="30" t="e">
        <f>STOCK!#REF!</f>
        <v>#REF!</v>
      </c>
      <c r="J317" s="30">
        <f>STOCK!H316</f>
        <v>9</v>
      </c>
      <c r="K317" s="30">
        <f>STOCK!I316</f>
        <v>7.3525000000000009</v>
      </c>
      <c r="L317" s="30" t="e">
        <f>STOCK!#REF!</f>
        <v>#REF!</v>
      </c>
      <c r="U317" s="30">
        <v>1</v>
      </c>
      <c r="V317" s="30">
        <f>STOCK!L316</f>
        <v>3</v>
      </c>
      <c r="X317" s="30">
        <v>0</v>
      </c>
      <c r="Y317" s="30">
        <f t="shared" si="4"/>
        <v>1</v>
      </c>
      <c r="AG317" s="30" t="str">
        <f>STOCK!A316</f>
        <v>UB0211</v>
      </c>
      <c r="AI317" s="30">
        <v>0</v>
      </c>
    </row>
    <row r="318" spans="1:35" x14ac:dyDescent="0.15">
      <c r="A318" s="30" t="str">
        <f>STOCK!C317</f>
        <v>PRODUCT</v>
      </c>
      <c r="B318" s="30" t="str">
        <f>STOCK!D317</f>
        <v>Tops</v>
      </c>
      <c r="C318" s="30" t="str">
        <f>STOCK!E317</f>
        <v xml:space="preserve">Top Cruzado </v>
      </c>
      <c r="D318" s="30" t="str">
        <f>STOCK!F317</f>
        <v>Talla L Color Negro</v>
      </c>
      <c r="E318" s="30" t="str">
        <f>STOCK!G317</f>
        <v>SHEIN</v>
      </c>
      <c r="F318" s="30" t="e">
        <f>STOCK!#REF!</f>
        <v>#REF!</v>
      </c>
      <c r="G318" s="30" t="e">
        <f>STOCK!#REF!</f>
        <v>#REF!</v>
      </c>
      <c r="H318" s="30" t="e">
        <f>STOCK!#REF!</f>
        <v>#REF!</v>
      </c>
      <c r="I318" s="30" t="e">
        <f>STOCK!#REF!</f>
        <v>#REF!</v>
      </c>
      <c r="J318" s="30">
        <f>STOCK!H317</f>
        <v>9</v>
      </c>
      <c r="K318" s="30">
        <f>STOCK!I317</f>
        <v>7.3525000000000009</v>
      </c>
      <c r="L318" s="30" t="e">
        <f>STOCK!#REF!</f>
        <v>#REF!</v>
      </c>
      <c r="U318" s="30">
        <v>1</v>
      </c>
      <c r="V318" s="30">
        <f>STOCK!L317</f>
        <v>1</v>
      </c>
      <c r="X318" s="30">
        <v>0</v>
      </c>
      <c r="Y318" s="30">
        <f t="shared" si="4"/>
        <v>1</v>
      </c>
      <c r="AG318" s="30" t="str">
        <f>STOCK!A317</f>
        <v>UB0212</v>
      </c>
      <c r="AI318" s="30">
        <v>0</v>
      </c>
    </row>
    <row r="319" spans="1:35" x14ac:dyDescent="0.15">
      <c r="A319" s="30" t="str">
        <f>STOCK!C318</f>
        <v>PRODUCT</v>
      </c>
      <c r="B319" s="30" t="str">
        <f>STOCK!D318</f>
        <v>Tops</v>
      </c>
      <c r="C319" s="30" t="str">
        <f>STOCK!E318</f>
        <v>SHEIN SXY Camiseta con abertura de malla_M</v>
      </c>
      <c r="D319" s="30" t="str">
        <f>STOCK!F318</f>
        <v>Talla M</v>
      </c>
      <c r="E319" s="30" t="str">
        <f>STOCK!G318</f>
        <v>SHEIN</v>
      </c>
      <c r="F319" s="30" t="e">
        <f>STOCK!#REF!</f>
        <v>#REF!</v>
      </c>
      <c r="G319" s="30" t="e">
        <f>STOCK!#REF!</f>
        <v>#REF!</v>
      </c>
      <c r="H319" s="30" t="e">
        <f>STOCK!#REF!</f>
        <v>#REF!</v>
      </c>
      <c r="I319" s="30" t="e">
        <f>STOCK!#REF!</f>
        <v>#REF!</v>
      </c>
      <c r="J319" s="30">
        <f>STOCK!H318</f>
        <v>9</v>
      </c>
      <c r="K319" s="30">
        <f>STOCK!I318</f>
        <v>8.1649999999999991</v>
      </c>
      <c r="L319" s="30" t="e">
        <f>STOCK!#REF!</f>
        <v>#REF!</v>
      </c>
      <c r="U319" s="30">
        <v>1</v>
      </c>
      <c r="V319" s="30">
        <f>STOCK!L318</f>
        <v>0</v>
      </c>
      <c r="X319" s="30">
        <v>0</v>
      </c>
      <c r="Y319" s="30">
        <f t="shared" si="4"/>
        <v>0</v>
      </c>
      <c r="AG319" s="30" t="str">
        <f>STOCK!A318</f>
        <v>B0043</v>
      </c>
      <c r="AI319" s="30">
        <v>0</v>
      </c>
    </row>
    <row r="320" spans="1:35" x14ac:dyDescent="0.15">
      <c r="A320" s="30" t="str">
        <f>STOCK!C319</f>
        <v>PRODUCT</v>
      </c>
      <c r="B320" s="30" t="str">
        <f>STOCK!D319</f>
        <v>Tops</v>
      </c>
      <c r="C320" s="30" t="str">
        <f>STOCK!E319</f>
        <v>SHEIN SXY Camiseta con abertura de malla_S</v>
      </c>
      <c r="D320" s="30" t="str">
        <f>STOCK!F319</f>
        <v>Talla S</v>
      </c>
      <c r="E320" s="30" t="str">
        <f>STOCK!G319</f>
        <v>SHEIN</v>
      </c>
      <c r="F320" s="30" t="e">
        <f>STOCK!#REF!</f>
        <v>#REF!</v>
      </c>
      <c r="G320" s="30" t="e">
        <f>STOCK!#REF!</f>
        <v>#REF!</v>
      </c>
      <c r="H320" s="30" t="e">
        <f>STOCK!#REF!</f>
        <v>#REF!</v>
      </c>
      <c r="I320" s="30" t="e">
        <f>STOCK!#REF!</f>
        <v>#REF!</v>
      </c>
      <c r="J320" s="30">
        <f>STOCK!H319</f>
        <v>9</v>
      </c>
      <c r="K320" s="30">
        <f>STOCK!I319</f>
        <v>8.1649999999999991</v>
      </c>
      <c r="L320" s="30" t="e">
        <f>STOCK!#REF!</f>
        <v>#REF!</v>
      </c>
      <c r="U320" s="30">
        <v>1</v>
      </c>
      <c r="V320" s="30">
        <f>STOCK!L319</f>
        <v>0</v>
      </c>
      <c r="X320" s="30">
        <v>0</v>
      </c>
      <c r="Y320" s="30">
        <f t="shared" si="4"/>
        <v>0</v>
      </c>
      <c r="AG320" s="30" t="str">
        <f>STOCK!A319</f>
        <v>B0044</v>
      </c>
      <c r="AI320" s="30">
        <v>0</v>
      </c>
    </row>
    <row r="321" spans="1:35" x14ac:dyDescent="0.15">
      <c r="A321" s="30" t="str">
        <f>STOCK!C320</f>
        <v>PRODUCT</v>
      </c>
      <c r="B321" s="30" t="str">
        <f>STOCK!D320</f>
        <v>Tops</v>
      </c>
      <c r="C321" s="30" t="str">
        <f>STOCK!E320</f>
        <v>SHEIN SXY Camiseta con abertura de malla_XS</v>
      </c>
      <c r="D321" s="30" t="str">
        <f>STOCK!F320</f>
        <v>Talla XS</v>
      </c>
      <c r="E321" s="30" t="str">
        <f>STOCK!G320</f>
        <v>SHEIN</v>
      </c>
      <c r="F321" s="30" t="e">
        <f>STOCK!#REF!</f>
        <v>#REF!</v>
      </c>
      <c r="G321" s="30" t="e">
        <f>STOCK!#REF!</f>
        <v>#REF!</v>
      </c>
      <c r="H321" s="30" t="e">
        <f>STOCK!#REF!</f>
        <v>#REF!</v>
      </c>
      <c r="I321" s="30" t="e">
        <f>STOCK!#REF!</f>
        <v>#REF!</v>
      </c>
      <c r="J321" s="30">
        <f>STOCK!H320</f>
        <v>9</v>
      </c>
      <c r="K321" s="30">
        <f>STOCK!I320</f>
        <v>8.1649999999999991</v>
      </c>
      <c r="L321" s="30" t="e">
        <f>STOCK!#REF!</f>
        <v>#REF!</v>
      </c>
      <c r="U321" s="30">
        <v>1</v>
      </c>
      <c r="V321" s="30">
        <f>STOCK!L320</f>
        <v>0</v>
      </c>
      <c r="X321" s="30">
        <v>0</v>
      </c>
      <c r="Y321" s="30">
        <f t="shared" si="4"/>
        <v>0</v>
      </c>
      <c r="AG321" s="30" t="str">
        <f>STOCK!A320</f>
        <v>B0045</v>
      </c>
      <c r="AI321" s="30">
        <v>0</v>
      </c>
    </row>
    <row r="322" spans="1:35" x14ac:dyDescent="0.15">
      <c r="A322" s="30" t="str">
        <f>STOCK!C321</f>
        <v>PRODUCT</v>
      </c>
      <c r="B322" s="30" t="str">
        <f>STOCK!D321</f>
        <v>Tops</v>
      </c>
      <c r="C322" s="30" t="str">
        <f>STOCK!E321</f>
        <v xml:space="preserve">Top Cruzado </v>
      </c>
      <c r="D322" s="30" t="str">
        <f>STOCK!F321</f>
        <v>Talla S Color Azul</v>
      </c>
      <c r="E322" s="30" t="str">
        <f>STOCK!G321</f>
        <v>SHEIN</v>
      </c>
      <c r="F322" s="30" t="e">
        <f>STOCK!#REF!</f>
        <v>#REF!</v>
      </c>
      <c r="G322" s="30" t="e">
        <f>STOCK!#REF!</f>
        <v>#REF!</v>
      </c>
      <c r="H322" s="30" t="e">
        <f>STOCK!#REF!</f>
        <v>#REF!</v>
      </c>
      <c r="I322" s="30" t="e">
        <f>STOCK!#REF!</f>
        <v>#REF!</v>
      </c>
      <c r="J322" s="30">
        <f>STOCK!H321</f>
        <v>9</v>
      </c>
      <c r="K322" s="30">
        <f>STOCK!I321</f>
        <v>7.9024999999999999</v>
      </c>
      <c r="L322" s="30" t="e">
        <f>STOCK!#REF!</f>
        <v>#REF!</v>
      </c>
      <c r="U322" s="30">
        <v>1</v>
      </c>
      <c r="V322" s="30">
        <f>STOCK!L321</f>
        <v>3</v>
      </c>
      <c r="X322" s="30">
        <v>0</v>
      </c>
      <c r="Y322" s="30">
        <f t="shared" si="4"/>
        <v>1</v>
      </c>
      <c r="AG322" s="30" t="str">
        <f>STOCK!A321</f>
        <v>UB0213</v>
      </c>
      <c r="AI322" s="30">
        <v>0</v>
      </c>
    </row>
    <row r="323" spans="1:35" x14ac:dyDescent="0.15">
      <c r="A323" s="30" t="str">
        <f>STOCK!C322</f>
        <v>PRODUCT</v>
      </c>
      <c r="B323" s="30" t="str">
        <f>STOCK!D322</f>
        <v>Tops /Curvy</v>
      </c>
      <c r="C323" s="30" t="str">
        <f>STOCK!E322</f>
        <v xml:space="preserve">Top Cruzado </v>
      </c>
      <c r="D323" s="30" t="str">
        <f>STOCK!F322</f>
        <v>Talla M Color Azul</v>
      </c>
      <c r="E323" s="30" t="str">
        <f>STOCK!G322</f>
        <v>SHEIN</v>
      </c>
      <c r="F323" s="30" t="e">
        <f>STOCK!#REF!</f>
        <v>#REF!</v>
      </c>
      <c r="G323" s="30" t="e">
        <f>STOCK!#REF!</f>
        <v>#REF!</v>
      </c>
      <c r="H323" s="30" t="e">
        <f>STOCK!#REF!</f>
        <v>#REF!</v>
      </c>
      <c r="I323" s="30" t="e">
        <f>STOCK!#REF!</f>
        <v>#REF!</v>
      </c>
      <c r="J323" s="30">
        <f>STOCK!H322</f>
        <v>9</v>
      </c>
      <c r="K323" s="30">
        <f>STOCK!I322</f>
        <v>7.9024999999999999</v>
      </c>
      <c r="L323" s="30" t="e">
        <f>STOCK!#REF!</f>
        <v>#REF!</v>
      </c>
      <c r="U323" s="30">
        <v>1</v>
      </c>
      <c r="V323" s="30">
        <f>STOCK!L322</f>
        <v>2</v>
      </c>
      <c r="X323" s="30">
        <v>0</v>
      </c>
      <c r="Y323" s="30">
        <f t="shared" ref="Y323:Y366" si="5">IF(V323&gt;0,1,0)</f>
        <v>1</v>
      </c>
      <c r="AG323" s="30" t="str">
        <f>STOCK!A322</f>
        <v>UB0214</v>
      </c>
      <c r="AI323" s="30">
        <v>0</v>
      </c>
    </row>
    <row r="324" spans="1:35" x14ac:dyDescent="0.15">
      <c r="A324" s="30" t="str">
        <f>STOCK!C323</f>
        <v>PRODUCT</v>
      </c>
      <c r="B324" s="30" t="str">
        <f>STOCK!D323</f>
        <v>Vestidos</v>
      </c>
      <c r="C324" s="30" t="str">
        <f>STOCK!E323</f>
        <v>SHEIN Frenchy Vestido de leopardo &amp; piel de tigre con estampado de manga mariposa sin cinturón_S</v>
      </c>
      <c r="D324" s="30" t="str">
        <f>STOCK!F323</f>
        <v>Talla S</v>
      </c>
      <c r="E324" s="30" t="str">
        <f>STOCK!G323</f>
        <v>SHEIN</v>
      </c>
      <c r="F324" s="30" t="e">
        <f>STOCK!#REF!</f>
        <v>#REF!</v>
      </c>
      <c r="G324" s="30" t="e">
        <f>STOCK!#REF!</f>
        <v>#REF!</v>
      </c>
      <c r="H324" s="30" t="e">
        <f>STOCK!#REF!</f>
        <v>#REF!</v>
      </c>
      <c r="I324" s="30" t="e">
        <f>STOCK!#REF!</f>
        <v>#REF!</v>
      </c>
      <c r="J324" s="30">
        <f>STOCK!H323</f>
        <v>18</v>
      </c>
      <c r="K324" s="30">
        <f>STOCK!I323</f>
        <v>16.083333333333332</v>
      </c>
      <c r="L324" s="30" t="e">
        <f>STOCK!#REF!</f>
        <v>#REF!</v>
      </c>
      <c r="U324" s="30">
        <v>1</v>
      </c>
      <c r="V324" s="30">
        <f>STOCK!L323</f>
        <v>0</v>
      </c>
      <c r="X324" s="30">
        <v>0</v>
      </c>
      <c r="Y324" s="30">
        <f t="shared" si="5"/>
        <v>0</v>
      </c>
      <c r="AG324" s="30" t="str">
        <f>STOCK!A323</f>
        <v>V0119</v>
      </c>
      <c r="AI324" s="30">
        <v>0</v>
      </c>
    </row>
    <row r="325" spans="1:35" x14ac:dyDescent="0.15">
      <c r="A325" s="30" t="str">
        <f>STOCK!C324</f>
        <v>PRODUCT</v>
      </c>
      <c r="B325" s="30" t="str">
        <f>STOCK!D324</f>
        <v>Tops</v>
      </c>
      <c r="C325" s="30" t="str">
        <f>STOCK!E324</f>
        <v>Blusa corta de manga farol</v>
      </c>
      <c r="D325" s="30" t="str">
        <f>STOCK!F324</f>
        <v>Talla M</v>
      </c>
      <c r="E325" s="30" t="str">
        <f>STOCK!G324</f>
        <v>SHEIN</v>
      </c>
      <c r="F325" s="30" t="e">
        <f>STOCK!#REF!</f>
        <v>#REF!</v>
      </c>
      <c r="G325" s="30" t="e">
        <f>STOCK!#REF!</f>
        <v>#REF!</v>
      </c>
      <c r="H325" s="30" t="e">
        <f>STOCK!#REF!</f>
        <v>#REF!</v>
      </c>
      <c r="I325" s="30" t="e">
        <f>STOCK!#REF!</f>
        <v>#REF!</v>
      </c>
      <c r="J325" s="30">
        <f>STOCK!H324</f>
        <v>12</v>
      </c>
      <c r="K325" s="30">
        <f>STOCK!I324</f>
        <v>11.290000000000001</v>
      </c>
      <c r="L325" s="30" t="e">
        <f>STOCK!#REF!</f>
        <v>#REF!</v>
      </c>
      <c r="U325" s="30">
        <v>1</v>
      </c>
      <c r="V325" s="30">
        <f>STOCK!L324</f>
        <v>3</v>
      </c>
      <c r="X325" s="30">
        <v>0</v>
      </c>
      <c r="Y325" s="30">
        <f t="shared" si="5"/>
        <v>1</v>
      </c>
      <c r="AG325" s="30" t="str">
        <f>STOCK!A324</f>
        <v>UB0215</v>
      </c>
      <c r="AI325" s="30">
        <v>0</v>
      </c>
    </row>
    <row r="326" spans="1:35" x14ac:dyDescent="0.15">
      <c r="A326" s="30" t="str">
        <f>STOCK!C325</f>
        <v>PRODUCT</v>
      </c>
      <c r="B326" s="30" t="str">
        <f>STOCK!D325</f>
        <v>Tops /Curvy</v>
      </c>
      <c r="C326" s="30" t="str">
        <f>STOCK!E325</f>
        <v>Blusa corta de manga farol</v>
      </c>
      <c r="D326" s="30" t="str">
        <f>STOCK!F325</f>
        <v>Talla L</v>
      </c>
      <c r="E326" s="30" t="str">
        <f>STOCK!G325</f>
        <v>SHEIN</v>
      </c>
      <c r="F326" s="30" t="e">
        <f>STOCK!#REF!</f>
        <v>#REF!</v>
      </c>
      <c r="G326" s="30" t="e">
        <f>STOCK!#REF!</f>
        <v>#REF!</v>
      </c>
      <c r="H326" s="30" t="e">
        <f>STOCK!#REF!</f>
        <v>#REF!</v>
      </c>
      <c r="I326" s="30" t="e">
        <f>STOCK!#REF!</f>
        <v>#REF!</v>
      </c>
      <c r="J326" s="30">
        <f>STOCK!H325</f>
        <v>12</v>
      </c>
      <c r="K326" s="30">
        <f>STOCK!I325</f>
        <v>11.290000000000001</v>
      </c>
      <c r="L326" s="30" t="e">
        <f>STOCK!#REF!</f>
        <v>#REF!</v>
      </c>
      <c r="U326" s="30">
        <v>1</v>
      </c>
      <c r="V326" s="30">
        <f>STOCK!L325</f>
        <v>4</v>
      </c>
      <c r="X326" s="30">
        <v>0</v>
      </c>
      <c r="Y326" s="30">
        <f t="shared" si="5"/>
        <v>1</v>
      </c>
      <c r="AG326" s="30" t="str">
        <f>STOCK!A325</f>
        <v>UB0216</v>
      </c>
      <c r="AI326" s="30">
        <v>0</v>
      </c>
    </row>
    <row r="327" spans="1:35" x14ac:dyDescent="0.15">
      <c r="A327" s="30" t="str">
        <f>STOCK!C326</f>
        <v>PRODUCT</v>
      </c>
      <c r="B327" s="30" t="str">
        <f>STOCK!D326</f>
        <v>Vestidos</v>
      </c>
      <c r="C327" s="30" t="str">
        <f>STOCK!E326</f>
        <v>Vestido de espalda abierta de manga farol_L</v>
      </c>
      <c r="D327" s="30" t="str">
        <f>STOCK!F326</f>
        <v>Talla L</v>
      </c>
      <c r="E327" s="30" t="str">
        <f>STOCK!G326</f>
        <v>SHEIN</v>
      </c>
      <c r="F327" s="30" t="e">
        <f>STOCK!#REF!</f>
        <v>#REF!</v>
      </c>
      <c r="G327" s="30" t="e">
        <f>STOCK!#REF!</f>
        <v>#REF!</v>
      </c>
      <c r="H327" s="30" t="e">
        <f>STOCK!#REF!</f>
        <v>#REF!</v>
      </c>
      <c r="I327" s="30" t="e">
        <f>STOCK!#REF!</f>
        <v>#REF!</v>
      </c>
      <c r="J327" s="30">
        <f>STOCK!H326</f>
        <v>20</v>
      </c>
      <c r="K327" s="30">
        <f>STOCK!I326</f>
        <v>16.083333333333332</v>
      </c>
      <c r="L327" s="30" t="e">
        <f>STOCK!#REF!</f>
        <v>#REF!</v>
      </c>
      <c r="U327" s="30">
        <v>1</v>
      </c>
      <c r="V327" s="30">
        <f>STOCK!L326</f>
        <v>0</v>
      </c>
      <c r="X327" s="30">
        <v>0</v>
      </c>
      <c r="Y327" s="30">
        <f t="shared" si="5"/>
        <v>0</v>
      </c>
      <c r="AG327" s="30" t="str">
        <f>STOCK!A326</f>
        <v>V0120</v>
      </c>
      <c r="AI327" s="30">
        <v>0</v>
      </c>
    </row>
    <row r="328" spans="1:35" x14ac:dyDescent="0.15">
      <c r="A328" s="30" t="str">
        <f>STOCK!C327</f>
        <v>PRODUCT</v>
      </c>
      <c r="B328" s="30" t="str">
        <f>STOCK!D327</f>
        <v>Vestidos</v>
      </c>
      <c r="C328" s="30" t="str">
        <f>STOCK!E327</f>
        <v>Vestido de espalda abierta de manga farol_M</v>
      </c>
      <c r="D328" s="30" t="str">
        <f>STOCK!F327</f>
        <v>Talla M</v>
      </c>
      <c r="E328" s="30" t="str">
        <f>STOCK!G327</f>
        <v>SHEIN</v>
      </c>
      <c r="F328" s="30" t="e">
        <f>STOCK!#REF!</f>
        <v>#REF!</v>
      </c>
      <c r="G328" s="30" t="e">
        <f>STOCK!#REF!</f>
        <v>#REF!</v>
      </c>
      <c r="H328" s="30" t="e">
        <f>STOCK!#REF!</f>
        <v>#REF!</v>
      </c>
      <c r="I328" s="30" t="e">
        <f>STOCK!#REF!</f>
        <v>#REF!</v>
      </c>
      <c r="J328" s="30">
        <f>STOCK!H327</f>
        <v>20</v>
      </c>
      <c r="K328" s="30">
        <f>STOCK!I327</f>
        <v>16.083333333333332</v>
      </c>
      <c r="L328" s="30" t="e">
        <f>STOCK!#REF!</f>
        <v>#REF!</v>
      </c>
      <c r="U328" s="30">
        <v>1</v>
      </c>
      <c r="V328" s="30">
        <f>STOCK!L327</f>
        <v>0</v>
      </c>
      <c r="X328" s="30">
        <v>0</v>
      </c>
      <c r="Y328" s="30">
        <f t="shared" si="5"/>
        <v>0</v>
      </c>
      <c r="AG328" s="30" t="str">
        <f>STOCK!A327</f>
        <v>V0121</v>
      </c>
      <c r="AI328" s="30">
        <v>0</v>
      </c>
    </row>
    <row r="329" spans="1:35" x14ac:dyDescent="0.15">
      <c r="A329" s="30" t="str">
        <f>STOCK!C328</f>
        <v>PRODUCT</v>
      </c>
      <c r="B329" s="30" t="str">
        <f>STOCK!D328</f>
        <v>Tops</v>
      </c>
      <c r="C329" s="30" t="str">
        <f>STOCK!E328</f>
        <v>Top de cuello cruzado con nudo lateral</v>
      </c>
      <c r="D329" s="30" t="str">
        <f>STOCK!F328</f>
        <v>Talla L</v>
      </c>
      <c r="E329" s="30" t="str">
        <f>STOCK!G328</f>
        <v>SHEIN</v>
      </c>
      <c r="F329" s="30" t="e">
        <f>STOCK!#REF!</f>
        <v>#REF!</v>
      </c>
      <c r="G329" s="30" t="e">
        <f>STOCK!#REF!</f>
        <v>#REF!</v>
      </c>
      <c r="H329" s="30" t="e">
        <f>STOCK!#REF!</f>
        <v>#REF!</v>
      </c>
      <c r="I329" s="30" t="e">
        <f>STOCK!#REF!</f>
        <v>#REF!</v>
      </c>
      <c r="J329" s="30">
        <f>STOCK!H328</f>
        <v>9</v>
      </c>
      <c r="K329" s="30">
        <f>STOCK!I328</f>
        <v>7.9024999999999999</v>
      </c>
      <c r="L329" s="30" t="e">
        <f>STOCK!#REF!</f>
        <v>#REF!</v>
      </c>
      <c r="U329" s="30">
        <v>1</v>
      </c>
      <c r="V329" s="30">
        <f>STOCK!L328</f>
        <v>0</v>
      </c>
      <c r="X329" s="30">
        <v>0</v>
      </c>
      <c r="Y329" s="30">
        <f t="shared" si="5"/>
        <v>0</v>
      </c>
      <c r="AG329" s="30" t="str">
        <f>STOCK!A328</f>
        <v>B0050</v>
      </c>
      <c r="AI329" s="30">
        <v>0</v>
      </c>
    </row>
    <row r="330" spans="1:35" x14ac:dyDescent="0.15">
      <c r="A330" s="30" t="str">
        <f>STOCK!C329</f>
        <v>PRODUCT</v>
      </c>
      <c r="B330" s="30" t="str">
        <f>STOCK!D329</f>
        <v>Vestidos</v>
      </c>
      <c r="C330" s="30" t="str">
        <f>STOCK!E329</f>
        <v>Vestido ajustado con diseño de cadena</v>
      </c>
      <c r="D330" s="30" t="str">
        <f>STOCK!F329</f>
        <v>Talla M</v>
      </c>
      <c r="E330" s="30" t="str">
        <f>STOCK!G329</f>
        <v>SHEIN</v>
      </c>
      <c r="F330" s="30" t="e">
        <f>STOCK!#REF!</f>
        <v>#REF!</v>
      </c>
      <c r="G330" s="30" t="e">
        <f>STOCK!#REF!</f>
        <v>#REF!</v>
      </c>
      <c r="H330" s="30" t="e">
        <f>STOCK!#REF!</f>
        <v>#REF!</v>
      </c>
      <c r="I330" s="30" t="e">
        <f>STOCK!#REF!</f>
        <v>#REF!</v>
      </c>
      <c r="J330" s="30">
        <f>STOCK!H329</f>
        <v>18</v>
      </c>
      <c r="K330" s="30">
        <f>STOCK!I329</f>
        <v>16.25</v>
      </c>
      <c r="L330" s="30" t="e">
        <f>STOCK!#REF!</f>
        <v>#REF!</v>
      </c>
      <c r="U330" s="30">
        <v>1</v>
      </c>
      <c r="V330" s="30">
        <f>STOCK!L329</f>
        <v>2</v>
      </c>
      <c r="X330" s="30">
        <v>0</v>
      </c>
      <c r="Y330" s="30">
        <f t="shared" si="5"/>
        <v>1</v>
      </c>
      <c r="AG330" s="30" t="str">
        <f>STOCK!A329</f>
        <v>UB0217</v>
      </c>
      <c r="AI330" s="30">
        <v>0</v>
      </c>
    </row>
    <row r="331" spans="1:35" x14ac:dyDescent="0.15">
      <c r="A331" s="30" t="str">
        <f>STOCK!C330</f>
        <v>PRODUCT</v>
      </c>
      <c r="B331" s="30" t="str">
        <f>STOCK!D330</f>
        <v>Partes-de-abajo</v>
      </c>
      <c r="C331" s="30" t="str">
        <f>STOCK!E330</f>
        <v>Falda ajustada animal print</v>
      </c>
      <c r="D331" s="30" t="str">
        <f>STOCK!F330</f>
        <v>Talla S</v>
      </c>
      <c r="E331" s="30" t="str">
        <f>STOCK!G330</f>
        <v>SHEIN</v>
      </c>
      <c r="F331" s="30" t="e">
        <f>STOCK!#REF!</f>
        <v>#REF!</v>
      </c>
      <c r="G331" s="30" t="e">
        <f>STOCK!#REF!</f>
        <v>#REF!</v>
      </c>
      <c r="H331" s="30" t="e">
        <f>STOCK!#REF!</f>
        <v>#REF!</v>
      </c>
      <c r="I331" s="30" t="e">
        <f>STOCK!#REF!</f>
        <v>#REF!</v>
      </c>
      <c r="J331" s="30">
        <f>STOCK!H330</f>
        <v>12</v>
      </c>
      <c r="K331" s="30">
        <f>STOCK!I330</f>
        <v>10.574999999999999</v>
      </c>
      <c r="L331" s="30" t="e">
        <f>STOCK!#REF!</f>
        <v>#REF!</v>
      </c>
      <c r="U331" s="30">
        <v>1</v>
      </c>
      <c r="V331" s="30">
        <f>STOCK!L330</f>
        <v>2</v>
      </c>
      <c r="X331" s="30">
        <v>0</v>
      </c>
      <c r="Y331" s="30">
        <f t="shared" si="5"/>
        <v>1</v>
      </c>
      <c r="AG331" s="30" t="str">
        <f>STOCK!A330</f>
        <v>UB0218</v>
      </c>
      <c r="AI331" s="30">
        <v>0</v>
      </c>
    </row>
    <row r="332" spans="1:35" x14ac:dyDescent="0.15">
      <c r="A332" s="30" t="str">
        <f>STOCK!C331</f>
        <v>PRODUCT</v>
      </c>
      <c r="B332" s="30" t="str">
        <f>STOCK!D331</f>
        <v>Vestidos</v>
      </c>
      <c r="C332" s="30" t="str">
        <f>STOCK!E331</f>
        <v>Vestido con estampado de cereza</v>
      </c>
      <c r="D332" s="30" t="str">
        <f>STOCK!F331</f>
        <v>Talla XS</v>
      </c>
      <c r="E332" s="30" t="str">
        <f>STOCK!G331</f>
        <v>SHEIN</v>
      </c>
      <c r="F332" s="30" t="e">
        <f>STOCK!#REF!</f>
        <v>#REF!</v>
      </c>
      <c r="G332" s="30" t="e">
        <f>STOCK!#REF!</f>
        <v>#REF!</v>
      </c>
      <c r="H332" s="30" t="e">
        <f>STOCK!#REF!</f>
        <v>#REF!</v>
      </c>
      <c r="I332" s="30" t="e">
        <f>STOCK!#REF!</f>
        <v>#REF!</v>
      </c>
      <c r="J332" s="30">
        <f>STOCK!H331</f>
        <v>11</v>
      </c>
      <c r="K332" s="30">
        <f>STOCK!I331</f>
        <v>10.324999999999999</v>
      </c>
      <c r="L332" s="30" t="e">
        <f>STOCK!#REF!</f>
        <v>#REF!</v>
      </c>
      <c r="U332" s="30">
        <v>1</v>
      </c>
      <c r="V332" s="30">
        <f>STOCK!L331</f>
        <v>0</v>
      </c>
      <c r="X332" s="30">
        <v>0</v>
      </c>
      <c r="Y332" s="30">
        <f t="shared" si="5"/>
        <v>0</v>
      </c>
      <c r="AG332" s="30" t="str">
        <f>STOCK!A331</f>
        <v>UB0219</v>
      </c>
      <c r="AI332" s="30">
        <v>0</v>
      </c>
    </row>
    <row r="333" spans="1:35" x14ac:dyDescent="0.15">
      <c r="A333" s="30" t="str">
        <f>STOCK!C332</f>
        <v>PRODUCT</v>
      </c>
      <c r="B333" s="30" t="str">
        <f>STOCK!D332</f>
        <v>Vestidos</v>
      </c>
      <c r="C333" s="30" t="str">
        <f>STOCK!E332</f>
        <v>Vestido slip de rayas de cebra</v>
      </c>
      <c r="D333" s="30" t="str">
        <f>STOCK!F332</f>
        <v>Talla S</v>
      </c>
      <c r="E333" s="30" t="str">
        <f>STOCK!G332</f>
        <v>SHEIN</v>
      </c>
      <c r="F333" s="30" t="e">
        <f>STOCK!#REF!</f>
        <v>#REF!</v>
      </c>
      <c r="G333" s="30" t="e">
        <f>STOCK!#REF!</f>
        <v>#REF!</v>
      </c>
      <c r="H333" s="30" t="e">
        <f>STOCK!#REF!</f>
        <v>#REF!</v>
      </c>
      <c r="I333" s="30" t="e">
        <f>STOCK!#REF!</f>
        <v>#REF!</v>
      </c>
      <c r="J333" s="30">
        <f>STOCK!H332</f>
        <v>5</v>
      </c>
      <c r="K333" s="30">
        <f>STOCK!I332</f>
        <v>10.658333333333333</v>
      </c>
      <c r="L333" s="30" t="e">
        <f>STOCK!#REF!</f>
        <v>#REF!</v>
      </c>
      <c r="U333" s="30">
        <v>1</v>
      </c>
      <c r="V333" s="30">
        <f>STOCK!L332</f>
        <v>0</v>
      </c>
      <c r="X333" s="30">
        <v>0</v>
      </c>
      <c r="Y333" s="30">
        <f t="shared" si="5"/>
        <v>0</v>
      </c>
      <c r="AG333" s="30" t="str">
        <f>STOCK!A332</f>
        <v>UB0220</v>
      </c>
      <c r="AI333" s="30">
        <v>0</v>
      </c>
    </row>
    <row r="334" spans="1:35" x14ac:dyDescent="0.15">
      <c r="A334" s="30" t="str">
        <f>STOCK!C333</f>
        <v>PRODUCT</v>
      </c>
      <c r="B334" s="30" t="str">
        <f>STOCK!D333</f>
        <v>Vestidos</v>
      </c>
      <c r="C334" s="30" t="str">
        <f>STOCK!E333</f>
        <v>Vestido slip cebra</v>
      </c>
      <c r="D334" s="30" t="str">
        <f>STOCK!F333</f>
        <v>Talla M</v>
      </c>
      <c r="E334" s="30" t="str">
        <f>STOCK!G333</f>
        <v>SHEIN</v>
      </c>
      <c r="F334" s="30" t="e">
        <f>STOCK!#REF!</f>
        <v>#REF!</v>
      </c>
      <c r="G334" s="30" t="e">
        <f>STOCK!#REF!</f>
        <v>#REF!</v>
      </c>
      <c r="H334" s="30" t="e">
        <f>STOCK!#REF!</f>
        <v>#REF!</v>
      </c>
      <c r="I334" s="30" t="e">
        <f>STOCK!#REF!</f>
        <v>#REF!</v>
      </c>
      <c r="J334" s="30">
        <f>STOCK!H333</f>
        <v>10</v>
      </c>
      <c r="K334" s="30">
        <f>STOCK!I333</f>
        <v>10.658333333333333</v>
      </c>
      <c r="L334" s="30" t="e">
        <f>STOCK!#REF!</f>
        <v>#REF!</v>
      </c>
      <c r="U334" s="30">
        <v>1</v>
      </c>
      <c r="V334" s="30">
        <f>STOCK!L333</f>
        <v>1</v>
      </c>
      <c r="X334" s="30">
        <v>0</v>
      </c>
      <c r="Y334" s="30">
        <f t="shared" si="5"/>
        <v>1</v>
      </c>
      <c r="AG334" s="30" t="str">
        <f>STOCK!A333</f>
        <v>UB0221</v>
      </c>
      <c r="AI334" s="30">
        <v>0</v>
      </c>
    </row>
    <row r="335" spans="1:35" x14ac:dyDescent="0.15">
      <c r="A335" s="30" t="str">
        <f>STOCK!C334</f>
        <v>PRODUCT</v>
      </c>
      <c r="B335" s="30" t="str">
        <f>STOCK!D334</f>
        <v>Vestidos</v>
      </c>
      <c r="C335" s="30" t="str">
        <f>STOCK!E334</f>
        <v xml:space="preserve"> Vestido ajustado con estampado de dragón</v>
      </c>
      <c r="D335" s="30" t="str">
        <f>STOCK!F334</f>
        <v>Talla XS</v>
      </c>
      <c r="E335" s="30" t="str">
        <f>STOCK!G334</f>
        <v>SHEIN</v>
      </c>
      <c r="F335" s="30" t="e">
        <f>STOCK!#REF!</f>
        <v>#REF!</v>
      </c>
      <c r="G335" s="30" t="e">
        <f>STOCK!#REF!</f>
        <v>#REF!</v>
      </c>
      <c r="H335" s="30" t="e">
        <f>STOCK!#REF!</f>
        <v>#REF!</v>
      </c>
      <c r="I335" s="30" t="e">
        <f>STOCK!#REF!</f>
        <v>#REF!</v>
      </c>
      <c r="J335" s="30">
        <f>STOCK!H334</f>
        <v>10</v>
      </c>
      <c r="K335" s="30">
        <f>STOCK!I334</f>
        <v>10.658333333333333</v>
      </c>
      <c r="L335" s="30" t="e">
        <f>STOCK!#REF!</f>
        <v>#REF!</v>
      </c>
      <c r="U335" s="30">
        <v>1</v>
      </c>
      <c r="V335" s="30">
        <f>STOCK!L334</f>
        <v>0</v>
      </c>
      <c r="X335" s="30">
        <v>0</v>
      </c>
      <c r="Y335" s="30">
        <f t="shared" si="5"/>
        <v>0</v>
      </c>
      <c r="AG335" s="30" t="str">
        <f>STOCK!A334</f>
        <v>UB0222</v>
      </c>
      <c r="AI335" s="30">
        <v>0</v>
      </c>
    </row>
    <row r="336" spans="1:35" x14ac:dyDescent="0.15">
      <c r="A336" s="30" t="str">
        <f>STOCK!C335</f>
        <v>PRODUCT</v>
      </c>
      <c r="B336" s="30" t="str">
        <f>STOCK!D335</f>
        <v>Vestidos</v>
      </c>
      <c r="C336" s="30" t="str">
        <f>STOCK!E335</f>
        <v xml:space="preserve"> Vestido slip dragón</v>
      </c>
      <c r="D336" s="30" t="str">
        <f>STOCK!F335</f>
        <v>Talla M</v>
      </c>
      <c r="E336" s="30" t="str">
        <f>STOCK!G335</f>
        <v>SHEIN</v>
      </c>
      <c r="F336" s="30" t="e">
        <f>STOCK!#REF!</f>
        <v>#REF!</v>
      </c>
      <c r="G336" s="30" t="e">
        <f>STOCK!#REF!</f>
        <v>#REF!</v>
      </c>
      <c r="H336" s="30" t="e">
        <f>STOCK!#REF!</f>
        <v>#REF!</v>
      </c>
      <c r="I336" s="30" t="e">
        <f>STOCK!#REF!</f>
        <v>#REF!</v>
      </c>
      <c r="J336" s="30">
        <f>STOCK!H335</f>
        <v>10</v>
      </c>
      <c r="K336" s="30">
        <f>STOCK!I335</f>
        <v>10.658333333333333</v>
      </c>
      <c r="L336" s="30" t="e">
        <f>STOCK!#REF!</f>
        <v>#REF!</v>
      </c>
      <c r="U336" s="30">
        <v>1</v>
      </c>
      <c r="V336" s="30">
        <f>STOCK!L335</f>
        <v>2</v>
      </c>
      <c r="X336" s="30">
        <v>0</v>
      </c>
      <c r="Y336" s="30">
        <f t="shared" si="5"/>
        <v>1</v>
      </c>
      <c r="AG336" s="30" t="str">
        <f>STOCK!A335</f>
        <v>UB0223</v>
      </c>
      <c r="AI336" s="30">
        <v>0</v>
      </c>
    </row>
    <row r="337" spans="1:35" x14ac:dyDescent="0.15">
      <c r="A337" s="30" t="str">
        <f>STOCK!C336</f>
        <v>PRODUCT</v>
      </c>
      <c r="B337" s="30" t="str">
        <f>STOCK!D336</f>
        <v>Vestidos</v>
      </c>
      <c r="C337" s="30" t="str">
        <f>STOCK!E336</f>
        <v>Vestido corto de punto</v>
      </c>
      <c r="D337" s="30" t="str">
        <f>STOCK!F336</f>
        <v>Talla XS</v>
      </c>
      <c r="E337" s="30" t="str">
        <f>STOCK!G336</f>
        <v>H&amp;M</v>
      </c>
      <c r="F337" s="30" t="e">
        <f>STOCK!#REF!</f>
        <v>#REF!</v>
      </c>
      <c r="G337" s="30" t="e">
        <f>STOCK!#REF!</f>
        <v>#REF!</v>
      </c>
      <c r="H337" s="30" t="e">
        <f>STOCK!#REF!</f>
        <v>#REF!</v>
      </c>
      <c r="I337" s="30" t="e">
        <f>STOCK!#REF!</f>
        <v>#REF!</v>
      </c>
      <c r="J337" s="30">
        <f>STOCK!H336</f>
        <v>18</v>
      </c>
      <c r="K337" s="30">
        <f>STOCK!I336</f>
        <v>25.605</v>
      </c>
      <c r="L337" s="30" t="e">
        <f>STOCK!#REF!</f>
        <v>#REF!</v>
      </c>
      <c r="U337" s="30">
        <v>1</v>
      </c>
      <c r="V337" s="30">
        <f>STOCK!L336</f>
        <v>0</v>
      </c>
      <c r="X337" s="30">
        <v>0</v>
      </c>
      <c r="Y337" s="30">
        <f t="shared" si="5"/>
        <v>0</v>
      </c>
      <c r="AG337" s="30" t="str">
        <f>STOCK!A336</f>
        <v>UB0224</v>
      </c>
      <c r="AI337" s="30">
        <v>0</v>
      </c>
    </row>
    <row r="338" spans="1:35" x14ac:dyDescent="0.15">
      <c r="A338" s="30" t="str">
        <f>STOCK!C337</f>
        <v>PRODUCT</v>
      </c>
      <c r="B338" s="30" t="str">
        <f>STOCK!D337</f>
        <v>Tops</v>
      </c>
      <c r="C338" s="30" t="str">
        <f>STOCK!E337</f>
        <v>Body tong</v>
      </c>
      <c r="D338" s="30" t="str">
        <f>STOCK!F337</f>
        <v>Talla XS</v>
      </c>
      <c r="E338" s="30" t="str">
        <f>STOCK!G337</f>
        <v>H&amp;M</v>
      </c>
      <c r="F338" s="30" t="e">
        <f>STOCK!#REF!</f>
        <v>#REF!</v>
      </c>
      <c r="G338" s="30" t="e">
        <f>STOCK!#REF!</f>
        <v>#REF!</v>
      </c>
      <c r="H338" s="30" t="e">
        <f>STOCK!#REF!</f>
        <v>#REF!</v>
      </c>
      <c r="I338" s="30" t="e">
        <f>STOCK!#REF!</f>
        <v>#REF!</v>
      </c>
      <c r="J338" s="30">
        <f>STOCK!H337</f>
        <v>15</v>
      </c>
      <c r="K338" s="30">
        <f>STOCK!I337</f>
        <v>12.600000000000001</v>
      </c>
      <c r="L338" s="30" t="e">
        <f>STOCK!#REF!</f>
        <v>#REF!</v>
      </c>
      <c r="U338" s="30">
        <v>1</v>
      </c>
      <c r="V338" s="30">
        <f>STOCK!L337</f>
        <v>1</v>
      </c>
      <c r="X338" s="30">
        <v>0</v>
      </c>
      <c r="Y338" s="30">
        <f t="shared" si="5"/>
        <v>1</v>
      </c>
      <c r="AG338" s="30" t="str">
        <f>STOCK!A337</f>
        <v>UB0225</v>
      </c>
      <c r="AI338" s="30">
        <v>0</v>
      </c>
    </row>
    <row r="339" spans="1:35" x14ac:dyDescent="0.15">
      <c r="A339" s="30" t="str">
        <f>STOCK!C338</f>
        <v>PRODUCT</v>
      </c>
      <c r="B339" s="30" t="str">
        <f>STOCK!D338</f>
        <v>Tops</v>
      </c>
      <c r="C339" s="30" t="str">
        <f>STOCK!E338</f>
        <v>Top bandeau</v>
      </c>
      <c r="D339" s="30" t="str">
        <f>STOCK!F338</f>
        <v>Talla XS</v>
      </c>
      <c r="E339" s="30" t="str">
        <f>STOCK!G338</f>
        <v>H&amp;M</v>
      </c>
      <c r="F339" s="30" t="e">
        <f>STOCK!#REF!</f>
        <v>#REF!</v>
      </c>
      <c r="G339" s="30" t="e">
        <f>STOCK!#REF!</f>
        <v>#REF!</v>
      </c>
      <c r="H339" s="30" t="e">
        <f>STOCK!#REF!</f>
        <v>#REF!</v>
      </c>
      <c r="I339" s="30" t="e">
        <f>STOCK!#REF!</f>
        <v>#REF!</v>
      </c>
      <c r="J339" s="30">
        <f>STOCK!H338</f>
        <v>17</v>
      </c>
      <c r="K339" s="30">
        <f>STOCK!I338</f>
        <v>17.100000000000001</v>
      </c>
      <c r="L339" s="30" t="e">
        <f>STOCK!#REF!</f>
        <v>#REF!</v>
      </c>
      <c r="U339" s="30">
        <v>1</v>
      </c>
      <c r="V339" s="30">
        <f>STOCK!L338</f>
        <v>0</v>
      </c>
      <c r="X339" s="30">
        <v>0</v>
      </c>
      <c r="Y339" s="30">
        <f t="shared" si="5"/>
        <v>0</v>
      </c>
      <c r="AG339" s="30" t="str">
        <f>STOCK!A338</f>
        <v>UB0226</v>
      </c>
      <c r="AI339" s="30">
        <v>0</v>
      </c>
    </row>
    <row r="340" spans="1:35" x14ac:dyDescent="0.15">
      <c r="A340" s="30" t="e">
        <f>STOCK!#REF!</f>
        <v>#REF!</v>
      </c>
      <c r="B340" s="30" t="str">
        <f>STOCK!D339</f>
        <v xml:space="preserve">Partes-de-abajo </v>
      </c>
      <c r="C340" s="30" t="str">
        <f>STOCK!E339</f>
        <v>Pantalón elegante de tela brillosa</v>
      </c>
      <c r="D340" s="30" t="str">
        <f>STOCK!F339</f>
        <v>Talla XS</v>
      </c>
      <c r="E340" s="30" t="str">
        <f>STOCK!G339</f>
        <v>H&amp;M</v>
      </c>
      <c r="F340" s="30" t="e">
        <f>STOCK!#REF!</f>
        <v>#REF!</v>
      </c>
      <c r="G340" s="30" t="e">
        <f>STOCK!#REF!</f>
        <v>#REF!</v>
      </c>
      <c r="H340" s="30" t="e">
        <f>STOCK!#REF!</f>
        <v>#REF!</v>
      </c>
      <c r="I340" s="30" t="e">
        <f>STOCK!#REF!</f>
        <v>#REF!</v>
      </c>
      <c r="J340" s="30">
        <f>STOCK!H339</f>
        <v>35</v>
      </c>
      <c r="K340" s="30">
        <f>STOCK!I339</f>
        <v>46.666666666666664</v>
      </c>
      <c r="L340" s="30" t="e">
        <f>STOCK!#REF!</f>
        <v>#REF!</v>
      </c>
      <c r="U340" s="30">
        <v>1</v>
      </c>
      <c r="V340" s="30">
        <f>STOCK!L339</f>
        <v>1</v>
      </c>
      <c r="X340" s="30">
        <v>0</v>
      </c>
      <c r="Y340" s="30">
        <f t="shared" si="5"/>
        <v>1</v>
      </c>
      <c r="AG340" s="30" t="str">
        <f>STOCK!A339</f>
        <v>UB0227</v>
      </c>
      <c r="AI340" s="30">
        <v>0</v>
      </c>
    </row>
    <row r="341" spans="1:35" x14ac:dyDescent="0.15">
      <c r="A341" s="30" t="str">
        <f>STOCK!C339</f>
        <v>PRODUCT</v>
      </c>
      <c r="B341" s="30" t="str">
        <f>STOCK!D340</f>
        <v>Vestidos</v>
      </c>
      <c r="C341" s="30" t="str">
        <f>STOCK!E340</f>
        <v>Vestido con cordón de ajuste</v>
      </c>
      <c r="D341" s="30" t="str">
        <f>STOCK!F340</f>
        <v>Talla M</v>
      </c>
      <c r="E341" s="30" t="str">
        <f>STOCK!G340</f>
        <v>H&amp;M</v>
      </c>
      <c r="F341" s="30" t="e">
        <f>STOCK!#REF!</f>
        <v>#REF!</v>
      </c>
      <c r="G341" s="30" t="e">
        <f>STOCK!#REF!</f>
        <v>#REF!</v>
      </c>
      <c r="H341" s="30" t="e">
        <f>STOCK!#REF!</f>
        <v>#REF!</v>
      </c>
      <c r="I341" s="30" t="e">
        <f>STOCK!#REF!</f>
        <v>#REF!</v>
      </c>
      <c r="J341" s="30">
        <f>STOCK!H340</f>
        <v>19</v>
      </c>
      <c r="K341" s="30">
        <f>STOCK!I340</f>
        <v>19.416666666666668</v>
      </c>
      <c r="L341" s="30" t="e">
        <f>STOCK!#REF!</f>
        <v>#REF!</v>
      </c>
      <c r="U341" s="30">
        <v>1</v>
      </c>
      <c r="V341" s="30">
        <f>STOCK!L340</f>
        <v>4</v>
      </c>
      <c r="X341" s="30">
        <v>0</v>
      </c>
      <c r="Y341" s="30">
        <f t="shared" si="5"/>
        <v>1</v>
      </c>
      <c r="AG341" s="30" t="str">
        <f>STOCK!A340</f>
        <v>UB0228</v>
      </c>
      <c r="AI341" s="30">
        <v>0</v>
      </c>
    </row>
    <row r="342" spans="1:35" x14ac:dyDescent="0.15">
      <c r="A342" s="30" t="str">
        <f>STOCK!C341</f>
        <v>PRODUCT</v>
      </c>
      <c r="B342" s="30" t="str">
        <f>STOCK!D341</f>
        <v>Vestidos</v>
      </c>
      <c r="C342" s="30" t="str">
        <f>STOCK!E341</f>
        <v>Vestido con cordón de ajuste</v>
      </c>
      <c r="D342" s="30" t="str">
        <f>STOCK!F341</f>
        <v>Talla S</v>
      </c>
      <c r="E342" s="30" t="str">
        <f>STOCK!G341</f>
        <v>H&amp;M</v>
      </c>
      <c r="F342" s="30" t="e">
        <f>STOCK!#REF!</f>
        <v>#REF!</v>
      </c>
      <c r="G342" s="30" t="e">
        <f>STOCK!#REF!</f>
        <v>#REF!</v>
      </c>
      <c r="H342" s="30" t="e">
        <f>STOCK!#REF!</f>
        <v>#REF!</v>
      </c>
      <c r="I342" s="30" t="e">
        <f>STOCK!#REF!</f>
        <v>#REF!</v>
      </c>
      <c r="J342" s="30">
        <f>STOCK!H341</f>
        <v>19</v>
      </c>
      <c r="K342" s="30">
        <f>STOCK!I341</f>
        <v>19.416666666666668</v>
      </c>
      <c r="L342" s="30" t="e">
        <f>STOCK!#REF!</f>
        <v>#REF!</v>
      </c>
      <c r="U342" s="30">
        <v>1</v>
      </c>
      <c r="V342" s="30">
        <f>STOCK!L341</f>
        <v>1</v>
      </c>
      <c r="X342" s="30">
        <v>0</v>
      </c>
      <c r="Y342" s="30">
        <f t="shared" si="5"/>
        <v>1</v>
      </c>
      <c r="AG342" s="30" t="str">
        <f>STOCK!A341</f>
        <v>UB0229</v>
      </c>
      <c r="AI342" s="30">
        <v>0</v>
      </c>
    </row>
    <row r="343" spans="1:35" x14ac:dyDescent="0.15">
      <c r="A343" s="30" t="str">
        <f>STOCK!C342</f>
        <v>PRODUCT</v>
      </c>
      <c r="B343" s="30" t="str">
        <f>STOCK!D342</f>
        <v>Vestidos</v>
      </c>
      <c r="C343" s="30" t="str">
        <f>STOCK!E342</f>
        <v>Vestido bodycon</v>
      </c>
      <c r="D343" s="30" t="str">
        <f>STOCK!F342</f>
        <v>Talla XS</v>
      </c>
      <c r="E343" s="30" t="str">
        <f>STOCK!G342</f>
        <v>H&amp;M</v>
      </c>
      <c r="F343" s="30" t="e">
        <f>STOCK!#REF!</f>
        <v>#REF!</v>
      </c>
      <c r="G343" s="30" t="e">
        <f>STOCK!#REF!</f>
        <v>#REF!</v>
      </c>
      <c r="H343" s="30" t="e">
        <f>STOCK!#REF!</f>
        <v>#REF!</v>
      </c>
      <c r="I343" s="30" t="e">
        <f>STOCK!#REF!</f>
        <v>#REF!</v>
      </c>
      <c r="J343" s="30">
        <f>STOCK!H342</f>
        <v>10</v>
      </c>
      <c r="K343" s="30">
        <f>STOCK!I342</f>
        <v>8.5833333333333339</v>
      </c>
      <c r="L343" s="30" t="e">
        <f>STOCK!#REF!</f>
        <v>#REF!</v>
      </c>
      <c r="U343" s="30">
        <v>1</v>
      </c>
      <c r="V343" s="30">
        <f>STOCK!L342</f>
        <v>2</v>
      </c>
      <c r="X343" s="30">
        <v>0</v>
      </c>
      <c r="Y343" s="30">
        <f t="shared" si="5"/>
        <v>1</v>
      </c>
      <c r="AG343" s="30" t="str">
        <f>STOCK!A342</f>
        <v>UB0230</v>
      </c>
      <c r="AI343" s="30">
        <v>0</v>
      </c>
    </row>
    <row r="344" spans="1:35" x14ac:dyDescent="0.15">
      <c r="A344" s="30" t="str">
        <f>STOCK!C343</f>
        <v>PRODUCT</v>
      </c>
      <c r="B344" s="30" t="str">
        <f>STOCK!D343</f>
        <v>Tops</v>
      </c>
      <c r="C344" s="30" t="str">
        <f>STOCK!E343</f>
        <v>Top acanalado sin mangas</v>
      </c>
      <c r="D344" s="30" t="str">
        <f>STOCK!F343</f>
        <v>Talla L</v>
      </c>
      <c r="E344" s="30" t="str">
        <f>STOCK!G343</f>
        <v>H&amp;M</v>
      </c>
      <c r="F344" s="30" t="e">
        <f>STOCK!#REF!</f>
        <v>#REF!</v>
      </c>
      <c r="G344" s="30" t="e">
        <f>STOCK!#REF!</f>
        <v>#REF!</v>
      </c>
      <c r="H344" s="30" t="e">
        <f>STOCK!#REF!</f>
        <v>#REF!</v>
      </c>
      <c r="I344" s="30" t="e">
        <f>STOCK!#REF!</f>
        <v>#REF!</v>
      </c>
      <c r="J344" s="30">
        <f>STOCK!H343</f>
        <v>9</v>
      </c>
      <c r="K344" s="30">
        <f>STOCK!I343</f>
        <v>7.5333333333333332</v>
      </c>
      <c r="L344" s="30" t="e">
        <f>STOCK!#REF!</f>
        <v>#REF!</v>
      </c>
      <c r="U344" s="30">
        <v>1</v>
      </c>
      <c r="V344" s="30">
        <f>STOCK!L343</f>
        <v>0</v>
      </c>
      <c r="X344" s="30">
        <v>0</v>
      </c>
      <c r="Y344" s="30">
        <f t="shared" si="5"/>
        <v>0</v>
      </c>
      <c r="AG344" s="30" t="str">
        <f>STOCK!A343</f>
        <v>UB0231</v>
      </c>
      <c r="AI344" s="30">
        <v>0</v>
      </c>
    </row>
    <row r="345" spans="1:35" x14ac:dyDescent="0.15">
      <c r="A345" s="30" t="str">
        <f>STOCK!C344</f>
        <v>PRODUCT</v>
      </c>
      <c r="B345" s="30" t="str">
        <f>STOCK!D344</f>
        <v>Tops</v>
      </c>
      <c r="C345" s="30" t="str">
        <f>STOCK!E344</f>
        <v>Top acanalado sin mangas</v>
      </c>
      <c r="D345" s="30" t="str">
        <f>STOCK!F344</f>
        <v>Talla S</v>
      </c>
      <c r="E345" s="30" t="str">
        <f>STOCK!G344</f>
        <v>H&amp;M</v>
      </c>
      <c r="F345" s="30" t="e">
        <f>STOCK!#REF!</f>
        <v>#REF!</v>
      </c>
      <c r="G345" s="30" t="e">
        <f>STOCK!#REF!</f>
        <v>#REF!</v>
      </c>
      <c r="H345" s="30" t="e">
        <f>STOCK!#REF!</f>
        <v>#REF!</v>
      </c>
      <c r="I345" s="30" t="e">
        <f>STOCK!#REF!</f>
        <v>#REF!</v>
      </c>
      <c r="J345" s="30">
        <f>STOCK!H344</f>
        <v>9</v>
      </c>
      <c r="K345" s="30">
        <f>STOCK!I344</f>
        <v>7.5333333333333332</v>
      </c>
      <c r="L345" s="30" t="e">
        <f>STOCK!#REF!</f>
        <v>#REF!</v>
      </c>
      <c r="U345" s="30">
        <v>1</v>
      </c>
      <c r="V345" s="30">
        <f>STOCK!L344</f>
        <v>0</v>
      </c>
      <c r="X345" s="30">
        <v>0</v>
      </c>
      <c r="Y345" s="30">
        <f t="shared" si="5"/>
        <v>0</v>
      </c>
      <c r="AG345" s="30" t="str">
        <f>STOCK!A344</f>
        <v>B0054</v>
      </c>
      <c r="AI345" s="30">
        <v>0</v>
      </c>
    </row>
    <row r="346" spans="1:35" x14ac:dyDescent="0.15">
      <c r="A346" s="30" t="str">
        <f>STOCK!C345</f>
        <v>PRODUCT</v>
      </c>
      <c r="B346" s="30" t="str">
        <f>STOCK!D345</f>
        <v>Tops</v>
      </c>
      <c r="C346" s="30" t="str">
        <f>STOCK!E345</f>
        <v>Top acanalado sin mangas</v>
      </c>
      <c r="D346" s="30" t="str">
        <f>STOCK!F345</f>
        <v>Talla L</v>
      </c>
      <c r="E346" s="30" t="str">
        <f>STOCK!G345</f>
        <v>H&amp;M</v>
      </c>
      <c r="F346" s="30" t="e">
        <f>STOCK!#REF!</f>
        <v>#REF!</v>
      </c>
      <c r="G346" s="30" t="e">
        <f>STOCK!#REF!</f>
        <v>#REF!</v>
      </c>
      <c r="H346" s="30" t="e">
        <f>STOCK!#REF!</f>
        <v>#REF!</v>
      </c>
      <c r="I346" s="30" t="e">
        <f>STOCK!#REF!</f>
        <v>#REF!</v>
      </c>
      <c r="J346" s="30">
        <f>STOCK!H345</f>
        <v>9</v>
      </c>
      <c r="K346" s="30">
        <f>STOCK!I345</f>
        <v>7.5333333333333332</v>
      </c>
      <c r="L346" s="30" t="e">
        <f>STOCK!#REF!</f>
        <v>#REF!</v>
      </c>
      <c r="U346" s="30">
        <v>1</v>
      </c>
      <c r="V346" s="30">
        <f>STOCK!L345</f>
        <v>0</v>
      </c>
      <c r="X346" s="30">
        <v>0</v>
      </c>
      <c r="Y346" s="30">
        <f t="shared" si="5"/>
        <v>0</v>
      </c>
      <c r="AG346" s="30" t="str">
        <f>STOCK!A345</f>
        <v>UB0232</v>
      </c>
      <c r="AI346" s="30">
        <v>0</v>
      </c>
    </row>
    <row r="347" spans="1:35" x14ac:dyDescent="0.15">
      <c r="A347" s="30" t="str">
        <f>STOCK!C347</f>
        <v>PRODUCT</v>
      </c>
      <c r="B347" s="30" t="str">
        <f>STOCK!D347</f>
        <v>Tops</v>
      </c>
      <c r="C347" s="30" t="str">
        <f>STOCK!E347</f>
        <v>Top acanalado sin mangas</v>
      </c>
      <c r="D347" s="30" t="str">
        <f>STOCK!F347</f>
        <v>Talla S</v>
      </c>
      <c r="E347" s="30" t="str">
        <f>STOCK!G347</f>
        <v>H&amp;M</v>
      </c>
      <c r="F347" s="30" t="e">
        <f>STOCK!#REF!</f>
        <v>#REF!</v>
      </c>
      <c r="G347" s="30" t="e">
        <f>STOCK!#REF!</f>
        <v>#REF!</v>
      </c>
      <c r="H347" s="30" t="e">
        <f>STOCK!#REF!</f>
        <v>#REF!</v>
      </c>
      <c r="I347" s="30" t="e">
        <f>STOCK!#REF!</f>
        <v>#REF!</v>
      </c>
      <c r="J347" s="30">
        <f>STOCK!H347</f>
        <v>9</v>
      </c>
      <c r="K347" s="30">
        <f>STOCK!I347</f>
        <v>7.5333333333333332</v>
      </c>
      <c r="L347" s="30" t="e">
        <f>STOCK!#REF!</f>
        <v>#REF!</v>
      </c>
      <c r="U347" s="30">
        <v>1</v>
      </c>
      <c r="V347" s="30">
        <f>STOCK!L347</f>
        <v>0</v>
      </c>
      <c r="X347" s="30">
        <v>0</v>
      </c>
      <c r="Y347" s="30">
        <f t="shared" si="5"/>
        <v>0</v>
      </c>
      <c r="AG347" s="30" t="str">
        <f>STOCK!A347</f>
        <v>B0056</v>
      </c>
      <c r="AI347" s="30">
        <v>0</v>
      </c>
    </row>
    <row r="348" spans="1:35" x14ac:dyDescent="0.15">
      <c r="A348" s="30" t="str">
        <f>STOCK!C348</f>
        <v>PRODUCT</v>
      </c>
      <c r="B348" s="30" t="str">
        <f>STOCK!D348</f>
        <v>Vestidos</v>
      </c>
      <c r="C348" s="30" t="str">
        <f>STOCK!E348</f>
        <v>Vestido acanalado de un hombro</v>
      </c>
      <c r="D348" s="30" t="str">
        <f>STOCK!F348</f>
        <v>Talla S</v>
      </c>
      <c r="E348" s="30" t="str">
        <f>STOCK!G348</f>
        <v>H&amp;M</v>
      </c>
      <c r="F348" s="30" t="e">
        <f>STOCK!#REF!</f>
        <v>#REF!</v>
      </c>
      <c r="G348" s="30" t="e">
        <f>STOCK!#REF!</f>
        <v>#REF!</v>
      </c>
      <c r="H348" s="30" t="e">
        <f>STOCK!#REF!</f>
        <v>#REF!</v>
      </c>
      <c r="I348" s="30" t="e">
        <f>STOCK!#REF!</f>
        <v>#REF!</v>
      </c>
      <c r="J348" s="30">
        <f>STOCK!H348</f>
        <v>19</v>
      </c>
      <c r="K348" s="30">
        <f>STOCK!I348</f>
        <v>17.916666666666668</v>
      </c>
      <c r="L348" s="30" t="e">
        <f>STOCK!#REF!</f>
        <v>#REF!</v>
      </c>
      <c r="U348" s="30">
        <v>1</v>
      </c>
      <c r="V348" s="30">
        <f>STOCK!L348</f>
        <v>0</v>
      </c>
      <c r="X348" s="30">
        <v>0</v>
      </c>
      <c r="Y348" s="30">
        <f t="shared" si="5"/>
        <v>0</v>
      </c>
      <c r="AG348" s="30" t="str">
        <f>STOCK!A348</f>
        <v>V0132</v>
      </c>
      <c r="AI348" s="30">
        <v>0</v>
      </c>
    </row>
    <row r="349" spans="1:35" x14ac:dyDescent="0.15">
      <c r="A349" s="30" t="str">
        <f>STOCK!C349</f>
        <v>PRODUCT</v>
      </c>
      <c r="B349" s="30" t="str">
        <f>STOCK!D349</f>
        <v>Vestidos</v>
      </c>
      <c r="C349" s="30" t="str">
        <f>STOCK!E349</f>
        <v>Vestido de un hombro</v>
      </c>
      <c r="D349" s="30" t="str">
        <f>STOCK!F349</f>
        <v>Talla S</v>
      </c>
      <c r="E349" s="30" t="str">
        <f>STOCK!G349</f>
        <v>H&amp;M</v>
      </c>
      <c r="F349" s="30" t="e">
        <f>STOCK!#REF!</f>
        <v>#REF!</v>
      </c>
      <c r="G349" s="30" t="e">
        <f>STOCK!#REF!</f>
        <v>#REF!</v>
      </c>
      <c r="H349" s="30" t="e">
        <f>STOCK!#REF!</f>
        <v>#REF!</v>
      </c>
      <c r="I349" s="30" t="e">
        <f>STOCK!#REF!</f>
        <v>#REF!</v>
      </c>
      <c r="J349" s="30">
        <f>STOCK!H349</f>
        <v>19</v>
      </c>
      <c r="K349" s="30">
        <f>STOCK!I349</f>
        <v>17.916666666666668</v>
      </c>
      <c r="L349" s="30" t="e">
        <f>STOCK!#REF!</f>
        <v>#REF!</v>
      </c>
      <c r="U349" s="30">
        <v>1</v>
      </c>
      <c r="V349" s="30">
        <f>STOCK!L349</f>
        <v>1</v>
      </c>
      <c r="X349" s="30">
        <v>0</v>
      </c>
      <c r="Y349" s="30">
        <f t="shared" si="5"/>
        <v>1</v>
      </c>
      <c r="AG349" s="30" t="str">
        <f>STOCK!A349</f>
        <v>UB0233</v>
      </c>
      <c r="AI349" s="30">
        <v>0</v>
      </c>
    </row>
    <row r="350" spans="1:35" x14ac:dyDescent="0.15">
      <c r="A350" s="30" t="str">
        <f>STOCK!C350</f>
        <v>PRODUCT</v>
      </c>
      <c r="B350" s="30" t="str">
        <f>STOCK!D350</f>
        <v>Vestidos</v>
      </c>
      <c r="C350" s="30" t="str">
        <f>STOCK!E350</f>
        <v>Vestido corto azul real</v>
      </c>
      <c r="D350" s="30" t="str">
        <f>STOCK!F350</f>
        <v>Talla S</v>
      </c>
      <c r="E350" s="30" t="str">
        <f>STOCK!G350</f>
        <v>H&amp;M</v>
      </c>
      <c r="F350" s="30" t="e">
        <f>STOCK!#REF!</f>
        <v>#REF!</v>
      </c>
      <c r="G350" s="30" t="e">
        <f>STOCK!#REF!</f>
        <v>#REF!</v>
      </c>
      <c r="H350" s="30" t="e">
        <f>STOCK!#REF!</f>
        <v>#REF!</v>
      </c>
      <c r="I350" s="30" t="e">
        <f>STOCK!#REF!</f>
        <v>#REF!</v>
      </c>
      <c r="J350" s="30">
        <f>STOCK!H350</f>
        <v>18</v>
      </c>
      <c r="K350" s="30">
        <f>STOCK!I350</f>
        <v>17.916666666666668</v>
      </c>
      <c r="L350" s="30" t="e">
        <f>STOCK!#REF!</f>
        <v>#REF!</v>
      </c>
      <c r="U350" s="30">
        <v>1</v>
      </c>
      <c r="V350" s="30">
        <f>STOCK!L350</f>
        <v>2</v>
      </c>
      <c r="X350" s="30">
        <v>0</v>
      </c>
      <c r="Y350" s="30">
        <f t="shared" si="5"/>
        <v>1</v>
      </c>
      <c r="AG350" s="30" t="str">
        <f>STOCK!A350</f>
        <v>UB0234</v>
      </c>
      <c r="AI350" s="30">
        <v>0</v>
      </c>
    </row>
    <row r="351" spans="1:35" x14ac:dyDescent="0.15">
      <c r="A351" s="30" t="str">
        <f>STOCK!C351</f>
        <v>PRODUCT</v>
      </c>
      <c r="B351" s="30" t="str">
        <f>STOCK!D351</f>
        <v>Vestidos</v>
      </c>
      <c r="C351" s="30" t="str">
        <f>STOCK!E351</f>
        <v>Vestido corto azul real</v>
      </c>
      <c r="D351" s="30" t="str">
        <f>STOCK!F351</f>
        <v>Talla M</v>
      </c>
      <c r="E351" s="30" t="str">
        <f>STOCK!G351</f>
        <v>H&amp;M</v>
      </c>
      <c r="F351" s="30" t="e">
        <f>STOCK!#REF!</f>
        <v>#REF!</v>
      </c>
      <c r="G351" s="30" t="e">
        <f>STOCK!#REF!</f>
        <v>#REF!</v>
      </c>
      <c r="H351" s="30" t="e">
        <f>STOCK!#REF!</f>
        <v>#REF!</v>
      </c>
      <c r="I351" s="30" t="e">
        <f>STOCK!#REF!</f>
        <v>#REF!</v>
      </c>
      <c r="J351" s="30">
        <f>STOCK!H351</f>
        <v>18</v>
      </c>
      <c r="K351" s="30">
        <f>STOCK!I351</f>
        <v>17.916666666666668</v>
      </c>
      <c r="L351" s="30" t="e">
        <f>STOCK!#REF!</f>
        <v>#REF!</v>
      </c>
      <c r="U351" s="30">
        <v>1</v>
      </c>
      <c r="V351" s="30">
        <f>STOCK!L351</f>
        <v>2</v>
      </c>
      <c r="X351" s="30">
        <v>0</v>
      </c>
      <c r="Y351" s="30">
        <f t="shared" si="5"/>
        <v>1</v>
      </c>
      <c r="AG351" s="30" t="str">
        <f>STOCK!A351</f>
        <v>UB0235</v>
      </c>
      <c r="AI351" s="30">
        <v>0</v>
      </c>
    </row>
    <row r="352" spans="1:35" x14ac:dyDescent="0.15">
      <c r="A352" s="30" t="str">
        <f>STOCK!C352</f>
        <v>PRODUCT</v>
      </c>
      <c r="B352" s="30" t="str">
        <f>STOCK!D352</f>
        <v>Lencería</v>
      </c>
      <c r="C352" s="30" t="str">
        <f>STOCK!E352</f>
        <v>Sostén Push-up</v>
      </c>
      <c r="D352" s="30" t="str">
        <f>STOCK!F352</f>
        <v>Talla 34B</v>
      </c>
      <c r="E352" s="30" t="str">
        <f>STOCK!G352</f>
        <v>H&amp;M</v>
      </c>
      <c r="F352" s="30" t="e">
        <f>STOCK!#REF!</f>
        <v>#REF!</v>
      </c>
      <c r="G352" s="30" t="e">
        <f>STOCK!#REF!</f>
        <v>#REF!</v>
      </c>
      <c r="H352" s="30" t="e">
        <f>STOCK!#REF!</f>
        <v>#REF!</v>
      </c>
      <c r="I352" s="30" t="e">
        <f>STOCK!#REF!</f>
        <v>#REF!</v>
      </c>
      <c r="J352" s="30">
        <f>STOCK!H352</f>
        <v>15</v>
      </c>
      <c r="K352" s="30">
        <f>STOCK!I352</f>
        <v>16.700000000000003</v>
      </c>
      <c r="L352" s="30" t="e">
        <f>STOCK!#REF!</f>
        <v>#REF!</v>
      </c>
      <c r="U352" s="30">
        <v>1</v>
      </c>
      <c r="V352" s="30">
        <f>STOCK!L352</f>
        <v>0</v>
      </c>
      <c r="X352" s="30">
        <v>0</v>
      </c>
      <c r="Y352" s="30">
        <f t="shared" si="5"/>
        <v>0</v>
      </c>
      <c r="AG352" s="30" t="str">
        <f>STOCK!A352</f>
        <v>UB0236</v>
      </c>
      <c r="AI352" s="30">
        <v>0</v>
      </c>
    </row>
    <row r="353" spans="1:35" x14ac:dyDescent="0.15">
      <c r="A353" s="30" t="str">
        <f>STOCK!C353</f>
        <v>PRODUCT</v>
      </c>
      <c r="B353" s="30" t="str">
        <f>STOCK!D353</f>
        <v>Lencería</v>
      </c>
      <c r="C353" s="30" t="str">
        <f>STOCK!E353</f>
        <v>Sostén Push-up</v>
      </c>
      <c r="D353" s="30" t="str">
        <f>STOCK!F353</f>
        <v>Talla 34B</v>
      </c>
      <c r="E353" s="30" t="str">
        <f>STOCK!G353</f>
        <v>H&amp;M</v>
      </c>
      <c r="F353" s="30" t="e">
        <f>STOCK!#REF!</f>
        <v>#REF!</v>
      </c>
      <c r="G353" s="30" t="e">
        <f>STOCK!#REF!</f>
        <v>#REF!</v>
      </c>
      <c r="H353" s="30" t="e">
        <f>STOCK!#REF!</f>
        <v>#REF!</v>
      </c>
      <c r="I353" s="30" t="e">
        <f>STOCK!#REF!</f>
        <v>#REF!</v>
      </c>
      <c r="J353" s="30">
        <f>STOCK!H353</f>
        <v>12</v>
      </c>
      <c r="K353" s="30">
        <f>STOCK!I353</f>
        <v>16.700000000000003</v>
      </c>
      <c r="L353" s="30" t="e">
        <f>STOCK!#REF!</f>
        <v>#REF!</v>
      </c>
      <c r="U353" s="30">
        <v>1</v>
      </c>
      <c r="V353" s="30">
        <f>STOCK!L353</f>
        <v>0</v>
      </c>
      <c r="X353" s="30">
        <v>0</v>
      </c>
      <c r="Y353" s="30">
        <f t="shared" si="5"/>
        <v>0</v>
      </c>
      <c r="AG353" s="30" t="str">
        <f>STOCK!A353</f>
        <v>UB0237</v>
      </c>
      <c r="AI353" s="30">
        <v>0</v>
      </c>
    </row>
    <row r="354" spans="1:35" x14ac:dyDescent="0.15">
      <c r="A354" s="30" t="str">
        <f>STOCK!C354</f>
        <v>PRODUCT</v>
      </c>
      <c r="B354" s="30" t="str">
        <f>STOCK!D354</f>
        <v>Hombres</v>
      </c>
      <c r="C354" s="30" t="str">
        <f>STOCK!E354</f>
        <v>Pants ajustados</v>
      </c>
      <c r="D354" s="30" t="str">
        <f>STOCK!F354</f>
        <v>Talla S</v>
      </c>
      <c r="E354" s="30" t="str">
        <f>STOCK!G354</f>
        <v>H&amp;M</v>
      </c>
      <c r="F354" s="30" t="e">
        <f>STOCK!#REF!</f>
        <v>#REF!</v>
      </c>
      <c r="G354" s="30" t="e">
        <f>STOCK!#REF!</f>
        <v>#REF!</v>
      </c>
      <c r="H354" s="30" t="e">
        <f>STOCK!#REF!</f>
        <v>#REF!</v>
      </c>
      <c r="I354" s="30" t="e">
        <f>STOCK!#REF!</f>
        <v>#REF!</v>
      </c>
      <c r="J354" s="30">
        <f>STOCK!H354</f>
        <v>30</v>
      </c>
      <c r="K354" s="30">
        <f>STOCK!I354</f>
        <v>34</v>
      </c>
      <c r="L354" s="30" t="e">
        <f>STOCK!#REF!</f>
        <v>#REF!</v>
      </c>
      <c r="U354" s="30">
        <v>1</v>
      </c>
      <c r="V354" s="30">
        <f>STOCK!L354</f>
        <v>1</v>
      </c>
      <c r="X354" s="30">
        <v>0</v>
      </c>
      <c r="Y354" s="30">
        <f t="shared" si="5"/>
        <v>1</v>
      </c>
      <c r="AG354" s="30" t="str">
        <f>STOCK!A354</f>
        <v>UB0238</v>
      </c>
      <c r="AI354" s="33" t="s">
        <v>924</v>
      </c>
    </row>
    <row r="355" spans="1:35" x14ac:dyDescent="0.15">
      <c r="A355" s="30" t="str">
        <f>STOCK!C355</f>
        <v>PRODUCT</v>
      </c>
      <c r="B355" s="30" t="str">
        <f>STOCK!D355</f>
        <v>Hombres</v>
      </c>
      <c r="C355" s="30" t="str">
        <f>STOCK!E355</f>
        <v>Short denim</v>
      </c>
      <c r="D355" s="30" t="str">
        <f>STOCK!F355</f>
        <v>Talla 32</v>
      </c>
      <c r="E355" s="30" t="str">
        <f>STOCK!G355</f>
        <v>H&amp;M</v>
      </c>
      <c r="F355" s="30" t="e">
        <f>STOCK!#REF!</f>
        <v>#REF!</v>
      </c>
      <c r="G355" s="30" t="e">
        <f>STOCK!#REF!</f>
        <v>#REF!</v>
      </c>
      <c r="H355" s="30" t="e">
        <f>STOCK!#REF!</f>
        <v>#REF!</v>
      </c>
      <c r="I355" s="30" t="e">
        <f>STOCK!#REF!</f>
        <v>#REF!</v>
      </c>
      <c r="J355" s="30">
        <f>STOCK!H355</f>
        <v>35</v>
      </c>
      <c r="K355" s="30">
        <f>STOCK!I355</f>
        <v>42.583333333333336</v>
      </c>
      <c r="L355" s="30" t="e">
        <f>STOCK!#REF!</f>
        <v>#REF!</v>
      </c>
      <c r="U355" s="30">
        <v>1</v>
      </c>
      <c r="V355" s="30">
        <f>STOCK!L355</f>
        <v>1</v>
      </c>
      <c r="X355" s="30">
        <v>0</v>
      </c>
      <c r="Y355" s="30">
        <f t="shared" si="5"/>
        <v>1</v>
      </c>
      <c r="AG355" s="30" t="str">
        <f>STOCK!A355</f>
        <v>UB0239</v>
      </c>
      <c r="AI355" s="30">
        <v>0</v>
      </c>
    </row>
    <row r="356" spans="1:35" x14ac:dyDescent="0.15">
      <c r="A356" s="30" t="str">
        <f>STOCK!C356</f>
        <v>PRODUCT</v>
      </c>
      <c r="B356" s="30" t="str">
        <f>STOCK!D356</f>
        <v>Hombres</v>
      </c>
      <c r="C356" s="30" t="str">
        <f>STOCK!E356</f>
        <v>Jean slim fit</v>
      </c>
      <c r="D356" s="30" t="str">
        <f>STOCK!F356</f>
        <v>Talla 30X32</v>
      </c>
      <c r="E356" s="30" t="str">
        <f>STOCK!G356</f>
        <v>H&amp;M</v>
      </c>
      <c r="F356" s="30" t="e">
        <f>STOCK!#REF!</f>
        <v>#REF!</v>
      </c>
      <c r="G356" s="30" t="e">
        <f>STOCK!#REF!</f>
        <v>#REF!</v>
      </c>
      <c r="H356" s="30" t="e">
        <f>STOCK!#REF!</f>
        <v>#REF!</v>
      </c>
      <c r="I356" s="30" t="e">
        <f>STOCK!#REF!</f>
        <v>#REF!</v>
      </c>
      <c r="J356" s="30">
        <f>STOCK!H356</f>
        <v>35</v>
      </c>
      <c r="K356" s="30">
        <f>STOCK!I356</f>
        <v>41.616666666666667</v>
      </c>
      <c r="L356" s="30" t="e">
        <f>STOCK!#REF!</f>
        <v>#REF!</v>
      </c>
      <c r="U356" s="30">
        <v>1</v>
      </c>
      <c r="V356" s="30">
        <f>STOCK!L356</f>
        <v>1</v>
      </c>
      <c r="X356" s="30">
        <v>0</v>
      </c>
      <c r="Y356" s="30">
        <f t="shared" si="5"/>
        <v>1</v>
      </c>
      <c r="AG356" s="30" t="str">
        <f>STOCK!A356</f>
        <v>UB0240</v>
      </c>
      <c r="AI356" s="30">
        <v>0</v>
      </c>
    </row>
    <row r="357" spans="1:35" x14ac:dyDescent="0.15">
      <c r="A357" s="30" t="str">
        <f>STOCK!C357</f>
        <v>PRODUCT</v>
      </c>
      <c r="B357" s="30" t="str">
        <f>STOCK!D357</f>
        <v>Calzado /Sandalias planas</v>
      </c>
      <c r="C357" s="30" t="str">
        <f>STOCK!E357</f>
        <v>Sandalias trenzadas</v>
      </c>
      <c r="D357" s="30" t="str">
        <f>STOCK!F357</f>
        <v>Talla 41</v>
      </c>
      <c r="E357" s="30" t="str">
        <f>STOCK!G357</f>
        <v>H&amp;M</v>
      </c>
      <c r="F357" s="30" t="e">
        <f>STOCK!#REF!</f>
        <v>#REF!</v>
      </c>
      <c r="G357" s="30" t="e">
        <f>STOCK!#REF!</f>
        <v>#REF!</v>
      </c>
      <c r="H357" s="30" t="e">
        <f>STOCK!#REF!</f>
        <v>#REF!</v>
      </c>
      <c r="I357" s="30" t="e">
        <f>STOCK!#REF!</f>
        <v>#REF!</v>
      </c>
      <c r="J357" s="30">
        <f>STOCK!H357</f>
        <v>35</v>
      </c>
      <c r="K357" s="30">
        <f>STOCK!I357</f>
        <v>40.5</v>
      </c>
      <c r="L357" s="30" t="e">
        <f>STOCK!#REF!</f>
        <v>#REF!</v>
      </c>
      <c r="U357" s="30">
        <v>1</v>
      </c>
      <c r="V357" s="30">
        <f>STOCK!L357</f>
        <v>2</v>
      </c>
      <c r="X357" s="30">
        <v>0</v>
      </c>
      <c r="Y357" s="30">
        <f t="shared" si="5"/>
        <v>1</v>
      </c>
      <c r="AG357" s="30" t="str">
        <f>STOCK!A357</f>
        <v>UB0241</v>
      </c>
      <c r="AI357" s="30">
        <v>0</v>
      </c>
    </row>
    <row r="358" spans="1:35" x14ac:dyDescent="0.15">
      <c r="A358" s="30" t="str">
        <f>STOCK!C358</f>
        <v>PRODUCT</v>
      </c>
      <c r="B358" s="30" t="str">
        <f>STOCK!D358</f>
        <v>Calzado</v>
      </c>
      <c r="C358" s="30" t="str">
        <f>STOCK!E358</f>
        <v>Sandalias Rojas</v>
      </c>
      <c r="D358" s="30" t="str">
        <f>STOCK!F358</f>
        <v>Talla 38</v>
      </c>
      <c r="E358" s="30" t="str">
        <f>STOCK!G358</f>
        <v>H&amp;M</v>
      </c>
      <c r="F358" s="30" t="e">
        <f>STOCK!#REF!</f>
        <v>#REF!</v>
      </c>
      <c r="G358" s="30" t="e">
        <f>STOCK!#REF!</f>
        <v>#REF!</v>
      </c>
      <c r="H358" s="30" t="e">
        <f>STOCK!#REF!</f>
        <v>#REF!</v>
      </c>
      <c r="I358" s="30" t="e">
        <f>STOCK!#REF!</f>
        <v>#REF!</v>
      </c>
      <c r="J358" s="30">
        <f>STOCK!H358</f>
        <v>35</v>
      </c>
      <c r="K358" s="30">
        <f>STOCK!I358</f>
        <v>38.583333333333329</v>
      </c>
      <c r="L358" s="30" t="e">
        <f>STOCK!#REF!</f>
        <v>#REF!</v>
      </c>
      <c r="U358" s="30">
        <v>1</v>
      </c>
      <c r="V358" s="30">
        <f>STOCK!L358</f>
        <v>0</v>
      </c>
      <c r="X358" s="30">
        <v>0</v>
      </c>
      <c r="Y358" s="30">
        <f t="shared" si="5"/>
        <v>0</v>
      </c>
      <c r="AG358" s="30" t="str">
        <f>STOCK!A358</f>
        <v>UB0242</v>
      </c>
      <c r="AI358" s="30">
        <v>0</v>
      </c>
    </row>
    <row r="359" spans="1:35" x14ac:dyDescent="0.15">
      <c r="A359" s="30" t="str">
        <f>STOCK!C359</f>
        <v>PRODUCT</v>
      </c>
      <c r="B359" s="30" t="str">
        <f>STOCK!D359</f>
        <v>Calzado</v>
      </c>
      <c r="C359" s="30" t="str">
        <f>STOCK!E359</f>
        <v>Sandalias Trenzadas</v>
      </c>
      <c r="D359" s="30" t="str">
        <f>STOCK!F359</f>
        <v>Talla 40</v>
      </c>
      <c r="E359" s="30" t="str">
        <f>STOCK!G359</f>
        <v>H&amp;M</v>
      </c>
      <c r="F359" s="30" t="e">
        <f>STOCK!#REF!</f>
        <v>#REF!</v>
      </c>
      <c r="G359" s="30" t="e">
        <f>STOCK!#REF!</f>
        <v>#REF!</v>
      </c>
      <c r="H359" s="30" t="e">
        <f>STOCK!#REF!</f>
        <v>#REF!</v>
      </c>
      <c r="I359" s="30" t="e">
        <f>STOCK!#REF!</f>
        <v>#REF!</v>
      </c>
      <c r="J359" s="30">
        <f>STOCK!H359</f>
        <v>35</v>
      </c>
      <c r="K359" s="30">
        <f>STOCK!I359</f>
        <v>40.5</v>
      </c>
      <c r="L359" s="30" t="e">
        <f>STOCK!#REF!</f>
        <v>#REF!</v>
      </c>
      <c r="U359" s="30">
        <v>1</v>
      </c>
      <c r="V359" s="30">
        <f>STOCK!L359</f>
        <v>0</v>
      </c>
      <c r="X359" s="30">
        <v>0</v>
      </c>
      <c r="Y359" s="30">
        <f t="shared" si="5"/>
        <v>0</v>
      </c>
      <c r="AG359" s="30" t="str">
        <f>STOCK!A359</f>
        <v>UB0243</v>
      </c>
      <c r="AI359" s="30">
        <v>0</v>
      </c>
    </row>
    <row r="360" spans="1:35" x14ac:dyDescent="0.15">
      <c r="A360" s="30" t="str">
        <f>STOCK!C360</f>
        <v>PRODUCT</v>
      </c>
      <c r="B360" s="30" t="str">
        <f>STOCK!D360</f>
        <v>Calzado</v>
      </c>
      <c r="C360" s="30" t="str">
        <f>STOCK!E360</f>
        <v>Sandalias Trenzadas</v>
      </c>
      <c r="D360" s="30" t="str">
        <f>STOCK!F360</f>
        <v>Talla 36</v>
      </c>
      <c r="E360" s="30" t="str">
        <f>STOCK!G360</f>
        <v>H&amp;M</v>
      </c>
      <c r="F360" s="30" t="e">
        <f>STOCK!#REF!</f>
        <v>#REF!</v>
      </c>
      <c r="G360" s="30" t="e">
        <f>STOCK!#REF!</f>
        <v>#REF!</v>
      </c>
      <c r="H360" s="30" t="e">
        <f>STOCK!#REF!</f>
        <v>#REF!</v>
      </c>
      <c r="I360" s="30" t="e">
        <f>STOCK!#REF!</f>
        <v>#REF!</v>
      </c>
      <c r="J360" s="30">
        <f>STOCK!H360</f>
        <v>35</v>
      </c>
      <c r="K360" s="30">
        <f>STOCK!I360</f>
        <v>40.5</v>
      </c>
      <c r="L360" s="30" t="e">
        <f>STOCK!#REF!</f>
        <v>#REF!</v>
      </c>
      <c r="U360" s="30">
        <v>1</v>
      </c>
      <c r="V360" s="30">
        <f>STOCK!L360</f>
        <v>0</v>
      </c>
      <c r="X360" s="30">
        <v>0</v>
      </c>
      <c r="Y360" s="30">
        <f t="shared" si="5"/>
        <v>0</v>
      </c>
      <c r="AG360" s="30" t="str">
        <f>STOCK!A360</f>
        <v>UB0244</v>
      </c>
      <c r="AI360" s="30">
        <v>0</v>
      </c>
    </row>
    <row r="361" spans="1:35" x14ac:dyDescent="0.15">
      <c r="A361" s="30" t="str">
        <f>STOCK!C361</f>
        <v>PRODUCT</v>
      </c>
      <c r="B361" s="30" t="str">
        <f>STOCK!D361</f>
        <v>Calzado /Sandalias planas</v>
      </c>
      <c r="C361" s="30" t="str">
        <f>STOCK!E361</f>
        <v>Sandalias anudadas</v>
      </c>
      <c r="D361" s="30" t="str">
        <f>STOCK!F361</f>
        <v>Talla 41</v>
      </c>
      <c r="E361" s="30" t="str">
        <f>STOCK!G361</f>
        <v>H&amp;M</v>
      </c>
      <c r="F361" s="30" t="e">
        <f>STOCK!#REF!</f>
        <v>#REF!</v>
      </c>
      <c r="G361" s="30" t="e">
        <f>STOCK!#REF!</f>
        <v>#REF!</v>
      </c>
      <c r="H361" s="30" t="e">
        <f>STOCK!#REF!</f>
        <v>#REF!</v>
      </c>
      <c r="I361" s="30" t="e">
        <f>STOCK!#REF!</f>
        <v>#REF!</v>
      </c>
      <c r="J361" s="30">
        <f>STOCK!H361</f>
        <v>27</v>
      </c>
      <c r="K361" s="30">
        <f>STOCK!I361</f>
        <v>28.083333333333332</v>
      </c>
      <c r="L361" s="30" t="e">
        <f>STOCK!#REF!</f>
        <v>#REF!</v>
      </c>
      <c r="U361" s="30">
        <v>1</v>
      </c>
      <c r="V361" s="30">
        <f>STOCK!L361</f>
        <v>2</v>
      </c>
      <c r="X361" s="30">
        <v>0</v>
      </c>
      <c r="Y361" s="30">
        <f t="shared" si="5"/>
        <v>1</v>
      </c>
      <c r="AG361" s="30" t="str">
        <f>STOCK!A361</f>
        <v>UB0245</v>
      </c>
      <c r="AI361" s="30">
        <v>0</v>
      </c>
    </row>
    <row r="362" spans="1:35" x14ac:dyDescent="0.15">
      <c r="A362" s="30" t="str">
        <f>STOCK!C362</f>
        <v>PRODUCT</v>
      </c>
      <c r="B362" s="30" t="str">
        <f>STOCK!D362</f>
        <v>Calzado /Sandalias planas</v>
      </c>
      <c r="C362" s="30" t="str">
        <f>STOCK!E362</f>
        <v>Sandalias anudadas</v>
      </c>
      <c r="D362" s="30" t="str">
        <f>STOCK!F362</f>
        <v>Talla 38</v>
      </c>
      <c r="E362" s="30" t="str">
        <f>STOCK!G362</f>
        <v>H&amp;M</v>
      </c>
      <c r="F362" s="30" t="e">
        <f>STOCK!#REF!</f>
        <v>#REF!</v>
      </c>
      <c r="G362" s="30" t="e">
        <f>STOCK!#REF!</f>
        <v>#REF!</v>
      </c>
      <c r="H362" s="30" t="e">
        <f>STOCK!#REF!</f>
        <v>#REF!</v>
      </c>
      <c r="I362" s="30" t="e">
        <f>STOCK!#REF!</f>
        <v>#REF!</v>
      </c>
      <c r="J362" s="30">
        <f>STOCK!H362</f>
        <v>27</v>
      </c>
      <c r="K362" s="30">
        <f>STOCK!I362</f>
        <v>28.083333333333332</v>
      </c>
      <c r="L362" s="30" t="e">
        <f>STOCK!#REF!</f>
        <v>#REF!</v>
      </c>
      <c r="U362" s="30">
        <v>1</v>
      </c>
      <c r="V362" s="30">
        <f>STOCK!L362</f>
        <v>2</v>
      </c>
      <c r="X362" s="30">
        <v>0</v>
      </c>
      <c r="Y362" s="30">
        <f t="shared" si="5"/>
        <v>1</v>
      </c>
      <c r="AG362" s="30" t="str">
        <f>STOCK!A362</f>
        <v>UB0246</v>
      </c>
      <c r="AI362" s="30">
        <v>0</v>
      </c>
    </row>
    <row r="363" spans="1:35" x14ac:dyDescent="0.15">
      <c r="A363" s="30" t="str">
        <f>STOCK!C363</f>
        <v>PRODUCT</v>
      </c>
      <c r="B363" s="30" t="str">
        <f>STOCK!D363</f>
        <v>Calzado /Sandalias planas</v>
      </c>
      <c r="C363" s="30" t="str">
        <f>STOCK!E363</f>
        <v>Sandalias anudadas</v>
      </c>
      <c r="D363" s="30" t="str">
        <f>STOCK!F363</f>
        <v>Talla 36</v>
      </c>
      <c r="E363" s="30" t="str">
        <f>STOCK!G363</f>
        <v>H&amp;M</v>
      </c>
      <c r="F363" s="30" t="e">
        <f>STOCK!#REF!</f>
        <v>#REF!</v>
      </c>
      <c r="G363" s="30" t="e">
        <f>STOCK!#REF!</f>
        <v>#REF!</v>
      </c>
      <c r="H363" s="30" t="e">
        <f>STOCK!#REF!</f>
        <v>#REF!</v>
      </c>
      <c r="I363" s="30" t="e">
        <f>STOCK!#REF!</f>
        <v>#REF!</v>
      </c>
      <c r="J363" s="30">
        <f>STOCK!H363</f>
        <v>27</v>
      </c>
      <c r="K363" s="30">
        <f>STOCK!I363</f>
        <v>28.083333333333332</v>
      </c>
      <c r="L363" s="30" t="e">
        <f>STOCK!#REF!</f>
        <v>#REF!</v>
      </c>
      <c r="U363" s="30">
        <v>1</v>
      </c>
      <c r="V363" s="30">
        <f>STOCK!L363</f>
        <v>1</v>
      </c>
      <c r="X363" s="30">
        <v>0</v>
      </c>
      <c r="Y363" s="30">
        <f t="shared" si="5"/>
        <v>1</v>
      </c>
      <c r="AG363" s="30" t="str">
        <f>STOCK!A363</f>
        <v>UB0247</v>
      </c>
      <c r="AI363" s="30">
        <v>0</v>
      </c>
    </row>
    <row r="364" spans="1:35" x14ac:dyDescent="0.15">
      <c r="A364" s="30" t="str">
        <f>STOCK!C364</f>
        <v>PRODUCT</v>
      </c>
      <c r="B364" s="30" t="str">
        <f>STOCK!D364</f>
        <v>Calzado /Precios Bajos</v>
      </c>
      <c r="C364" s="30" t="str">
        <f>STOCK!E364</f>
        <v>Alpargatas a cuadros</v>
      </c>
      <c r="D364" s="30" t="str">
        <f>STOCK!F364</f>
        <v>Talla 36</v>
      </c>
      <c r="E364" s="30" t="str">
        <f>STOCK!G364</f>
        <v>H&amp;M</v>
      </c>
      <c r="F364" s="30" t="e">
        <f>STOCK!#REF!</f>
        <v>#REF!</v>
      </c>
      <c r="G364" s="30" t="e">
        <f>STOCK!#REF!</f>
        <v>#REF!</v>
      </c>
      <c r="H364" s="30" t="e">
        <f>STOCK!#REF!</f>
        <v>#REF!</v>
      </c>
      <c r="I364" s="30" t="e">
        <f>STOCK!#REF!</f>
        <v>#REF!</v>
      </c>
      <c r="J364" s="30">
        <f>STOCK!H364</f>
        <v>18</v>
      </c>
      <c r="K364" s="30">
        <f>STOCK!I364</f>
        <v>17.833333333333336</v>
      </c>
      <c r="L364" s="30" t="e">
        <f>STOCK!#REF!</f>
        <v>#REF!</v>
      </c>
      <c r="U364" s="30">
        <v>1</v>
      </c>
      <c r="V364" s="30">
        <f>STOCK!L364</f>
        <v>2</v>
      </c>
      <c r="X364" s="30">
        <v>0</v>
      </c>
      <c r="Y364" s="30">
        <f t="shared" si="5"/>
        <v>1</v>
      </c>
      <c r="AG364" s="30" t="str">
        <f>STOCK!A364</f>
        <v>UB0248</v>
      </c>
      <c r="AI364" s="30">
        <v>0</v>
      </c>
    </row>
    <row r="365" spans="1:35" x14ac:dyDescent="0.15">
      <c r="A365" s="30" t="str">
        <f>STOCK!C365</f>
        <v>PRODUCT</v>
      </c>
      <c r="B365" s="30" t="str">
        <f>STOCK!D365</f>
        <v>Calzado</v>
      </c>
      <c r="C365" s="30" t="str">
        <f>STOCK!E365</f>
        <v xml:space="preserve">Sandalias atadas </v>
      </c>
      <c r="D365" s="30" t="str">
        <f>STOCK!F365</f>
        <v>Talla 38</v>
      </c>
      <c r="E365" s="30" t="str">
        <f>STOCK!G365</f>
        <v>H&amp;M</v>
      </c>
      <c r="F365" s="30" t="e">
        <f>STOCK!#REF!</f>
        <v>#REF!</v>
      </c>
      <c r="G365" s="30" t="e">
        <f>STOCK!#REF!</f>
        <v>#REF!</v>
      </c>
      <c r="H365" s="30" t="e">
        <f>STOCK!#REF!</f>
        <v>#REF!</v>
      </c>
      <c r="I365" s="30" t="e">
        <f>STOCK!#REF!</f>
        <v>#REF!</v>
      </c>
      <c r="J365" s="30">
        <f>STOCK!H365</f>
        <v>39</v>
      </c>
      <c r="K365" s="30">
        <f>STOCK!I365</f>
        <v>44.25</v>
      </c>
      <c r="L365" s="30" t="e">
        <f>STOCK!#REF!</f>
        <v>#REF!</v>
      </c>
      <c r="U365" s="30">
        <v>1</v>
      </c>
      <c r="V365" s="30">
        <f>STOCK!L365</f>
        <v>0</v>
      </c>
      <c r="X365" s="30">
        <v>0</v>
      </c>
      <c r="Y365" s="30">
        <f t="shared" si="5"/>
        <v>0</v>
      </c>
      <c r="AG365" s="30" t="str">
        <f>STOCK!A365</f>
        <v>UB0249</v>
      </c>
      <c r="AI365" s="30">
        <v>0</v>
      </c>
    </row>
    <row r="366" spans="1:35" x14ac:dyDescent="0.15">
      <c r="A366" s="30" t="str">
        <f>STOCK!C366</f>
        <v>PRODUCT</v>
      </c>
      <c r="B366" s="30" t="str">
        <f>STOCK!D366</f>
        <v>Calzado</v>
      </c>
      <c r="C366" s="30" t="str">
        <f>STOCK!E366</f>
        <v>Sandalias prácticas</v>
      </c>
      <c r="D366" s="30" t="str">
        <f>STOCK!F366</f>
        <v>Talla 40</v>
      </c>
      <c r="E366" s="30" t="str">
        <f>STOCK!G366</f>
        <v>H&amp;M</v>
      </c>
      <c r="F366" s="30" t="e">
        <f>STOCK!#REF!</f>
        <v>#REF!</v>
      </c>
      <c r="G366" s="30" t="e">
        <f>STOCK!#REF!</f>
        <v>#REF!</v>
      </c>
      <c r="H366" s="30" t="e">
        <f>STOCK!#REF!</f>
        <v>#REF!</v>
      </c>
      <c r="I366" s="30" t="e">
        <f>STOCK!#REF!</f>
        <v>#REF!</v>
      </c>
      <c r="J366" s="30">
        <f>STOCK!H366</f>
        <v>35</v>
      </c>
      <c r="K366" s="30">
        <f>STOCK!I366</f>
        <v>34.916666666666671</v>
      </c>
      <c r="L366" s="30" t="e">
        <f>STOCK!#REF!</f>
        <v>#REF!</v>
      </c>
      <c r="U366" s="30">
        <v>1</v>
      </c>
      <c r="V366" s="30">
        <f>STOCK!L366</f>
        <v>0</v>
      </c>
      <c r="X366" s="30">
        <v>0</v>
      </c>
      <c r="Y366" s="30">
        <f t="shared" si="5"/>
        <v>0</v>
      </c>
      <c r="AG366" s="30" t="str">
        <f>STOCK!A366</f>
        <v>CA0015</v>
      </c>
      <c r="AI366" s="30">
        <v>0</v>
      </c>
    </row>
    <row r="367" spans="1:35" x14ac:dyDescent="0.15">
      <c r="A367" s="30" t="str">
        <f>STOCK!C367</f>
        <v>PRODUCT</v>
      </c>
      <c r="B367" s="30" t="str">
        <f>STOCK!D367</f>
        <v>Calzado /Sandalias planas</v>
      </c>
      <c r="C367" s="30" t="str">
        <f>STOCK!E367</f>
        <v>Sandalias prácticas</v>
      </c>
      <c r="D367" s="30" t="str">
        <f>STOCK!F367</f>
        <v>Talla 36</v>
      </c>
      <c r="E367" s="30" t="str">
        <f>STOCK!G367</f>
        <v>H&amp;M</v>
      </c>
      <c r="F367" s="30" t="e">
        <f>STOCK!#REF!</f>
        <v>#REF!</v>
      </c>
      <c r="G367" s="30" t="e">
        <f>STOCK!#REF!</f>
        <v>#REF!</v>
      </c>
      <c r="H367" s="30" t="e">
        <f>STOCK!#REF!</f>
        <v>#REF!</v>
      </c>
      <c r="I367" s="30" t="e">
        <f>STOCK!#REF!</f>
        <v>#REF!</v>
      </c>
      <c r="J367" s="30">
        <f>STOCK!H367</f>
        <v>30</v>
      </c>
      <c r="K367" s="30">
        <f>STOCK!I367</f>
        <v>34.916666666666671</v>
      </c>
      <c r="L367" s="30" t="e">
        <f>STOCK!#REF!</f>
        <v>#REF!</v>
      </c>
      <c r="U367" s="30">
        <v>1</v>
      </c>
      <c r="V367" s="30">
        <f>STOCK!L367</f>
        <v>1</v>
      </c>
      <c r="X367" s="30">
        <v>0</v>
      </c>
      <c r="Y367" s="30">
        <f t="shared" ref="Y367:Y389" si="6">IF(V367&gt;0,1,0)</f>
        <v>1</v>
      </c>
      <c r="AG367" s="30" t="str">
        <f>STOCK!A367</f>
        <v>UB0250</v>
      </c>
      <c r="AI367" s="30">
        <v>0</v>
      </c>
    </row>
    <row r="368" spans="1:35" x14ac:dyDescent="0.15">
      <c r="A368" s="30" t="str">
        <f>STOCK!C368</f>
        <v>PRODUCT</v>
      </c>
      <c r="B368" s="30" t="str">
        <f>STOCK!D368</f>
        <v>Tops</v>
      </c>
      <c r="C368" s="30" t="str">
        <f>STOCK!E368</f>
        <v>Top manga corta_S</v>
      </c>
      <c r="D368" s="30" t="str">
        <f>STOCK!F368</f>
        <v>Talla S</v>
      </c>
      <c r="E368" s="30" t="str">
        <f>STOCK!G368</f>
        <v>H&amp;M</v>
      </c>
      <c r="F368" s="30" t="e">
        <f>STOCK!#REF!</f>
        <v>#REF!</v>
      </c>
      <c r="G368" s="30" t="e">
        <f>STOCK!#REF!</f>
        <v>#REF!</v>
      </c>
      <c r="H368" s="30" t="e">
        <f>STOCK!#REF!</f>
        <v>#REF!</v>
      </c>
      <c r="I368" s="30" t="e">
        <f>STOCK!#REF!</f>
        <v>#REF!</v>
      </c>
      <c r="J368" s="30">
        <f>STOCK!H368</f>
        <v>10</v>
      </c>
      <c r="K368" s="30">
        <f>STOCK!I368</f>
        <v>9.0833333333333321</v>
      </c>
      <c r="L368" s="30" t="e">
        <f>STOCK!#REF!</f>
        <v>#REF!</v>
      </c>
      <c r="U368" s="30">
        <v>1</v>
      </c>
      <c r="V368" s="30">
        <f>STOCK!L368</f>
        <v>0</v>
      </c>
      <c r="X368" s="30">
        <v>0</v>
      </c>
      <c r="Y368" s="30">
        <f t="shared" si="6"/>
        <v>0</v>
      </c>
      <c r="AG368" s="30" t="str">
        <f>STOCK!A368</f>
        <v>B00058</v>
      </c>
      <c r="AI368" s="30">
        <v>0</v>
      </c>
    </row>
    <row r="369" spans="1:35" x14ac:dyDescent="0.15">
      <c r="A369" s="30" t="str">
        <f>STOCK!C369</f>
        <v>PRODUCT</v>
      </c>
      <c r="B369" s="30" t="str">
        <f>STOCK!D369</f>
        <v>Tops</v>
      </c>
      <c r="C369" s="30" t="str">
        <f>STOCK!E369</f>
        <v>Top berry</v>
      </c>
      <c r="D369" s="30" t="str">
        <f>STOCK!F369</f>
        <v>Talla XS</v>
      </c>
      <c r="E369" s="30" t="str">
        <f>STOCK!G369</f>
        <v>H&amp;M</v>
      </c>
      <c r="F369" s="30" t="e">
        <f>STOCK!#REF!</f>
        <v>#REF!</v>
      </c>
      <c r="G369" s="30" t="e">
        <f>STOCK!#REF!</f>
        <v>#REF!</v>
      </c>
      <c r="H369" s="30" t="e">
        <f>STOCK!#REF!</f>
        <v>#REF!</v>
      </c>
      <c r="I369" s="30" t="e">
        <f>STOCK!#REF!</f>
        <v>#REF!</v>
      </c>
      <c r="J369" s="30">
        <f>STOCK!H369</f>
        <v>10</v>
      </c>
      <c r="K369" s="30">
        <f>STOCK!I369</f>
        <v>9.0833333333333321</v>
      </c>
      <c r="L369" s="30" t="e">
        <f>STOCK!#REF!</f>
        <v>#REF!</v>
      </c>
      <c r="U369" s="30">
        <v>1</v>
      </c>
      <c r="V369" s="30">
        <f>STOCK!L369</f>
        <v>1</v>
      </c>
      <c r="X369" s="30">
        <v>0</v>
      </c>
      <c r="Y369" s="30">
        <f t="shared" si="6"/>
        <v>1</v>
      </c>
      <c r="AG369" s="30" t="str">
        <f>STOCK!A369</f>
        <v>UB0251</v>
      </c>
      <c r="AI369" s="30">
        <v>0</v>
      </c>
    </row>
    <row r="370" spans="1:35" x14ac:dyDescent="0.15">
      <c r="A370" s="30" t="str">
        <f>STOCK!C370</f>
        <v>PRODUCT</v>
      </c>
      <c r="B370" s="30" t="str">
        <f>STOCK!D370</f>
        <v>Tops</v>
      </c>
      <c r="C370" s="30" t="str">
        <f>STOCK!E370</f>
        <v>Top Amarillo</v>
      </c>
      <c r="D370" s="30" t="str">
        <f>STOCK!F370</f>
        <v>Talla XS</v>
      </c>
      <c r="E370" s="30" t="str">
        <f>STOCK!G370</f>
        <v>H&amp;M</v>
      </c>
      <c r="F370" s="30" t="e">
        <f>STOCK!#REF!</f>
        <v>#REF!</v>
      </c>
      <c r="G370" s="30" t="e">
        <f>STOCK!#REF!</f>
        <v>#REF!</v>
      </c>
      <c r="H370" s="30" t="e">
        <f>STOCK!#REF!</f>
        <v>#REF!</v>
      </c>
      <c r="I370" s="30" t="e">
        <f>STOCK!#REF!</f>
        <v>#REF!</v>
      </c>
      <c r="J370" s="30">
        <f>STOCK!H370</f>
        <v>10</v>
      </c>
      <c r="K370" s="30">
        <f>STOCK!I370</f>
        <v>9.0833333333333321</v>
      </c>
      <c r="L370" s="30" t="e">
        <f>STOCK!#REF!</f>
        <v>#REF!</v>
      </c>
      <c r="U370" s="30">
        <v>1</v>
      </c>
      <c r="V370" s="30">
        <f>STOCK!L370</f>
        <v>2</v>
      </c>
      <c r="X370" s="30">
        <v>0</v>
      </c>
      <c r="Y370" s="30">
        <f t="shared" si="6"/>
        <v>1</v>
      </c>
      <c r="AG370" s="30" t="str">
        <f>STOCK!A370</f>
        <v>UB0252</v>
      </c>
      <c r="AI370" s="30">
        <v>0</v>
      </c>
    </row>
    <row r="371" spans="1:35" x14ac:dyDescent="0.15">
      <c r="A371" s="30" t="str">
        <f>STOCK!C371</f>
        <v>PRODUCT</v>
      </c>
      <c r="B371" s="30" t="str">
        <f>STOCK!D371</f>
        <v>Tops</v>
      </c>
      <c r="C371" s="30" t="str">
        <f>STOCK!E371</f>
        <v>Top Amarillo</v>
      </c>
      <c r="D371" s="30" t="str">
        <f>STOCK!F371</f>
        <v>Talla S</v>
      </c>
      <c r="E371" s="30" t="str">
        <f>STOCK!G371</f>
        <v>H&amp;M</v>
      </c>
      <c r="F371" s="30" t="e">
        <f>STOCK!#REF!</f>
        <v>#REF!</v>
      </c>
      <c r="G371" s="30" t="e">
        <f>STOCK!#REF!</f>
        <v>#REF!</v>
      </c>
      <c r="H371" s="30" t="e">
        <f>STOCK!#REF!</f>
        <v>#REF!</v>
      </c>
      <c r="I371" s="30" t="e">
        <f>STOCK!#REF!</f>
        <v>#REF!</v>
      </c>
      <c r="J371" s="30">
        <f>STOCK!H371</f>
        <v>10</v>
      </c>
      <c r="K371" s="30">
        <f>STOCK!I371</f>
        <v>9.0833333333333321</v>
      </c>
      <c r="L371" s="30" t="e">
        <f>STOCK!#REF!</f>
        <v>#REF!</v>
      </c>
      <c r="U371" s="30">
        <v>1</v>
      </c>
      <c r="V371" s="30">
        <f>STOCK!L371</f>
        <v>1</v>
      </c>
      <c r="X371" s="30">
        <v>0</v>
      </c>
      <c r="Y371" s="30">
        <f t="shared" si="6"/>
        <v>1</v>
      </c>
      <c r="AG371" s="30" t="str">
        <f>STOCK!A371</f>
        <v>UB0253</v>
      </c>
      <c r="AI371" s="30">
        <v>0</v>
      </c>
    </row>
    <row r="372" spans="1:35" x14ac:dyDescent="0.15">
      <c r="A372" s="30" t="str">
        <f>STOCK!C372</f>
        <v>PRODUCT</v>
      </c>
      <c r="B372" s="30" t="str">
        <f>STOCK!D372</f>
        <v>Tops</v>
      </c>
      <c r="C372" s="30" t="str">
        <f>STOCK!E372</f>
        <v>Top Negro</v>
      </c>
      <c r="D372" s="30" t="str">
        <f>STOCK!F372</f>
        <v>Talla XS</v>
      </c>
      <c r="E372" s="30" t="str">
        <f>STOCK!G372</f>
        <v>H&amp;M</v>
      </c>
      <c r="F372" s="30" t="e">
        <f>STOCK!#REF!</f>
        <v>#REF!</v>
      </c>
      <c r="G372" s="30" t="e">
        <f>STOCK!#REF!</f>
        <v>#REF!</v>
      </c>
      <c r="H372" s="30" t="e">
        <f>STOCK!#REF!</f>
        <v>#REF!</v>
      </c>
      <c r="I372" s="30" t="e">
        <f>STOCK!#REF!</f>
        <v>#REF!</v>
      </c>
      <c r="J372" s="30">
        <f>STOCK!H372</f>
        <v>10</v>
      </c>
      <c r="K372" s="30">
        <f>STOCK!I372</f>
        <v>9.0833333333333321</v>
      </c>
      <c r="L372" s="30" t="e">
        <f>STOCK!#REF!</f>
        <v>#REF!</v>
      </c>
      <c r="U372" s="30">
        <v>1</v>
      </c>
      <c r="V372" s="30">
        <f>STOCK!L372</f>
        <v>2</v>
      </c>
      <c r="X372" s="30">
        <v>0</v>
      </c>
      <c r="Y372" s="30">
        <f t="shared" si="6"/>
        <v>1</v>
      </c>
      <c r="AG372" s="30" t="str">
        <f>STOCK!A372</f>
        <v>UB0254</v>
      </c>
      <c r="AI372" s="30">
        <v>0</v>
      </c>
    </row>
    <row r="373" spans="1:35" x14ac:dyDescent="0.15">
      <c r="A373" s="30" t="str">
        <f>STOCK!C373</f>
        <v>PRODUCT</v>
      </c>
      <c r="B373" s="30" t="str">
        <f>STOCK!D373</f>
        <v>Tops</v>
      </c>
      <c r="C373" s="30" t="str">
        <f>STOCK!E373</f>
        <v>Top Manga Corta Negro</v>
      </c>
      <c r="D373" s="30" t="str">
        <f>STOCK!F373</f>
        <v>Talla S</v>
      </c>
      <c r="E373" s="30" t="str">
        <f>STOCK!G373</f>
        <v>H&amp;M</v>
      </c>
      <c r="F373" s="30" t="e">
        <f>STOCK!#REF!</f>
        <v>#REF!</v>
      </c>
      <c r="G373" s="30" t="e">
        <f>STOCK!#REF!</f>
        <v>#REF!</v>
      </c>
      <c r="H373" s="30" t="e">
        <f>STOCK!#REF!</f>
        <v>#REF!</v>
      </c>
      <c r="I373" s="30" t="e">
        <f>STOCK!#REF!</f>
        <v>#REF!</v>
      </c>
      <c r="J373" s="30">
        <f>STOCK!H373</f>
        <v>10</v>
      </c>
      <c r="K373" s="30">
        <f>STOCK!I373</f>
        <v>9.0833333333333321</v>
      </c>
      <c r="L373" s="30" t="e">
        <f>STOCK!#REF!</f>
        <v>#REF!</v>
      </c>
      <c r="U373" s="30">
        <v>1</v>
      </c>
      <c r="V373" s="30">
        <f>STOCK!L373</f>
        <v>0</v>
      </c>
      <c r="X373" s="30">
        <v>0</v>
      </c>
      <c r="Y373" s="30">
        <f t="shared" si="6"/>
        <v>0</v>
      </c>
      <c r="AG373" s="30" t="str">
        <f>STOCK!A373</f>
        <v>UB0255</v>
      </c>
      <c r="AI373" s="30">
        <v>0</v>
      </c>
    </row>
    <row r="374" spans="1:35" x14ac:dyDescent="0.15">
      <c r="A374" s="30" t="str">
        <f>STOCK!C374</f>
        <v>PRODUCT</v>
      </c>
      <c r="B374" s="30" t="str">
        <f>STOCK!D374</f>
        <v>Accesorios</v>
      </c>
      <c r="C374" s="30" t="str">
        <f>STOCK!E374</f>
        <v>Gorra de Malla</v>
      </c>
      <c r="D374" s="30" t="str">
        <f>STOCK!F374</f>
        <v>Talla Única</v>
      </c>
      <c r="E374" s="30" t="str">
        <f>STOCK!G374</f>
        <v>H&amp;M</v>
      </c>
      <c r="F374" s="30" t="e">
        <f>STOCK!#REF!</f>
        <v>#REF!</v>
      </c>
      <c r="G374" s="30" t="e">
        <f>STOCK!#REF!</f>
        <v>#REF!</v>
      </c>
      <c r="H374" s="30" t="e">
        <f>STOCK!#REF!</f>
        <v>#REF!</v>
      </c>
      <c r="I374" s="30" t="e">
        <f>STOCK!#REF!</f>
        <v>#REF!</v>
      </c>
      <c r="J374" s="30">
        <f>STOCK!H374</f>
        <v>0</v>
      </c>
      <c r="K374" s="30">
        <f>STOCK!I374</f>
        <v>17.333333333333332</v>
      </c>
      <c r="L374" s="30" t="e">
        <f>STOCK!#REF!</f>
        <v>#REF!</v>
      </c>
      <c r="U374" s="30">
        <v>1</v>
      </c>
      <c r="V374" s="30">
        <f>STOCK!L374</f>
        <v>0</v>
      </c>
      <c r="X374" s="30">
        <v>0</v>
      </c>
      <c r="Y374" s="30">
        <f t="shared" si="6"/>
        <v>0</v>
      </c>
      <c r="AG374" s="30" t="str">
        <f>STOCK!A374</f>
        <v>UB0256</v>
      </c>
      <c r="AI374" s="30">
        <v>0</v>
      </c>
    </row>
    <row r="375" spans="1:35" x14ac:dyDescent="0.15">
      <c r="A375" s="30" t="str">
        <f>STOCK!C375</f>
        <v>PRODUCT</v>
      </c>
      <c r="B375" s="30" t="str">
        <f>STOCK!D375</f>
        <v>Accesorios</v>
      </c>
      <c r="C375" s="30" t="str">
        <f>STOCK!E375</f>
        <v>Visera rosa</v>
      </c>
      <c r="D375" s="30" t="str">
        <f>STOCK!F375</f>
        <v>Talla Unitalla</v>
      </c>
      <c r="E375" s="30" t="str">
        <f>STOCK!G375</f>
        <v>H&amp;M</v>
      </c>
      <c r="F375" s="30" t="e">
        <f>STOCK!#REF!</f>
        <v>#REF!</v>
      </c>
      <c r="G375" s="30" t="e">
        <f>STOCK!#REF!</f>
        <v>#REF!</v>
      </c>
      <c r="H375" s="30" t="e">
        <f>STOCK!#REF!</f>
        <v>#REF!</v>
      </c>
      <c r="I375" s="30" t="e">
        <f>STOCK!#REF!</f>
        <v>#REF!</v>
      </c>
      <c r="J375" s="30">
        <f>STOCK!H375</f>
        <v>15</v>
      </c>
      <c r="K375" s="30">
        <f>STOCK!I375</f>
        <v>17.333333333333332</v>
      </c>
      <c r="L375" s="30" t="e">
        <f>STOCK!#REF!</f>
        <v>#REF!</v>
      </c>
      <c r="U375" s="30">
        <v>1</v>
      </c>
      <c r="V375" s="30">
        <f>STOCK!L375</f>
        <v>1</v>
      </c>
      <c r="X375" s="30">
        <v>0</v>
      </c>
      <c r="Y375" s="30">
        <f t="shared" si="6"/>
        <v>1</v>
      </c>
      <c r="AG375" s="30" t="str">
        <f>STOCK!A375</f>
        <v>UB0257</v>
      </c>
      <c r="AI375" s="30">
        <v>0</v>
      </c>
    </row>
    <row r="376" spans="1:35" x14ac:dyDescent="0.15">
      <c r="A376" s="30" t="str">
        <f>STOCK!C376</f>
        <v>PRODUCT</v>
      </c>
      <c r="B376" s="30" t="str">
        <f>STOCK!D376</f>
        <v>Partes-de-abajo</v>
      </c>
      <c r="C376" s="30" t="str">
        <f>STOCK!E376</f>
        <v>Bermuda denim</v>
      </c>
      <c r="D376" s="30" t="str">
        <f>STOCK!F376</f>
        <v>Talla M</v>
      </c>
      <c r="E376" s="30" t="str">
        <f>STOCK!G376</f>
        <v>H&amp;M</v>
      </c>
      <c r="F376" s="30" t="e">
        <f>STOCK!#REF!</f>
        <v>#REF!</v>
      </c>
      <c r="G376" s="30" t="e">
        <f>STOCK!#REF!</f>
        <v>#REF!</v>
      </c>
      <c r="H376" s="30" t="e">
        <f>STOCK!#REF!</f>
        <v>#REF!</v>
      </c>
      <c r="I376" s="30" t="e">
        <f>STOCK!#REF!</f>
        <v>#REF!</v>
      </c>
      <c r="J376" s="30">
        <f>STOCK!H376</f>
        <v>19</v>
      </c>
      <c r="K376" s="30">
        <f>STOCK!I376</f>
        <v>19.583333333333332</v>
      </c>
      <c r="L376" s="30" t="e">
        <f>STOCK!#REF!</f>
        <v>#REF!</v>
      </c>
      <c r="U376" s="30">
        <v>1</v>
      </c>
      <c r="V376" s="30">
        <f>STOCK!L376</f>
        <v>0</v>
      </c>
      <c r="X376" s="30">
        <v>0</v>
      </c>
      <c r="Y376" s="30">
        <f t="shared" si="6"/>
        <v>0</v>
      </c>
      <c r="AG376" s="30" t="str">
        <f>STOCK!A376</f>
        <v>UB0258</v>
      </c>
      <c r="AI376" s="30">
        <v>0</v>
      </c>
    </row>
    <row r="377" spans="1:35" x14ac:dyDescent="0.15">
      <c r="A377" s="30" t="str">
        <f>STOCK!C377</f>
        <v>PRODUCT</v>
      </c>
      <c r="B377" s="30" t="str">
        <f>STOCK!D377</f>
        <v>Partes-de-abajo</v>
      </c>
      <c r="C377" s="30" t="str">
        <f>STOCK!E377</f>
        <v>Bermuda denim</v>
      </c>
      <c r="D377" s="30" t="str">
        <f>STOCK!F377</f>
        <v>Talla S</v>
      </c>
      <c r="E377" s="30" t="str">
        <f>STOCK!G377</f>
        <v>H&amp;M</v>
      </c>
      <c r="F377" s="30" t="e">
        <f>STOCK!#REF!</f>
        <v>#REF!</v>
      </c>
      <c r="G377" s="30" t="e">
        <f>STOCK!#REF!</f>
        <v>#REF!</v>
      </c>
      <c r="H377" s="30" t="e">
        <f>STOCK!#REF!</f>
        <v>#REF!</v>
      </c>
      <c r="I377" s="30" t="e">
        <f>STOCK!#REF!</f>
        <v>#REF!</v>
      </c>
      <c r="J377" s="30">
        <f>STOCK!H377</f>
        <v>0</v>
      </c>
      <c r="K377" s="30">
        <f>STOCK!I377</f>
        <v>40.5</v>
      </c>
      <c r="L377" s="30" t="e">
        <f>STOCK!#REF!</f>
        <v>#REF!</v>
      </c>
      <c r="U377" s="30">
        <v>1</v>
      </c>
      <c r="V377" s="30">
        <f>STOCK!L377</f>
        <v>0</v>
      </c>
      <c r="X377" s="30">
        <v>0</v>
      </c>
      <c r="Y377" s="30">
        <f t="shared" si="6"/>
        <v>0</v>
      </c>
      <c r="AG377" s="30" t="str">
        <f>STOCK!A377</f>
        <v>P0024</v>
      </c>
      <c r="AI377" s="30">
        <v>0</v>
      </c>
    </row>
    <row r="378" spans="1:35" x14ac:dyDescent="0.15">
      <c r="A378" s="30" t="str">
        <f>STOCK!C378</f>
        <v>PRODUCT</v>
      </c>
      <c r="B378" s="30" t="str">
        <f>STOCK!D378</f>
        <v>Trajes de baño</v>
      </c>
      <c r="C378" s="30" t="str">
        <f>STOCK!E378</f>
        <v>Bañador atado a los lados</v>
      </c>
      <c r="D378" s="30" t="str">
        <f>STOCK!F378</f>
        <v>Talla L</v>
      </c>
      <c r="E378" s="30" t="str">
        <f>STOCK!G378</f>
        <v>SHEIN</v>
      </c>
      <c r="F378" s="30" t="e">
        <f>STOCK!#REF!</f>
        <v>#REF!</v>
      </c>
      <c r="G378" s="30" t="e">
        <f>STOCK!#REF!</f>
        <v>#REF!</v>
      </c>
      <c r="H378" s="30" t="e">
        <f>STOCK!#REF!</f>
        <v>#REF!</v>
      </c>
      <c r="I378" s="30" t="e">
        <f>STOCK!#REF!</f>
        <v>#REF!</v>
      </c>
      <c r="J378" s="30">
        <f>STOCK!H378</f>
        <v>20</v>
      </c>
      <c r="K378" s="30">
        <f>STOCK!I378</f>
        <v>19.25</v>
      </c>
      <c r="L378" s="30" t="e">
        <f>STOCK!#REF!</f>
        <v>#REF!</v>
      </c>
      <c r="U378" s="30">
        <v>1</v>
      </c>
      <c r="V378" s="30">
        <f>STOCK!L378</f>
        <v>0</v>
      </c>
      <c r="X378" s="30">
        <v>0</v>
      </c>
      <c r="Y378" s="30">
        <f t="shared" si="6"/>
        <v>0</v>
      </c>
      <c r="AG378" s="30" t="str">
        <f>STOCK!A378</f>
        <v>UB0259</v>
      </c>
      <c r="AI378" s="30">
        <v>0</v>
      </c>
    </row>
    <row r="379" spans="1:35" x14ac:dyDescent="0.15">
      <c r="A379" s="30" t="str">
        <f>STOCK!C379</f>
        <v>PRODUCT</v>
      </c>
      <c r="B379" s="30" t="str">
        <f>STOCK!D379</f>
        <v>Trajes de baño</v>
      </c>
      <c r="C379" s="30" t="str">
        <f>STOCK!E379</f>
        <v>Bañador floreado</v>
      </c>
      <c r="D379" s="30" t="str">
        <f>STOCK!F379</f>
        <v>Talla L</v>
      </c>
      <c r="E379" s="30" t="str">
        <f>STOCK!G379</f>
        <v>SHEIN</v>
      </c>
      <c r="F379" s="30" t="e">
        <f>STOCK!#REF!</f>
        <v>#REF!</v>
      </c>
      <c r="G379" s="30" t="e">
        <f>STOCK!#REF!</f>
        <v>#REF!</v>
      </c>
      <c r="H379" s="30" t="e">
        <f>STOCK!#REF!</f>
        <v>#REF!</v>
      </c>
      <c r="I379" s="30" t="e">
        <f>STOCK!#REF!</f>
        <v>#REF!</v>
      </c>
      <c r="J379" s="30">
        <f>STOCK!H379</f>
        <v>20</v>
      </c>
      <c r="K379" s="30">
        <f>STOCK!I379</f>
        <v>17.583333333333332</v>
      </c>
      <c r="L379" s="30" t="e">
        <f>STOCK!#REF!</f>
        <v>#REF!</v>
      </c>
      <c r="U379" s="30">
        <v>1</v>
      </c>
      <c r="V379" s="30">
        <f>STOCK!L379</f>
        <v>0</v>
      </c>
      <c r="X379" s="30">
        <v>0</v>
      </c>
      <c r="Y379" s="30">
        <f t="shared" si="6"/>
        <v>0</v>
      </c>
      <c r="AG379" s="30" t="str">
        <f>STOCK!A379</f>
        <v>UB0260</v>
      </c>
      <c r="AI379" s="30">
        <v>0</v>
      </c>
    </row>
    <row r="380" spans="1:35" x14ac:dyDescent="0.15">
      <c r="A380" s="30" t="str">
        <f>STOCK!C380</f>
        <v>PRODUCT</v>
      </c>
      <c r="B380" s="30" t="str">
        <f>STOCK!D380</f>
        <v>Trajes de baño /Precios Bajos</v>
      </c>
      <c r="C380" s="30" t="str">
        <f>STOCK!E380</f>
        <v>Bañador  animal print</v>
      </c>
      <c r="D380" s="30" t="str">
        <f>STOCK!F380</f>
        <v>Talla S</v>
      </c>
      <c r="E380" s="30" t="str">
        <f>STOCK!G380</f>
        <v>SHEIN</v>
      </c>
      <c r="F380" s="30" t="e">
        <f>STOCK!#REF!</f>
        <v>#REF!</v>
      </c>
      <c r="G380" s="30" t="e">
        <f>STOCK!#REF!</f>
        <v>#REF!</v>
      </c>
      <c r="H380" s="30" t="e">
        <f>STOCK!#REF!</f>
        <v>#REF!</v>
      </c>
      <c r="I380" s="30" t="e">
        <f>STOCK!#REF!</f>
        <v>#REF!</v>
      </c>
      <c r="J380" s="30">
        <f>STOCK!H380</f>
        <v>15</v>
      </c>
      <c r="K380" s="30">
        <f>STOCK!I380</f>
        <v>10.916666666666666</v>
      </c>
      <c r="L380" s="30" t="e">
        <f>STOCK!#REF!</f>
        <v>#REF!</v>
      </c>
      <c r="U380" s="30">
        <v>1</v>
      </c>
      <c r="V380" s="30">
        <f>STOCK!L380</f>
        <v>3</v>
      </c>
      <c r="X380" s="30">
        <v>0</v>
      </c>
      <c r="Y380" s="30">
        <f t="shared" si="6"/>
        <v>1</v>
      </c>
      <c r="AG380" s="30" t="str">
        <f>STOCK!A380</f>
        <v>UB0261</v>
      </c>
      <c r="AI380" s="30">
        <v>0</v>
      </c>
    </row>
    <row r="381" spans="1:35" x14ac:dyDescent="0.15">
      <c r="A381" s="30" t="str">
        <f>STOCK!C381</f>
        <v>PRODUCT</v>
      </c>
      <c r="B381" s="30" t="str">
        <f>STOCK!D381</f>
        <v>Partes-de-abajo /Precios Bajos</v>
      </c>
      <c r="C381" s="30" t="str">
        <f>STOCK!E381</f>
        <v>Short de cordón lateral</v>
      </c>
      <c r="D381" s="30" t="str">
        <f>STOCK!F381</f>
        <v>Talla XS</v>
      </c>
      <c r="E381" s="30" t="str">
        <f>STOCK!G381</f>
        <v>SHEIN</v>
      </c>
      <c r="F381" s="30" t="e">
        <f>STOCK!#REF!</f>
        <v>#REF!</v>
      </c>
      <c r="G381" s="30" t="e">
        <f>STOCK!#REF!</f>
        <v>#REF!</v>
      </c>
      <c r="H381" s="30" t="e">
        <f>STOCK!#REF!</f>
        <v>#REF!</v>
      </c>
      <c r="I381" s="30" t="e">
        <f>STOCK!#REF!</f>
        <v>#REF!</v>
      </c>
      <c r="J381" s="30">
        <f>STOCK!H381</f>
        <v>15</v>
      </c>
      <c r="K381" s="30">
        <f>STOCK!I381</f>
        <v>13.416666666666668</v>
      </c>
      <c r="L381" s="30" t="e">
        <f>STOCK!#REF!</f>
        <v>#REF!</v>
      </c>
      <c r="U381" s="30">
        <v>1</v>
      </c>
      <c r="V381" s="30">
        <f>STOCK!L381</f>
        <v>1</v>
      </c>
      <c r="X381" s="30">
        <v>0</v>
      </c>
      <c r="Y381" s="30">
        <f t="shared" si="6"/>
        <v>1</v>
      </c>
      <c r="AG381" s="30" t="str">
        <f>STOCK!A381</f>
        <v>UB0262</v>
      </c>
      <c r="AI381" s="30">
        <v>0</v>
      </c>
    </row>
    <row r="382" spans="1:35" x14ac:dyDescent="0.15">
      <c r="A382" s="30" t="str">
        <f>STOCK!C382</f>
        <v>PRODUCT</v>
      </c>
      <c r="B382" s="30" t="str">
        <f>STOCK!D382</f>
        <v>Vestidos /Precios Bajos</v>
      </c>
      <c r="C382" s="30" t="str">
        <f>STOCK!E382</f>
        <v>Vestido slip satinado</v>
      </c>
      <c r="D382" s="30" t="str">
        <f>STOCK!F382</f>
        <v>Talla M</v>
      </c>
      <c r="E382" s="30" t="str">
        <f>STOCK!G382</f>
        <v>SHEIN</v>
      </c>
      <c r="F382" s="30" t="e">
        <f>STOCK!#REF!</f>
        <v>#REF!</v>
      </c>
      <c r="G382" s="30" t="e">
        <f>STOCK!#REF!</f>
        <v>#REF!</v>
      </c>
      <c r="H382" s="30" t="e">
        <f>STOCK!#REF!</f>
        <v>#REF!</v>
      </c>
      <c r="I382" s="30" t="e">
        <f>STOCK!#REF!</f>
        <v>#REF!</v>
      </c>
      <c r="J382" s="30">
        <f>STOCK!H382</f>
        <v>13</v>
      </c>
      <c r="K382" s="30">
        <f>STOCK!I382</f>
        <v>12.75</v>
      </c>
      <c r="L382" s="30" t="e">
        <f>STOCK!#REF!</f>
        <v>#REF!</v>
      </c>
      <c r="U382" s="30">
        <v>1</v>
      </c>
      <c r="V382" s="30">
        <f>STOCK!L382</f>
        <v>2</v>
      </c>
      <c r="X382" s="30">
        <v>0</v>
      </c>
      <c r="Y382" s="30">
        <f t="shared" si="6"/>
        <v>1</v>
      </c>
      <c r="AG382" s="30" t="str">
        <f>STOCK!A382</f>
        <v>UB0263</v>
      </c>
      <c r="AI382" s="30">
        <v>0</v>
      </c>
    </row>
    <row r="383" spans="1:35" x14ac:dyDescent="0.15">
      <c r="A383" s="30" t="str">
        <f>STOCK!C383</f>
        <v>PRODUCT</v>
      </c>
      <c r="B383" s="30" t="str">
        <f>STOCK!D383</f>
        <v>Trajes de baño</v>
      </c>
      <c r="C383" s="30" t="str">
        <f>STOCK!E383</f>
        <v xml:space="preserve"> Bañador espalda descubierta</v>
      </c>
      <c r="D383" s="30" t="str">
        <f>STOCK!F383</f>
        <v>Talla M</v>
      </c>
      <c r="E383" s="30" t="str">
        <f>STOCK!G383</f>
        <v>SHEIN</v>
      </c>
      <c r="F383" s="30" t="e">
        <f>STOCK!#REF!</f>
        <v>#REF!</v>
      </c>
      <c r="G383" s="30" t="e">
        <f>STOCK!#REF!</f>
        <v>#REF!</v>
      </c>
      <c r="H383" s="30" t="e">
        <f>STOCK!#REF!</f>
        <v>#REF!</v>
      </c>
      <c r="I383" s="30" t="e">
        <f>STOCK!#REF!</f>
        <v>#REF!</v>
      </c>
      <c r="J383" s="30">
        <f>STOCK!H383</f>
        <v>20</v>
      </c>
      <c r="K383" s="30">
        <f>STOCK!I383</f>
        <v>23.333333333333332</v>
      </c>
      <c r="L383" s="30" t="e">
        <f>STOCK!#REF!</f>
        <v>#REF!</v>
      </c>
      <c r="U383" s="30">
        <v>1</v>
      </c>
      <c r="V383" s="30">
        <f>STOCK!L383</f>
        <v>0</v>
      </c>
      <c r="X383" s="30">
        <v>0</v>
      </c>
      <c r="Y383" s="30">
        <f t="shared" si="6"/>
        <v>0</v>
      </c>
      <c r="AG383" s="30" t="str">
        <f>STOCK!A383</f>
        <v>UB0264</v>
      </c>
      <c r="AI383" s="30">
        <v>0</v>
      </c>
    </row>
    <row r="384" spans="1:35" x14ac:dyDescent="0.15">
      <c r="A384" s="30" t="str">
        <f>STOCK!C384</f>
        <v>PRODUCT</v>
      </c>
      <c r="B384" s="30" t="str">
        <f>STOCK!D384</f>
        <v>Trajes de baño</v>
      </c>
      <c r="C384" s="30" t="str">
        <f>STOCK!E384</f>
        <v>Bañador a rayas con lazo</v>
      </c>
      <c r="D384" s="30" t="str">
        <f>STOCK!F384</f>
        <v>Talla S</v>
      </c>
      <c r="E384" s="30" t="str">
        <f>STOCK!G384</f>
        <v>SHEIN</v>
      </c>
      <c r="F384" s="30" t="e">
        <f>STOCK!#REF!</f>
        <v>#REF!</v>
      </c>
      <c r="G384" s="30" t="e">
        <f>STOCK!#REF!</f>
        <v>#REF!</v>
      </c>
      <c r="H384" s="30" t="e">
        <f>STOCK!#REF!</f>
        <v>#REF!</v>
      </c>
      <c r="I384" s="30" t="e">
        <f>STOCK!#REF!</f>
        <v>#REF!</v>
      </c>
      <c r="J384" s="30">
        <f>STOCK!H384</f>
        <v>18</v>
      </c>
      <c r="K384" s="30">
        <f>STOCK!I384</f>
        <v>14.25</v>
      </c>
      <c r="L384" s="30" t="e">
        <f>STOCK!#REF!</f>
        <v>#REF!</v>
      </c>
      <c r="U384" s="30">
        <v>1</v>
      </c>
      <c r="V384" s="30">
        <f>STOCK!L384</f>
        <v>0</v>
      </c>
      <c r="X384" s="30">
        <v>0</v>
      </c>
      <c r="Y384" s="30">
        <f t="shared" si="6"/>
        <v>0</v>
      </c>
      <c r="AG384" s="30" t="str">
        <f>STOCK!A384</f>
        <v>UB0265</v>
      </c>
      <c r="AI384" s="30">
        <v>0</v>
      </c>
    </row>
    <row r="385" spans="1:35" x14ac:dyDescent="0.15">
      <c r="A385" s="30" t="str">
        <f>STOCK!C385</f>
        <v>PRODUCT</v>
      </c>
      <c r="B385" s="30" t="str">
        <f>STOCK!D385</f>
        <v>Trajes de baño</v>
      </c>
      <c r="C385" s="30" t="str">
        <f>STOCK!E385</f>
        <v>Bañador estampado en contraste</v>
      </c>
      <c r="D385" s="30" t="str">
        <f>STOCK!F385</f>
        <v>Talla XS</v>
      </c>
      <c r="E385" s="30" t="str">
        <f>STOCK!G385</f>
        <v>SHEIN</v>
      </c>
      <c r="F385" s="30" t="e">
        <f>STOCK!#REF!</f>
        <v>#REF!</v>
      </c>
      <c r="G385" s="30" t="e">
        <f>STOCK!#REF!</f>
        <v>#REF!</v>
      </c>
      <c r="H385" s="30" t="e">
        <f>STOCK!#REF!</f>
        <v>#REF!</v>
      </c>
      <c r="I385" s="30" t="e">
        <f>STOCK!#REF!</f>
        <v>#REF!</v>
      </c>
      <c r="J385" s="30">
        <f>STOCK!H385</f>
        <v>18</v>
      </c>
      <c r="K385" s="30">
        <f>STOCK!I385</f>
        <v>11.75</v>
      </c>
      <c r="L385" s="30" t="e">
        <f>STOCK!#REF!</f>
        <v>#REF!</v>
      </c>
      <c r="U385" s="30">
        <v>1</v>
      </c>
      <c r="V385" s="30">
        <f>STOCK!L385</f>
        <v>2</v>
      </c>
      <c r="X385" s="30">
        <v>0</v>
      </c>
      <c r="Y385" s="30">
        <f t="shared" si="6"/>
        <v>1</v>
      </c>
      <c r="AG385" s="30" t="str">
        <f>STOCK!A385</f>
        <v>UB0266</v>
      </c>
      <c r="AI385" s="30">
        <v>0</v>
      </c>
    </row>
    <row r="386" spans="1:35" x14ac:dyDescent="0.15">
      <c r="A386" s="30" t="str">
        <f>STOCK!C386</f>
        <v>PRODUCT</v>
      </c>
      <c r="B386" s="30" t="str">
        <f>STOCK!D386</f>
        <v>Vestidos /Curvy /Precios Bajos</v>
      </c>
      <c r="C386" s="30" t="str">
        <f>STOCK!E386</f>
        <v>Vestido slip de espalda corrida</v>
      </c>
      <c r="D386" s="30" t="str">
        <f>STOCK!F386</f>
        <v>Talla L</v>
      </c>
      <c r="E386" s="30" t="str">
        <f>STOCK!G386</f>
        <v>SHEIN</v>
      </c>
      <c r="F386" s="30" t="e">
        <f>STOCK!#REF!</f>
        <v>#REF!</v>
      </c>
      <c r="G386" s="30" t="e">
        <f>STOCK!#REF!</f>
        <v>#REF!</v>
      </c>
      <c r="H386" s="30" t="e">
        <f>STOCK!#REF!</f>
        <v>#REF!</v>
      </c>
      <c r="I386" s="30" t="e">
        <f>STOCK!#REF!</f>
        <v>#REF!</v>
      </c>
      <c r="J386" s="30">
        <f>STOCK!H386</f>
        <v>12</v>
      </c>
      <c r="K386" s="30">
        <f>STOCK!I386</f>
        <v>10.166666666666666</v>
      </c>
      <c r="L386" s="30" t="e">
        <f>STOCK!#REF!</f>
        <v>#REF!</v>
      </c>
      <c r="U386" s="30">
        <v>1</v>
      </c>
      <c r="V386" s="30">
        <f>STOCK!L386</f>
        <v>2</v>
      </c>
      <c r="X386" s="30">
        <v>0</v>
      </c>
      <c r="Y386" s="30">
        <f t="shared" si="6"/>
        <v>1</v>
      </c>
      <c r="AG386" s="30" t="str">
        <f>STOCK!A386</f>
        <v>UB0267</v>
      </c>
      <c r="AI386" s="30">
        <v>0</v>
      </c>
    </row>
    <row r="387" spans="1:35" x14ac:dyDescent="0.15">
      <c r="A387" s="30" t="str">
        <f>STOCK!C387</f>
        <v>PRODUCT</v>
      </c>
      <c r="B387" s="30" t="str">
        <f>STOCK!D387</f>
        <v>Tops</v>
      </c>
      <c r="C387" s="30" t="str">
        <f>STOCK!E387</f>
        <v>Top de cuello asimétrico</v>
      </c>
      <c r="D387" s="30" t="str">
        <f>STOCK!F387</f>
        <v>Talla S</v>
      </c>
      <c r="E387" s="30" t="str">
        <f>STOCK!G387</f>
        <v>SHEIN</v>
      </c>
      <c r="F387" s="30" t="e">
        <f>STOCK!#REF!</f>
        <v>#REF!</v>
      </c>
      <c r="G387" s="30" t="e">
        <f>STOCK!#REF!</f>
        <v>#REF!</v>
      </c>
      <c r="H387" s="30" t="e">
        <f>STOCK!#REF!</f>
        <v>#REF!</v>
      </c>
      <c r="I387" s="30" t="e">
        <f>STOCK!#REF!</f>
        <v>#REF!</v>
      </c>
      <c r="J387" s="30">
        <f>STOCK!H387</f>
        <v>10</v>
      </c>
      <c r="K387" s="30">
        <f>STOCK!I387</f>
        <v>9.3333333333333339</v>
      </c>
      <c r="L387" s="30" t="e">
        <f>STOCK!#REF!</f>
        <v>#REF!</v>
      </c>
      <c r="U387" s="30">
        <v>1</v>
      </c>
      <c r="V387" s="30">
        <f>STOCK!L387</f>
        <v>1</v>
      </c>
      <c r="X387" s="30">
        <v>0</v>
      </c>
      <c r="Y387" s="30">
        <f t="shared" si="6"/>
        <v>1</v>
      </c>
      <c r="AG387" s="30" t="str">
        <f>STOCK!A387</f>
        <v>UB0268</v>
      </c>
      <c r="AI387" s="30">
        <v>0</v>
      </c>
    </row>
    <row r="388" spans="1:35" x14ac:dyDescent="0.15">
      <c r="A388" s="30" t="str">
        <f>STOCK!C388</f>
        <v>PRODUCT</v>
      </c>
      <c r="B388" s="30" t="str">
        <f>STOCK!D388</f>
        <v>Tops /Curvy /Precios Bajos</v>
      </c>
      <c r="C388" s="30" t="str">
        <f>STOCK!E388</f>
        <v>Blusa verde menta vuelos</v>
      </c>
      <c r="D388" s="30" t="str">
        <f>STOCK!F388</f>
        <v>Talla XL</v>
      </c>
      <c r="E388" s="30" t="str">
        <f>STOCK!G388</f>
        <v>SHEIN</v>
      </c>
      <c r="F388" s="30" t="e">
        <f>STOCK!#REF!</f>
        <v>#REF!</v>
      </c>
      <c r="G388" s="30" t="e">
        <f>STOCK!#REF!</f>
        <v>#REF!</v>
      </c>
      <c r="H388" s="30" t="e">
        <f>STOCK!#REF!</f>
        <v>#REF!</v>
      </c>
      <c r="I388" s="30" t="e">
        <f>STOCK!#REF!</f>
        <v>#REF!</v>
      </c>
      <c r="J388" s="30">
        <f>STOCK!H388</f>
        <v>10</v>
      </c>
      <c r="K388" s="30">
        <f>STOCK!I388</f>
        <v>10.166666666666666</v>
      </c>
      <c r="L388" s="30" t="e">
        <f>STOCK!#REF!</f>
        <v>#REF!</v>
      </c>
      <c r="U388" s="30">
        <v>1</v>
      </c>
      <c r="V388" s="30">
        <f>STOCK!L388</f>
        <v>3</v>
      </c>
      <c r="X388" s="30">
        <v>0</v>
      </c>
      <c r="Y388" s="30">
        <f t="shared" si="6"/>
        <v>1</v>
      </c>
      <c r="AG388" s="30" t="str">
        <f>STOCK!A388</f>
        <v>UB0269</v>
      </c>
      <c r="AI388" s="30">
        <v>0</v>
      </c>
    </row>
    <row r="389" spans="1:35" x14ac:dyDescent="0.15">
      <c r="A389" s="30" t="str">
        <f>STOCK!C389</f>
        <v>PRODUCT</v>
      </c>
      <c r="B389" s="30" t="str">
        <f>STOCK!D389</f>
        <v>Tops</v>
      </c>
      <c r="C389" s="30" t="str">
        <f>STOCK!E389</f>
        <v>Blusa atada bohemia</v>
      </c>
      <c r="D389" s="30" t="str">
        <f>STOCK!F389</f>
        <v>Talla S</v>
      </c>
      <c r="E389" s="30" t="str">
        <f>STOCK!G389</f>
        <v>SHEIN</v>
      </c>
      <c r="F389" s="30" t="e">
        <f>STOCK!#REF!</f>
        <v>#REF!</v>
      </c>
      <c r="G389" s="30" t="e">
        <f>STOCK!#REF!</f>
        <v>#REF!</v>
      </c>
      <c r="H389" s="30" t="e">
        <f>STOCK!#REF!</f>
        <v>#REF!</v>
      </c>
      <c r="I389" s="30" t="e">
        <f>STOCK!#REF!</f>
        <v>#REF!</v>
      </c>
      <c r="J389" s="30">
        <f>STOCK!H389</f>
        <v>14</v>
      </c>
      <c r="K389" s="30">
        <f>STOCK!I389</f>
        <v>12</v>
      </c>
      <c r="L389" s="30" t="e">
        <f>STOCK!#REF!</f>
        <v>#REF!</v>
      </c>
      <c r="U389" s="30">
        <v>1</v>
      </c>
      <c r="V389" s="30">
        <f>STOCK!L389</f>
        <v>1</v>
      </c>
      <c r="X389" s="30">
        <v>0</v>
      </c>
      <c r="Y389" s="30">
        <f t="shared" si="6"/>
        <v>1</v>
      </c>
      <c r="AG389" s="30" t="str">
        <f>STOCK!A389</f>
        <v>BU0270</v>
      </c>
      <c r="AI389" s="30">
        <v>0</v>
      </c>
    </row>
    <row r="390" spans="1:35" x14ac:dyDescent="0.15">
      <c r="A390" s="30" t="str">
        <f>STOCK!C390</f>
        <v>PRODUCT</v>
      </c>
      <c r="B390" s="30" t="str">
        <f>STOCK!D390</f>
        <v>Tops /Precios Bajos</v>
      </c>
      <c r="C390" s="30" t="str">
        <f>STOCK!E390</f>
        <v>Blusa estampada amplia</v>
      </c>
      <c r="D390" s="30" t="str">
        <f>STOCK!F390</f>
        <v>Talla S</v>
      </c>
      <c r="E390" s="30" t="str">
        <f>STOCK!G390</f>
        <v>SHEIN</v>
      </c>
      <c r="F390" s="30" t="e">
        <f>STOCK!#REF!</f>
        <v>#REF!</v>
      </c>
      <c r="G390" s="30" t="e">
        <f>STOCK!#REF!</f>
        <v>#REF!</v>
      </c>
      <c r="H390" s="30" t="e">
        <f>STOCK!#REF!</f>
        <v>#REF!</v>
      </c>
      <c r="I390" s="30" t="e">
        <f>STOCK!#REF!</f>
        <v>#REF!</v>
      </c>
      <c r="J390" s="30">
        <f>STOCK!H390</f>
        <v>10</v>
      </c>
      <c r="K390" s="30">
        <f>STOCK!I390</f>
        <v>10.166666666666666</v>
      </c>
      <c r="L390" s="30" t="e">
        <f>STOCK!#REF!</f>
        <v>#REF!</v>
      </c>
      <c r="U390" s="30">
        <v>1</v>
      </c>
      <c r="V390" s="30">
        <f>STOCK!L390</f>
        <v>1</v>
      </c>
      <c r="X390" s="30">
        <v>0</v>
      </c>
      <c r="Y390" s="30">
        <f t="shared" ref="Y390:Y453" si="7">IF(V390&gt;0,1,0)</f>
        <v>1</v>
      </c>
      <c r="AG390" s="30" t="str">
        <f>STOCK!A390</f>
        <v>BU0271</v>
      </c>
      <c r="AI390" s="30">
        <v>0</v>
      </c>
    </row>
    <row r="391" spans="1:35" x14ac:dyDescent="0.15">
      <c r="A391" s="30" t="str">
        <f>STOCK!C391</f>
        <v>PRODUCT</v>
      </c>
      <c r="B391" s="30" t="str">
        <f>STOCK!D391</f>
        <v>Trajes de baño</v>
      </c>
      <c r="C391" s="30" t="str">
        <f>STOCK!E391</f>
        <v>Bikini Satinado</v>
      </c>
      <c r="D391" s="30" t="str">
        <f>STOCK!F391</f>
        <v>Talla XS</v>
      </c>
      <c r="E391" s="30" t="str">
        <f>STOCK!G391</f>
        <v>SHEIN</v>
      </c>
      <c r="F391" s="30" t="e">
        <f>STOCK!#REF!</f>
        <v>#REF!</v>
      </c>
      <c r="G391" s="30" t="e">
        <f>STOCK!#REF!</f>
        <v>#REF!</v>
      </c>
      <c r="H391" s="30" t="e">
        <f>STOCK!#REF!</f>
        <v>#REF!</v>
      </c>
      <c r="I391" s="30" t="e">
        <f>STOCK!#REF!</f>
        <v>#REF!</v>
      </c>
      <c r="J391" s="30">
        <f>STOCK!H391</f>
        <v>15</v>
      </c>
      <c r="K391" s="30">
        <f>STOCK!I391</f>
        <v>9.8333333333333321</v>
      </c>
      <c r="L391" s="30" t="e">
        <f>STOCK!#REF!</f>
        <v>#REF!</v>
      </c>
      <c r="U391" s="30">
        <v>1</v>
      </c>
      <c r="V391" s="30">
        <f>STOCK!L391</f>
        <v>0</v>
      </c>
      <c r="X391" s="30">
        <v>0</v>
      </c>
      <c r="Y391" s="30">
        <f t="shared" si="7"/>
        <v>0</v>
      </c>
      <c r="AG391" s="30" t="str">
        <f>STOCK!A391</f>
        <v>BU0272</v>
      </c>
      <c r="AI391" s="30">
        <v>0</v>
      </c>
    </row>
    <row r="392" spans="1:35" x14ac:dyDescent="0.15">
      <c r="A392" s="30" t="str">
        <f>STOCK!C392</f>
        <v>PRODUCT</v>
      </c>
      <c r="B392" s="30" t="str">
        <f>STOCK!D392</f>
        <v>Trajes de baño /Curvy</v>
      </c>
      <c r="C392" s="30" t="str">
        <f>STOCK!E392</f>
        <v>Bikini cintura alta</v>
      </c>
      <c r="D392" s="30" t="str">
        <f>STOCK!F392</f>
        <v>Talla L</v>
      </c>
      <c r="E392" s="30" t="str">
        <f>STOCK!G392</f>
        <v>SHEIN</v>
      </c>
      <c r="F392" s="30" t="e">
        <f>STOCK!#REF!</f>
        <v>#REF!</v>
      </c>
      <c r="G392" s="30" t="e">
        <f>STOCK!#REF!</f>
        <v>#REF!</v>
      </c>
      <c r="H392" s="30" t="e">
        <f>STOCK!#REF!</f>
        <v>#REF!</v>
      </c>
      <c r="I392" s="30" t="e">
        <f>STOCK!#REF!</f>
        <v>#REF!</v>
      </c>
      <c r="J392" s="30">
        <f>STOCK!H392</f>
        <v>15</v>
      </c>
      <c r="K392" s="30">
        <f>STOCK!I392</f>
        <v>10.583333333333332</v>
      </c>
      <c r="L392" s="30" t="e">
        <f>STOCK!#REF!</f>
        <v>#REF!</v>
      </c>
      <c r="U392" s="30">
        <v>1</v>
      </c>
      <c r="V392" s="30">
        <f>STOCK!L392</f>
        <v>1</v>
      </c>
      <c r="X392" s="30">
        <v>0</v>
      </c>
      <c r="Y392" s="30">
        <f t="shared" si="7"/>
        <v>1</v>
      </c>
      <c r="AG392" s="30" t="str">
        <f>STOCK!A392</f>
        <v>BU0273</v>
      </c>
      <c r="AI392" s="30">
        <v>0</v>
      </c>
    </row>
    <row r="393" spans="1:35" x14ac:dyDescent="0.15">
      <c r="A393" s="30" t="str">
        <f>STOCK!C393</f>
        <v>PRODUCT</v>
      </c>
      <c r="B393" s="30" t="str">
        <f>STOCK!D393</f>
        <v>Trajes de baño /Bikinis</v>
      </c>
      <c r="C393" s="30" t="str">
        <f>STOCK!E393</f>
        <v>Set de bikini malva</v>
      </c>
      <c r="D393" s="30" t="str">
        <f>STOCK!F393</f>
        <v>Talla S</v>
      </c>
      <c r="E393" s="30" t="str">
        <f>STOCK!G393</f>
        <v>SHEIN</v>
      </c>
      <c r="F393" s="30" t="e">
        <f>STOCK!#REF!</f>
        <v>#REF!</v>
      </c>
      <c r="G393" s="30" t="e">
        <f>STOCK!#REF!</f>
        <v>#REF!</v>
      </c>
      <c r="H393" s="30" t="e">
        <f>STOCK!#REF!</f>
        <v>#REF!</v>
      </c>
      <c r="I393" s="30" t="e">
        <f>STOCK!#REF!</f>
        <v>#REF!</v>
      </c>
      <c r="J393" s="30">
        <f>STOCK!H393</f>
        <v>15</v>
      </c>
      <c r="K393" s="30">
        <f>STOCK!I393</f>
        <v>13.833333333333332</v>
      </c>
      <c r="L393" s="30" t="e">
        <f>STOCK!#REF!</f>
        <v>#REF!</v>
      </c>
      <c r="U393" s="30">
        <v>1</v>
      </c>
      <c r="V393" s="30">
        <f>STOCK!L393</f>
        <v>1</v>
      </c>
      <c r="X393" s="30">
        <v>0</v>
      </c>
      <c r="Y393" s="30">
        <f t="shared" si="7"/>
        <v>1</v>
      </c>
      <c r="AG393" s="30" t="str">
        <f>STOCK!A393</f>
        <v>BU0274</v>
      </c>
      <c r="AI393" s="30">
        <v>0</v>
      </c>
    </row>
    <row r="394" spans="1:35" x14ac:dyDescent="0.15">
      <c r="A394" s="30" t="str">
        <f>STOCK!C394</f>
        <v>PRODUCT</v>
      </c>
      <c r="B394" s="30" t="str">
        <f>STOCK!D394</f>
        <v>Vestidos /Precios Bajos</v>
      </c>
      <c r="C394" s="30" t="str">
        <f>STOCK!E394</f>
        <v>Vestido estampado malva</v>
      </c>
      <c r="D394" s="30" t="str">
        <f>STOCK!F394</f>
        <v>Talla XS</v>
      </c>
      <c r="E394" s="30" t="str">
        <f>STOCK!G394</f>
        <v>SHEIN</v>
      </c>
      <c r="F394" s="30" t="e">
        <f>STOCK!#REF!</f>
        <v>#REF!</v>
      </c>
      <c r="G394" s="30" t="e">
        <f>STOCK!#REF!</f>
        <v>#REF!</v>
      </c>
      <c r="H394" s="30" t="e">
        <f>STOCK!#REF!</f>
        <v>#REF!</v>
      </c>
      <c r="I394" s="30" t="e">
        <f>STOCK!#REF!</f>
        <v>#REF!</v>
      </c>
      <c r="J394" s="30">
        <f>STOCK!H394</f>
        <v>18</v>
      </c>
      <c r="K394" s="30">
        <f>STOCK!I394</f>
        <v>14</v>
      </c>
      <c r="L394" s="30" t="e">
        <f>STOCK!#REF!</f>
        <v>#REF!</v>
      </c>
      <c r="U394" s="30">
        <v>1</v>
      </c>
      <c r="V394" s="30">
        <f>STOCK!L394</f>
        <v>3</v>
      </c>
      <c r="X394" s="30">
        <v>0</v>
      </c>
      <c r="Y394" s="30">
        <f t="shared" si="7"/>
        <v>1</v>
      </c>
      <c r="AG394" s="30" t="str">
        <f>STOCK!A394</f>
        <v>BU0275</v>
      </c>
      <c r="AI394" s="30">
        <v>0</v>
      </c>
    </row>
    <row r="395" spans="1:35" x14ac:dyDescent="0.15">
      <c r="A395" s="30" t="str">
        <f>STOCK!C395</f>
        <v>PRODUCT</v>
      </c>
      <c r="B395" s="30" t="str">
        <f>STOCK!D395</f>
        <v>Belleza</v>
      </c>
      <c r="C395" s="30" t="str">
        <f>STOCK!E395</f>
        <v>Rubor rosa</v>
      </c>
      <c r="D395" s="30" t="str">
        <f>STOCK!F395</f>
        <v>Talla Única</v>
      </c>
      <c r="E395" s="30" t="str">
        <f>STOCK!G395</f>
        <v>SHEIN</v>
      </c>
      <c r="F395" s="30" t="e">
        <f>STOCK!#REF!</f>
        <v>#REF!</v>
      </c>
      <c r="G395" s="30" t="e">
        <f>STOCK!#REF!</f>
        <v>#REF!</v>
      </c>
      <c r="H395" s="30" t="e">
        <f>STOCK!#REF!</f>
        <v>#REF!</v>
      </c>
      <c r="I395" s="30" t="e">
        <f>STOCK!#REF!</f>
        <v>#REF!</v>
      </c>
      <c r="J395" s="30">
        <f>STOCK!H395</f>
        <v>10</v>
      </c>
      <c r="K395" s="30">
        <f>STOCK!I395</f>
        <v>6.5000000000000009</v>
      </c>
      <c r="L395" s="30" t="e">
        <f>STOCK!#REF!</f>
        <v>#REF!</v>
      </c>
      <c r="U395" s="30">
        <v>1</v>
      </c>
      <c r="V395" s="30">
        <f>STOCK!L395</f>
        <v>1</v>
      </c>
      <c r="X395" s="30">
        <v>0</v>
      </c>
      <c r="Y395" s="30">
        <f t="shared" si="7"/>
        <v>1</v>
      </c>
      <c r="AG395" s="30" t="str">
        <f>STOCK!A395</f>
        <v>BU0276</v>
      </c>
      <c r="AI395" s="30">
        <v>0</v>
      </c>
    </row>
    <row r="396" spans="1:35" x14ac:dyDescent="0.15">
      <c r="A396" s="30" t="str">
        <f>STOCK!C396</f>
        <v>PRODUCT</v>
      </c>
      <c r="B396" s="30" t="str">
        <f>STOCK!D396</f>
        <v>Vestidos</v>
      </c>
      <c r="C396" s="30" t="str">
        <f>STOCK!E396</f>
        <v>Vestido pasión</v>
      </c>
      <c r="D396" s="30" t="str">
        <f>STOCK!F396</f>
        <v>Talla XS</v>
      </c>
      <c r="E396" s="30" t="str">
        <f>STOCK!G396</f>
        <v>SHEIN</v>
      </c>
      <c r="F396" s="30" t="e">
        <f>STOCK!#REF!</f>
        <v>#REF!</v>
      </c>
      <c r="G396" s="30" t="e">
        <f>STOCK!#REF!</f>
        <v>#REF!</v>
      </c>
      <c r="H396" s="30" t="e">
        <f>STOCK!#REF!</f>
        <v>#REF!</v>
      </c>
      <c r="I396" s="30" t="e">
        <f>STOCK!#REF!</f>
        <v>#REF!</v>
      </c>
      <c r="J396" s="30">
        <f>STOCK!H396</f>
        <v>35</v>
      </c>
      <c r="K396" s="30">
        <f>STOCK!I396</f>
        <v>39.583333333333336</v>
      </c>
      <c r="L396" s="30" t="e">
        <f>STOCK!#REF!</f>
        <v>#REF!</v>
      </c>
      <c r="U396" s="30">
        <v>1</v>
      </c>
      <c r="V396" s="30">
        <f>STOCK!L396</f>
        <v>0</v>
      </c>
      <c r="X396" s="30">
        <v>0</v>
      </c>
      <c r="Y396" s="30">
        <f t="shared" si="7"/>
        <v>0</v>
      </c>
      <c r="AG396" s="30" t="str">
        <f>STOCK!A396</f>
        <v>BU0277</v>
      </c>
      <c r="AI396" s="30">
        <v>0</v>
      </c>
    </row>
    <row r="397" spans="1:35" x14ac:dyDescent="0.15">
      <c r="A397" s="30" t="str">
        <f>STOCK!C397</f>
        <v>PRODUCT</v>
      </c>
      <c r="B397" s="30" t="str">
        <f>STOCK!D397</f>
        <v>Tops</v>
      </c>
      <c r="C397" s="30" t="str">
        <f>STOCK!E397</f>
        <v>Blusa naranja electra</v>
      </c>
      <c r="D397" s="30" t="str">
        <f>STOCK!F397</f>
        <v>Talla S</v>
      </c>
      <c r="E397" s="30" t="str">
        <f>STOCK!G397</f>
        <v>SHEIN</v>
      </c>
      <c r="F397" s="30" t="e">
        <f>STOCK!#REF!</f>
        <v>#REF!</v>
      </c>
      <c r="G397" s="30" t="e">
        <f>STOCK!#REF!</f>
        <v>#REF!</v>
      </c>
      <c r="H397" s="30" t="e">
        <f>STOCK!#REF!</f>
        <v>#REF!</v>
      </c>
      <c r="I397" s="30" t="e">
        <f>STOCK!#REF!</f>
        <v>#REF!</v>
      </c>
      <c r="J397" s="30">
        <f>STOCK!H397</f>
        <v>9</v>
      </c>
      <c r="K397" s="30">
        <f>STOCK!I397</f>
        <v>6</v>
      </c>
      <c r="L397" s="30" t="e">
        <f>STOCK!#REF!</f>
        <v>#REF!</v>
      </c>
      <c r="U397" s="30">
        <v>1</v>
      </c>
      <c r="V397" s="30">
        <f>STOCK!L397</f>
        <v>1</v>
      </c>
      <c r="X397" s="30">
        <v>0</v>
      </c>
      <c r="Y397" s="30">
        <f t="shared" si="7"/>
        <v>1</v>
      </c>
      <c r="AG397" s="30" t="str">
        <f>STOCK!A397</f>
        <v>BU0278</v>
      </c>
      <c r="AI397" s="30">
        <v>0</v>
      </c>
    </row>
    <row r="398" spans="1:35" x14ac:dyDescent="0.15">
      <c r="A398" s="30" t="str">
        <f>STOCK!C398</f>
        <v>PRODUCT</v>
      </c>
      <c r="B398" s="30" t="str">
        <f>STOCK!D398</f>
        <v>Trajes de baño</v>
      </c>
      <c r="C398" s="30" t="str">
        <f>STOCK!E398</f>
        <v>Pareo corazón</v>
      </c>
      <c r="D398" s="30" t="str">
        <f>STOCK!F398</f>
        <v>Talla S</v>
      </c>
      <c r="E398" s="30" t="str">
        <f>STOCK!G398</f>
        <v>SHEIN</v>
      </c>
      <c r="F398" s="30" t="e">
        <f>STOCK!#REF!</f>
        <v>#REF!</v>
      </c>
      <c r="G398" s="30" t="e">
        <f>STOCK!#REF!</f>
        <v>#REF!</v>
      </c>
      <c r="H398" s="30" t="e">
        <f>STOCK!#REF!</f>
        <v>#REF!</v>
      </c>
      <c r="I398" s="30" t="e">
        <f>STOCK!#REF!</f>
        <v>#REF!</v>
      </c>
      <c r="J398" s="30">
        <f>STOCK!H398</f>
        <v>10</v>
      </c>
      <c r="K398" s="30">
        <f>STOCK!I398</f>
        <v>5.5166666666666666</v>
      </c>
      <c r="L398" s="30" t="e">
        <f>STOCK!#REF!</f>
        <v>#REF!</v>
      </c>
      <c r="U398" s="30">
        <v>1</v>
      </c>
      <c r="V398" s="30">
        <f>STOCK!L398</f>
        <v>0</v>
      </c>
      <c r="X398" s="30">
        <v>0</v>
      </c>
      <c r="Y398" s="30">
        <f t="shared" si="7"/>
        <v>0</v>
      </c>
      <c r="AG398" s="30" t="str">
        <f>STOCK!A398</f>
        <v>BU0279</v>
      </c>
      <c r="AI398" s="30">
        <v>0</v>
      </c>
    </row>
    <row r="399" spans="1:35" x14ac:dyDescent="0.15">
      <c r="A399" s="30" t="str">
        <f>STOCK!C399</f>
        <v>PRODUCT</v>
      </c>
      <c r="B399" s="30" t="str">
        <f>STOCK!D399</f>
        <v>Tops</v>
      </c>
      <c r="C399" s="30" t="str">
        <f>STOCK!E399</f>
        <v>Top de malla sexy</v>
      </c>
      <c r="D399" s="30" t="str">
        <f>STOCK!F399</f>
        <v>Talla L</v>
      </c>
      <c r="E399" s="30" t="str">
        <f>STOCK!G399</f>
        <v>SHEIN</v>
      </c>
      <c r="F399" s="30" t="e">
        <f>STOCK!#REF!</f>
        <v>#REF!</v>
      </c>
      <c r="G399" s="30" t="e">
        <f>STOCK!#REF!</f>
        <v>#REF!</v>
      </c>
      <c r="H399" s="30" t="e">
        <f>STOCK!#REF!</f>
        <v>#REF!</v>
      </c>
      <c r="I399" s="30" t="e">
        <f>STOCK!#REF!</f>
        <v>#REF!</v>
      </c>
      <c r="J399" s="30">
        <f>STOCK!H399</f>
        <v>9</v>
      </c>
      <c r="K399" s="30">
        <f>STOCK!I399</f>
        <v>5.1833333333333327</v>
      </c>
      <c r="L399" s="30" t="e">
        <f>STOCK!#REF!</f>
        <v>#REF!</v>
      </c>
      <c r="U399" s="30">
        <v>1</v>
      </c>
      <c r="V399" s="30">
        <f>STOCK!L399</f>
        <v>0</v>
      </c>
      <c r="X399" s="30">
        <v>0</v>
      </c>
      <c r="Y399" s="30">
        <f t="shared" si="7"/>
        <v>0</v>
      </c>
      <c r="AG399" s="30" t="str">
        <f>STOCK!A399</f>
        <v>BU0280</v>
      </c>
      <c r="AI399" s="30">
        <v>0</v>
      </c>
    </row>
    <row r="400" spans="1:35" x14ac:dyDescent="0.15">
      <c r="A400" s="30" t="str">
        <f>STOCK!C400</f>
        <v>PRODUCT</v>
      </c>
      <c r="B400" s="30" t="str">
        <f>STOCK!D400</f>
        <v>Tops</v>
      </c>
      <c r="C400" s="30" t="str">
        <f>STOCK!E400</f>
        <v>Top escote corazón</v>
      </c>
      <c r="D400" s="30" t="str">
        <f>STOCK!F400</f>
        <v>Talla M</v>
      </c>
      <c r="E400" s="30" t="str">
        <f>STOCK!G400</f>
        <v>SHEIN</v>
      </c>
      <c r="F400" s="30" t="e">
        <f>STOCK!#REF!</f>
        <v>#REF!</v>
      </c>
      <c r="G400" s="30" t="e">
        <f>STOCK!#REF!</f>
        <v>#REF!</v>
      </c>
      <c r="H400" s="30" t="e">
        <f>STOCK!#REF!</f>
        <v>#REF!</v>
      </c>
      <c r="I400" s="30" t="e">
        <f>STOCK!#REF!</f>
        <v>#REF!</v>
      </c>
      <c r="J400" s="30">
        <f>STOCK!H400</f>
        <v>12</v>
      </c>
      <c r="K400" s="30">
        <f>STOCK!I400</f>
        <v>6.3166666666666664</v>
      </c>
      <c r="L400" s="30" t="e">
        <f>STOCK!#REF!</f>
        <v>#REF!</v>
      </c>
      <c r="U400" s="30">
        <v>1</v>
      </c>
      <c r="V400" s="30">
        <f>STOCK!L400</f>
        <v>1</v>
      </c>
      <c r="X400" s="30">
        <v>0</v>
      </c>
      <c r="Y400" s="30">
        <f t="shared" si="7"/>
        <v>1</v>
      </c>
      <c r="AG400" s="30" t="str">
        <f>STOCK!A400</f>
        <v>BU0281</v>
      </c>
      <c r="AI400" s="30">
        <v>0</v>
      </c>
    </row>
    <row r="401" spans="1:35" x14ac:dyDescent="0.15">
      <c r="A401" s="30" t="str">
        <f>STOCK!C401</f>
        <v>PRODUCT</v>
      </c>
      <c r="B401" s="30" t="str">
        <f>STOCK!D401</f>
        <v>Tops</v>
      </c>
      <c r="C401" s="30" t="str">
        <f>STOCK!E401</f>
        <v>Top escote corazón</v>
      </c>
      <c r="D401" s="30" t="str">
        <f>STOCK!F401</f>
        <v>Talla S</v>
      </c>
      <c r="E401" s="30" t="str">
        <f>STOCK!G401</f>
        <v>SHEIN</v>
      </c>
      <c r="F401" s="30" t="e">
        <f>STOCK!#REF!</f>
        <v>#REF!</v>
      </c>
      <c r="G401" s="30" t="e">
        <f>STOCK!#REF!</f>
        <v>#REF!</v>
      </c>
      <c r="H401" s="30" t="e">
        <f>STOCK!#REF!</f>
        <v>#REF!</v>
      </c>
      <c r="I401" s="30" t="e">
        <f>STOCK!#REF!</f>
        <v>#REF!</v>
      </c>
      <c r="J401" s="30">
        <f>STOCK!H401</f>
        <v>12</v>
      </c>
      <c r="K401" s="30">
        <f>STOCK!I401</f>
        <v>6.3166666666666664</v>
      </c>
      <c r="L401" s="30" t="e">
        <f>STOCK!#REF!</f>
        <v>#REF!</v>
      </c>
      <c r="U401" s="30">
        <v>1</v>
      </c>
      <c r="V401" s="30">
        <f>STOCK!L401</f>
        <v>1</v>
      </c>
      <c r="X401" s="30">
        <v>0</v>
      </c>
      <c r="Y401" s="30">
        <f t="shared" si="7"/>
        <v>1</v>
      </c>
      <c r="AG401" s="30" t="str">
        <f>STOCK!A401</f>
        <v>BU0282</v>
      </c>
      <c r="AI401" s="30">
        <v>0</v>
      </c>
    </row>
    <row r="402" spans="1:35" x14ac:dyDescent="0.15">
      <c r="A402" s="30" t="str">
        <f>STOCK!C402</f>
        <v>PRODUCT</v>
      </c>
      <c r="B402" s="30" t="str">
        <f>STOCK!D402</f>
        <v>Partes-de-abajo /Curvy</v>
      </c>
      <c r="C402" s="30" t="str">
        <f>STOCK!E402</f>
        <v>Falda rosa brillante</v>
      </c>
      <c r="D402" s="30" t="str">
        <f>STOCK!F402</f>
        <v>Talla L</v>
      </c>
      <c r="E402" s="30" t="str">
        <f>STOCK!G402</f>
        <v>SHEIN</v>
      </c>
      <c r="F402" s="30" t="e">
        <f>STOCK!#REF!</f>
        <v>#REF!</v>
      </c>
      <c r="G402" s="30" t="e">
        <f>STOCK!#REF!</f>
        <v>#REF!</v>
      </c>
      <c r="H402" s="30" t="e">
        <f>STOCK!#REF!</f>
        <v>#REF!</v>
      </c>
      <c r="I402" s="30" t="e">
        <f>STOCK!#REF!</f>
        <v>#REF!</v>
      </c>
      <c r="J402" s="30">
        <f>STOCK!H402</f>
        <v>12</v>
      </c>
      <c r="K402" s="30">
        <f>STOCK!I402</f>
        <v>6.8</v>
      </c>
      <c r="L402" s="30" t="e">
        <f>STOCK!#REF!</f>
        <v>#REF!</v>
      </c>
      <c r="U402" s="30">
        <v>1</v>
      </c>
      <c r="V402" s="30">
        <f>STOCK!L402</f>
        <v>1</v>
      </c>
      <c r="X402" s="30">
        <v>0</v>
      </c>
      <c r="Y402" s="30">
        <f t="shared" si="7"/>
        <v>1</v>
      </c>
      <c r="AG402" s="30" t="str">
        <f>STOCK!A402</f>
        <v>BU0283</v>
      </c>
      <c r="AI402" s="30">
        <v>0</v>
      </c>
    </row>
    <row r="403" spans="1:35" x14ac:dyDescent="0.15">
      <c r="A403" s="30" t="str">
        <f>STOCK!C403</f>
        <v>PRODUCT</v>
      </c>
      <c r="B403" s="30" t="str">
        <f>STOCK!D403</f>
        <v>Trajes de baño</v>
      </c>
      <c r="C403" s="30" t="str">
        <f>STOCK!E403</f>
        <v>Kimono Maxi elegante</v>
      </c>
      <c r="D403" s="30" t="str">
        <f>STOCK!F403</f>
        <v>Talla M</v>
      </c>
      <c r="E403" s="30" t="str">
        <f>STOCK!G403</f>
        <v>SHEIN</v>
      </c>
      <c r="F403" s="30" t="e">
        <f>STOCK!#REF!</f>
        <v>#REF!</v>
      </c>
      <c r="G403" s="30" t="e">
        <f>STOCK!#REF!</f>
        <v>#REF!</v>
      </c>
      <c r="H403" s="30" t="e">
        <f>STOCK!#REF!</f>
        <v>#REF!</v>
      </c>
      <c r="I403" s="30" t="e">
        <f>STOCK!#REF!</f>
        <v>#REF!</v>
      </c>
      <c r="J403" s="30">
        <f>STOCK!H403</f>
        <v>30</v>
      </c>
      <c r="K403" s="30">
        <f>STOCK!I403</f>
        <v>30.083333333333336</v>
      </c>
      <c r="L403" s="30" t="e">
        <f>STOCK!#REF!</f>
        <v>#REF!</v>
      </c>
      <c r="U403" s="30">
        <v>1</v>
      </c>
      <c r="V403" s="30">
        <f>STOCK!L403</f>
        <v>0</v>
      </c>
      <c r="X403" s="30">
        <v>0</v>
      </c>
      <c r="Y403" s="30">
        <f t="shared" si="7"/>
        <v>0</v>
      </c>
      <c r="AG403" s="30" t="str">
        <f>STOCK!A403</f>
        <v>BU0284</v>
      </c>
      <c r="AI403" s="30">
        <v>0</v>
      </c>
    </row>
    <row r="404" spans="1:35" x14ac:dyDescent="0.15">
      <c r="A404" s="30" t="str">
        <f>STOCK!C404</f>
        <v>PRODUCT</v>
      </c>
      <c r="B404" s="30" t="str">
        <f>STOCK!D404</f>
        <v>Vestidos</v>
      </c>
      <c r="C404" s="30" t="str">
        <f>STOCK!E404</f>
        <v>Vestido esmeralda</v>
      </c>
      <c r="D404" s="30" t="str">
        <f>STOCK!F404</f>
        <v>Talla S</v>
      </c>
      <c r="E404" s="30" t="str">
        <f>STOCK!G404</f>
        <v>SHEIN</v>
      </c>
      <c r="F404" s="30" t="e">
        <f>STOCK!#REF!</f>
        <v>#REF!</v>
      </c>
      <c r="G404" s="30" t="e">
        <f>STOCK!#REF!</f>
        <v>#REF!</v>
      </c>
      <c r="H404" s="30" t="e">
        <f>STOCK!#REF!</f>
        <v>#REF!</v>
      </c>
      <c r="I404" s="30" t="e">
        <f>STOCK!#REF!</f>
        <v>#REF!</v>
      </c>
      <c r="J404" s="30">
        <f>STOCK!H404</f>
        <v>25</v>
      </c>
      <c r="K404" s="30">
        <f>STOCK!I404</f>
        <v>25.166666666666668</v>
      </c>
      <c r="L404" s="30" t="e">
        <f>STOCK!#REF!</f>
        <v>#REF!</v>
      </c>
      <c r="U404" s="30">
        <v>1</v>
      </c>
      <c r="V404" s="30">
        <f>STOCK!L404</f>
        <v>0</v>
      </c>
      <c r="X404" s="30">
        <v>0</v>
      </c>
      <c r="Y404" s="30">
        <f t="shared" si="7"/>
        <v>0</v>
      </c>
      <c r="AG404" s="30" t="str">
        <f>STOCK!A404</f>
        <v>BU0285</v>
      </c>
      <c r="AI404" s="30">
        <v>0</v>
      </c>
    </row>
    <row r="405" spans="1:35" x14ac:dyDescent="0.15">
      <c r="A405" s="30" t="str">
        <f>STOCK!C405</f>
        <v>PRODUCT</v>
      </c>
      <c r="B405" s="30" t="str">
        <f>STOCK!D405</f>
        <v>Accesorios</v>
      </c>
      <c r="C405" s="30" t="str">
        <f>STOCK!E405</f>
        <v>Cinturón ancho casual</v>
      </c>
      <c r="D405" s="30" t="str">
        <f>STOCK!F405</f>
        <v>Talla L</v>
      </c>
      <c r="E405" s="30" t="str">
        <f>STOCK!G405</f>
        <v>SHEIN</v>
      </c>
      <c r="F405" s="30" t="e">
        <f>STOCK!#REF!</f>
        <v>#REF!</v>
      </c>
      <c r="G405" s="30" t="e">
        <f>STOCK!#REF!</f>
        <v>#REF!</v>
      </c>
      <c r="H405" s="30" t="e">
        <f>STOCK!#REF!</f>
        <v>#REF!</v>
      </c>
      <c r="I405" s="30" t="e">
        <f>STOCK!#REF!</f>
        <v>#REF!</v>
      </c>
      <c r="J405" s="30">
        <f>STOCK!H405</f>
        <v>10</v>
      </c>
      <c r="K405" s="30">
        <f>STOCK!I405</f>
        <v>5.8666666666666663</v>
      </c>
      <c r="L405" s="30" t="e">
        <f>STOCK!#REF!</f>
        <v>#REF!</v>
      </c>
      <c r="U405" s="30">
        <v>1</v>
      </c>
      <c r="V405" s="30">
        <f>STOCK!L405</f>
        <v>0</v>
      </c>
      <c r="X405" s="30">
        <v>0</v>
      </c>
      <c r="Y405" s="30">
        <f t="shared" si="7"/>
        <v>0</v>
      </c>
      <c r="AG405" s="30" t="str">
        <f>STOCK!A405</f>
        <v>A0018</v>
      </c>
      <c r="AI405" s="30">
        <v>0</v>
      </c>
    </row>
    <row r="406" spans="1:35" x14ac:dyDescent="0.15">
      <c r="A406" s="30" t="str">
        <f>STOCK!C406</f>
        <v>PRODUCT</v>
      </c>
      <c r="B406" s="30" t="str">
        <f>STOCK!D406</f>
        <v xml:space="preserve">Accesorios </v>
      </c>
      <c r="C406" s="30" t="str">
        <f>STOCK!E406</f>
        <v>Gafas anchas de moda</v>
      </c>
      <c r="D406" s="30" t="str">
        <f>STOCK!F406</f>
        <v>Talla Unitalla</v>
      </c>
      <c r="E406" s="30" t="str">
        <f>STOCK!G406</f>
        <v>SHEIN</v>
      </c>
      <c r="F406" s="30" t="e">
        <f>STOCK!#REF!</f>
        <v>#REF!</v>
      </c>
      <c r="G406" s="30" t="e">
        <f>STOCK!#REF!</f>
        <v>#REF!</v>
      </c>
      <c r="H406" s="30" t="e">
        <f>STOCK!#REF!</f>
        <v>#REF!</v>
      </c>
      <c r="I406" s="30" t="e">
        <f>STOCK!#REF!</f>
        <v>#REF!</v>
      </c>
      <c r="J406" s="30">
        <f>STOCK!H406</f>
        <v>10</v>
      </c>
      <c r="K406" s="30">
        <f>STOCK!I406</f>
        <v>4.6166666666666663</v>
      </c>
      <c r="L406" s="30" t="e">
        <f>STOCK!#REF!</f>
        <v>#REF!</v>
      </c>
      <c r="U406" s="30">
        <v>1</v>
      </c>
      <c r="V406" s="30">
        <f>STOCK!L406</f>
        <v>1</v>
      </c>
      <c r="X406" s="30">
        <v>0</v>
      </c>
      <c r="Y406" s="30">
        <f t="shared" si="7"/>
        <v>1</v>
      </c>
      <c r="AG406" s="30" t="str">
        <f>STOCK!A406</f>
        <v>BU0286</v>
      </c>
      <c r="AI406" s="30">
        <v>0</v>
      </c>
    </row>
    <row r="407" spans="1:35" x14ac:dyDescent="0.15">
      <c r="A407" s="30" t="str">
        <f>STOCK!C407</f>
        <v>PRODUCT</v>
      </c>
      <c r="B407" s="30" t="str">
        <f>STOCK!D407</f>
        <v>Vestidos</v>
      </c>
      <c r="C407" s="30" t="str">
        <f>STOCK!E407</f>
        <v>Vestido Ajustado brillo</v>
      </c>
      <c r="D407" s="30" t="str">
        <f>STOCK!F407</f>
        <v>Talla S</v>
      </c>
      <c r="E407" s="30" t="str">
        <f>STOCK!G407</f>
        <v>SHEIN</v>
      </c>
      <c r="F407" s="30" t="e">
        <f>STOCK!#REF!</f>
        <v>#REF!</v>
      </c>
      <c r="G407" s="30" t="e">
        <f>STOCK!#REF!</f>
        <v>#REF!</v>
      </c>
      <c r="H407" s="30" t="e">
        <f>STOCK!#REF!</f>
        <v>#REF!</v>
      </c>
      <c r="I407" s="30" t="e">
        <f>STOCK!#REF!</f>
        <v>#REF!</v>
      </c>
      <c r="J407" s="30">
        <f>STOCK!H407</f>
        <v>16</v>
      </c>
      <c r="K407" s="30">
        <f>STOCK!I407</f>
        <v>13.666666666666666</v>
      </c>
      <c r="L407" s="30" t="e">
        <f>STOCK!#REF!</f>
        <v>#REF!</v>
      </c>
      <c r="U407" s="30">
        <v>1</v>
      </c>
      <c r="V407" s="30">
        <f>STOCK!L407</f>
        <v>0</v>
      </c>
      <c r="X407" s="30">
        <v>0</v>
      </c>
      <c r="Y407" s="30">
        <f t="shared" si="7"/>
        <v>0</v>
      </c>
      <c r="AG407" s="30" t="str">
        <f>STOCK!A407</f>
        <v>BU0287</v>
      </c>
      <c r="AI407" s="30">
        <v>0</v>
      </c>
    </row>
    <row r="408" spans="1:35" x14ac:dyDescent="0.15">
      <c r="A408" s="30" t="str">
        <f>STOCK!C408</f>
        <v>PRODUCT</v>
      </c>
      <c r="B408" s="30" t="str">
        <f>STOCK!D408</f>
        <v>Vestidos</v>
      </c>
      <c r="C408" s="30" t="str">
        <f>STOCK!E408</f>
        <v>Vestido venturina</v>
      </c>
      <c r="D408" s="30" t="str">
        <f>STOCK!F408</f>
        <v>Talla M</v>
      </c>
      <c r="E408" s="30" t="str">
        <f>STOCK!G408</f>
        <v>SHEIN</v>
      </c>
      <c r="F408" s="30" t="e">
        <f>STOCK!#REF!</f>
        <v>#REF!</v>
      </c>
      <c r="G408" s="30" t="e">
        <f>STOCK!#REF!</f>
        <v>#REF!</v>
      </c>
      <c r="H408" s="30" t="e">
        <f>STOCK!#REF!</f>
        <v>#REF!</v>
      </c>
      <c r="I408" s="30" t="e">
        <f>STOCK!#REF!</f>
        <v>#REF!</v>
      </c>
      <c r="J408" s="30">
        <f>STOCK!H408</f>
        <v>16</v>
      </c>
      <c r="K408" s="30">
        <f>STOCK!I408</f>
        <v>13.666666666666666</v>
      </c>
      <c r="L408" s="30" t="e">
        <f>STOCK!#REF!</f>
        <v>#REF!</v>
      </c>
      <c r="U408" s="30">
        <v>1</v>
      </c>
      <c r="V408" s="30">
        <f>STOCK!L408</f>
        <v>1</v>
      </c>
      <c r="X408" s="30">
        <v>0</v>
      </c>
      <c r="Y408" s="30">
        <f t="shared" si="7"/>
        <v>1</v>
      </c>
      <c r="AG408" s="30" t="str">
        <f>STOCK!A408</f>
        <v>BU0288</v>
      </c>
      <c r="AI408" s="30">
        <v>0</v>
      </c>
    </row>
    <row r="409" spans="1:35" x14ac:dyDescent="0.15">
      <c r="A409" s="30" t="str">
        <f>STOCK!C409</f>
        <v>PRODUCT</v>
      </c>
      <c r="B409" s="30" t="str">
        <f>STOCK!D409</f>
        <v>Trajes de baño</v>
      </c>
      <c r="C409" s="30" t="str">
        <f>STOCK!E409</f>
        <v>Bikini Rosa canalé</v>
      </c>
      <c r="D409" s="30" t="str">
        <f>STOCK!F409</f>
        <v>Talla S</v>
      </c>
      <c r="E409" s="30" t="str">
        <f>STOCK!G409</f>
        <v>SHEIN</v>
      </c>
      <c r="F409" s="30" t="e">
        <f>STOCK!#REF!</f>
        <v>#REF!</v>
      </c>
      <c r="G409" s="30" t="e">
        <f>STOCK!#REF!</f>
        <v>#REF!</v>
      </c>
      <c r="H409" s="30" t="e">
        <f>STOCK!#REF!</f>
        <v>#REF!</v>
      </c>
      <c r="I409" s="30" t="e">
        <f>STOCK!#REF!</f>
        <v>#REF!</v>
      </c>
      <c r="J409" s="30">
        <f>STOCK!H409</f>
        <v>20</v>
      </c>
      <c r="K409" s="30">
        <f>STOCK!I409</f>
        <v>20.166666666666668</v>
      </c>
      <c r="L409" s="30" t="e">
        <f>STOCK!#REF!</f>
        <v>#REF!</v>
      </c>
      <c r="U409" s="30">
        <v>1</v>
      </c>
      <c r="V409" s="30">
        <f>STOCK!L409</f>
        <v>0</v>
      </c>
      <c r="X409" s="30">
        <v>0</v>
      </c>
      <c r="Y409" s="30">
        <f t="shared" si="7"/>
        <v>0</v>
      </c>
      <c r="AG409" s="30" t="str">
        <f>STOCK!A409</f>
        <v>BU0289</v>
      </c>
      <c r="AI409" s="30">
        <v>0</v>
      </c>
    </row>
    <row r="410" spans="1:35" x14ac:dyDescent="0.15">
      <c r="A410" s="30" t="str">
        <f>STOCK!C410</f>
        <v>PRODUCT</v>
      </c>
      <c r="B410" s="30" t="str">
        <f>STOCK!D410</f>
        <v>Trajes de baño</v>
      </c>
      <c r="C410" s="30" t="str">
        <f>STOCK!E410</f>
        <v>Bikini rosa canalé</v>
      </c>
      <c r="D410" s="30" t="str">
        <f>STOCK!F410</f>
        <v>Talla M</v>
      </c>
      <c r="E410" s="30" t="str">
        <f>STOCK!G410</f>
        <v>SHEIN</v>
      </c>
      <c r="F410" s="30" t="e">
        <f>STOCK!#REF!</f>
        <v>#REF!</v>
      </c>
      <c r="G410" s="30" t="e">
        <f>STOCK!#REF!</f>
        <v>#REF!</v>
      </c>
      <c r="H410" s="30" t="e">
        <f>STOCK!#REF!</f>
        <v>#REF!</v>
      </c>
      <c r="I410" s="30" t="e">
        <f>STOCK!#REF!</f>
        <v>#REF!</v>
      </c>
      <c r="J410" s="30">
        <f>STOCK!H410</f>
        <v>20</v>
      </c>
      <c r="K410" s="30">
        <f>STOCK!I410</f>
        <v>20.166666666666668</v>
      </c>
      <c r="L410" s="30" t="e">
        <f>STOCK!#REF!</f>
        <v>#REF!</v>
      </c>
      <c r="U410" s="30">
        <v>1</v>
      </c>
      <c r="V410" s="30">
        <f>STOCK!L410</f>
        <v>0</v>
      </c>
      <c r="X410" s="30">
        <v>0</v>
      </c>
      <c r="Y410" s="30">
        <f t="shared" si="7"/>
        <v>0</v>
      </c>
      <c r="AG410" s="30" t="str">
        <f>STOCK!A410</f>
        <v>BU0290</v>
      </c>
      <c r="AI410" s="30">
        <v>0</v>
      </c>
    </row>
    <row r="411" spans="1:35" x14ac:dyDescent="0.15">
      <c r="A411" s="30" t="str">
        <f>STOCK!C411</f>
        <v>PRODUCT</v>
      </c>
      <c r="B411" s="30" t="str">
        <f>STOCK!D411</f>
        <v>Vestidos</v>
      </c>
      <c r="C411" s="30" t="str">
        <f>STOCK!E411</f>
        <v>Vestido puerina</v>
      </c>
      <c r="D411" s="30" t="str">
        <f>STOCK!F411</f>
        <v>Talla M</v>
      </c>
      <c r="E411" s="30" t="str">
        <f>STOCK!G411</f>
        <v>SHEIN</v>
      </c>
      <c r="F411" s="30" t="e">
        <f>STOCK!#REF!</f>
        <v>#REF!</v>
      </c>
      <c r="G411" s="30" t="e">
        <f>STOCK!#REF!</f>
        <v>#REF!</v>
      </c>
      <c r="H411" s="30" t="e">
        <f>STOCK!#REF!</f>
        <v>#REF!</v>
      </c>
      <c r="I411" s="30" t="e">
        <f>STOCK!#REF!</f>
        <v>#REF!</v>
      </c>
      <c r="J411" s="30">
        <f>STOCK!H411</f>
        <v>16</v>
      </c>
      <c r="K411" s="30">
        <f>STOCK!I411</f>
        <v>13.666666666666666</v>
      </c>
      <c r="L411" s="30" t="e">
        <f>STOCK!#REF!</f>
        <v>#REF!</v>
      </c>
      <c r="U411" s="30">
        <v>1</v>
      </c>
      <c r="V411" s="30">
        <f>STOCK!L411</f>
        <v>1</v>
      </c>
      <c r="X411" s="30">
        <v>0</v>
      </c>
      <c r="Y411" s="30">
        <f t="shared" si="7"/>
        <v>1</v>
      </c>
      <c r="AG411" s="30" t="str">
        <f>STOCK!A411</f>
        <v>BU0291</v>
      </c>
      <c r="AI411" s="30">
        <v>0</v>
      </c>
    </row>
    <row r="412" spans="1:35" x14ac:dyDescent="0.15">
      <c r="A412" s="30" t="str">
        <f>STOCK!C412</f>
        <v>PRODUCT</v>
      </c>
      <c r="B412" s="30" t="str">
        <f>STOCK!D412</f>
        <v>Trajes de baño /Curvy</v>
      </c>
      <c r="C412" s="30" t="str">
        <f>STOCK!E412</f>
        <v>Bikini push up</v>
      </c>
      <c r="D412" s="30" t="str">
        <f>STOCK!F412</f>
        <v>Talla L</v>
      </c>
      <c r="E412" s="30" t="str">
        <f>STOCK!G412</f>
        <v>SHEIN</v>
      </c>
      <c r="F412" s="30" t="e">
        <f>STOCK!#REF!</f>
        <v>#REF!</v>
      </c>
      <c r="G412" s="30" t="e">
        <f>STOCK!#REF!</f>
        <v>#REF!</v>
      </c>
      <c r="H412" s="30" t="e">
        <f>STOCK!#REF!</f>
        <v>#REF!</v>
      </c>
      <c r="I412" s="30" t="e">
        <f>STOCK!#REF!</f>
        <v>#REF!</v>
      </c>
      <c r="J412" s="30">
        <f>STOCK!H412</f>
        <v>16</v>
      </c>
      <c r="K412" s="30">
        <f>STOCK!I412</f>
        <v>15.5</v>
      </c>
      <c r="L412" s="30" t="e">
        <f>STOCK!#REF!</f>
        <v>#REF!</v>
      </c>
      <c r="U412" s="30">
        <v>1</v>
      </c>
      <c r="V412" s="30">
        <f>STOCK!L412</f>
        <v>1</v>
      </c>
      <c r="X412" s="30">
        <v>0</v>
      </c>
      <c r="Y412" s="30">
        <f t="shared" si="7"/>
        <v>1</v>
      </c>
      <c r="AG412" s="30" t="str">
        <f>STOCK!A412</f>
        <v>BU0292</v>
      </c>
      <c r="AI412" s="30">
        <v>0</v>
      </c>
    </row>
    <row r="413" spans="1:35" x14ac:dyDescent="0.15">
      <c r="A413" s="30" t="str">
        <f>STOCK!C413</f>
        <v>PRODUCT</v>
      </c>
      <c r="B413" s="30" t="str">
        <f>STOCK!D413</f>
        <v>Calzado /Sandalias de tacón</v>
      </c>
      <c r="C413" s="30" t="str">
        <f>STOCK!E413</f>
        <v>Sandalias tacón grueso</v>
      </c>
      <c r="D413" s="30" t="str">
        <f>STOCK!F413</f>
        <v>Talla 38</v>
      </c>
      <c r="E413" s="30" t="str">
        <f>STOCK!G413</f>
        <v>SHEIN</v>
      </c>
      <c r="F413" s="30" t="e">
        <f>STOCK!#REF!</f>
        <v>#REF!</v>
      </c>
      <c r="G413" s="30" t="e">
        <f>STOCK!#REF!</f>
        <v>#REF!</v>
      </c>
      <c r="H413" s="30" t="e">
        <f>STOCK!#REF!</f>
        <v>#REF!</v>
      </c>
      <c r="I413" s="30" t="e">
        <f>STOCK!#REF!</f>
        <v>#REF!</v>
      </c>
      <c r="J413" s="30">
        <f>STOCK!H413</f>
        <v>35</v>
      </c>
      <c r="K413" s="30">
        <f>STOCK!I413</f>
        <v>49.416666666666664</v>
      </c>
      <c r="L413" s="30" t="e">
        <f>STOCK!#REF!</f>
        <v>#REF!</v>
      </c>
      <c r="U413" s="30">
        <v>1</v>
      </c>
      <c r="V413" s="30">
        <f>STOCK!L413</f>
        <v>1</v>
      </c>
      <c r="X413" s="30">
        <v>0</v>
      </c>
      <c r="Y413" s="30">
        <f t="shared" si="7"/>
        <v>1</v>
      </c>
      <c r="AG413" s="30" t="str">
        <f>STOCK!A413</f>
        <v>BU0293</v>
      </c>
      <c r="AI413" s="30">
        <v>0</v>
      </c>
    </row>
    <row r="414" spans="1:35" x14ac:dyDescent="0.15">
      <c r="A414" s="30" t="str">
        <f>STOCK!C414</f>
        <v>PRODUCT</v>
      </c>
      <c r="B414" s="30" t="str">
        <f>STOCK!D414</f>
        <v>Monos</v>
      </c>
      <c r="C414" s="30" t="str">
        <f>STOCK!E414</f>
        <v>Mono short a rayas</v>
      </c>
      <c r="D414" s="30" t="str">
        <f>STOCK!F414</f>
        <v>Talla S</v>
      </c>
      <c r="E414" s="30" t="str">
        <f>STOCK!G414</f>
        <v>SHEIN</v>
      </c>
      <c r="F414" s="30" t="e">
        <f>STOCK!#REF!</f>
        <v>#REF!</v>
      </c>
      <c r="G414" s="30" t="e">
        <f>STOCK!#REF!</f>
        <v>#REF!</v>
      </c>
      <c r="H414" s="30" t="e">
        <f>STOCK!#REF!</f>
        <v>#REF!</v>
      </c>
      <c r="I414" s="30" t="e">
        <f>STOCK!#REF!</f>
        <v>#REF!</v>
      </c>
      <c r="J414" s="30">
        <f>STOCK!H414</f>
        <v>28</v>
      </c>
      <c r="K414" s="30">
        <f>STOCK!I414</f>
        <v>30.333333333333332</v>
      </c>
      <c r="L414" s="30" t="e">
        <f>STOCK!#REF!</f>
        <v>#REF!</v>
      </c>
      <c r="U414" s="30">
        <v>1</v>
      </c>
      <c r="V414" s="30">
        <f>STOCK!L414</f>
        <v>0</v>
      </c>
      <c r="X414" s="30">
        <v>0</v>
      </c>
      <c r="Y414" s="30">
        <f t="shared" si="7"/>
        <v>0</v>
      </c>
      <c r="AG414" s="30" t="str">
        <f>STOCK!A414</f>
        <v>BU0294</v>
      </c>
      <c r="AI414" s="30">
        <v>0</v>
      </c>
    </row>
    <row r="415" spans="1:35" x14ac:dyDescent="0.15">
      <c r="A415" s="30" t="str">
        <f>STOCK!C415</f>
        <v>PRODUCT</v>
      </c>
      <c r="B415" s="30" t="str">
        <f>STOCK!D415</f>
        <v>Hombres</v>
      </c>
      <c r="C415" s="30" t="str">
        <f>STOCK!E415</f>
        <v>Calzado hombre dos tonos</v>
      </c>
      <c r="D415" s="30" t="str">
        <f>STOCK!F415</f>
        <v>Talla 40</v>
      </c>
      <c r="E415" s="30" t="str">
        <f>STOCK!G415</f>
        <v>SHEIN</v>
      </c>
      <c r="F415" s="30" t="e">
        <f>STOCK!#REF!</f>
        <v>#REF!</v>
      </c>
      <c r="G415" s="30" t="e">
        <f>STOCK!#REF!</f>
        <v>#REF!</v>
      </c>
      <c r="H415" s="30" t="e">
        <f>STOCK!#REF!</f>
        <v>#REF!</v>
      </c>
      <c r="I415" s="30" t="e">
        <f>STOCK!#REF!</f>
        <v>#REF!</v>
      </c>
      <c r="J415" s="30">
        <f>STOCK!H415</f>
        <v>40</v>
      </c>
      <c r="K415" s="30">
        <f>STOCK!I415</f>
        <v>50.916666666666664</v>
      </c>
      <c r="L415" s="30" t="e">
        <f>STOCK!#REF!</f>
        <v>#REF!</v>
      </c>
      <c r="U415" s="30">
        <v>1</v>
      </c>
      <c r="V415" s="30">
        <f>STOCK!L415</f>
        <v>0</v>
      </c>
      <c r="X415" s="30">
        <v>0</v>
      </c>
      <c r="Y415" s="30">
        <f t="shared" si="7"/>
        <v>0</v>
      </c>
      <c r="AG415" s="30" t="str">
        <f>STOCK!A415</f>
        <v>UB0295</v>
      </c>
      <c r="AI415" s="30">
        <v>0</v>
      </c>
    </row>
    <row r="416" spans="1:35" x14ac:dyDescent="0.15">
      <c r="A416" s="30" t="str">
        <f>STOCK!C416</f>
        <v>PRODUCT</v>
      </c>
      <c r="B416" s="30" t="str">
        <f>STOCK!D416</f>
        <v>Calzado</v>
      </c>
      <c r="C416" s="30" t="str">
        <f>STOCK!E416</f>
        <v>Sandalias animal print de tacón</v>
      </c>
      <c r="D416" s="30" t="str">
        <f>STOCK!F416</f>
        <v>Talla 38</v>
      </c>
      <c r="E416" s="30" t="str">
        <f>STOCK!G416</f>
        <v>SHEIN</v>
      </c>
      <c r="F416" s="30" t="e">
        <f>STOCK!#REF!</f>
        <v>#REF!</v>
      </c>
      <c r="G416" s="30" t="e">
        <f>STOCK!#REF!</f>
        <v>#REF!</v>
      </c>
      <c r="H416" s="30" t="e">
        <f>STOCK!#REF!</f>
        <v>#REF!</v>
      </c>
      <c r="I416" s="30" t="e">
        <f>STOCK!#REF!</f>
        <v>#REF!</v>
      </c>
      <c r="J416" s="30">
        <f>STOCK!H416</f>
        <v>35</v>
      </c>
      <c r="K416" s="30">
        <f>STOCK!I416</f>
        <v>48.166666666666671</v>
      </c>
      <c r="L416" s="30" t="e">
        <f>STOCK!#REF!</f>
        <v>#REF!</v>
      </c>
      <c r="U416" s="30">
        <v>1</v>
      </c>
      <c r="V416" s="30">
        <f>STOCK!L416</f>
        <v>0</v>
      </c>
      <c r="X416" s="30">
        <v>0</v>
      </c>
      <c r="Y416" s="30">
        <f t="shared" si="7"/>
        <v>0</v>
      </c>
      <c r="AG416" s="30" t="str">
        <f>STOCK!A416</f>
        <v>UB0296</v>
      </c>
      <c r="AI416" s="30">
        <v>0</v>
      </c>
    </row>
    <row r="417" spans="1:35" x14ac:dyDescent="0.15">
      <c r="A417" s="30" t="str">
        <f>STOCK!C417</f>
        <v>PRODUCT</v>
      </c>
      <c r="B417" s="30" t="str">
        <f>STOCK!D417</f>
        <v>Lencería</v>
      </c>
      <c r="C417" s="30" t="str">
        <f>STOCK!E417</f>
        <v>Brasier de encaje_Negro Unitalla</v>
      </c>
      <c r="D417" s="30" t="str">
        <f>STOCK!F417</f>
        <v>Talla Única</v>
      </c>
      <c r="E417" s="30" t="str">
        <f>STOCK!G417</f>
        <v>SHEIN</v>
      </c>
      <c r="F417" s="30" t="e">
        <f>STOCK!#REF!</f>
        <v>#REF!</v>
      </c>
      <c r="G417" s="30" t="e">
        <f>STOCK!#REF!</f>
        <v>#REF!</v>
      </c>
      <c r="H417" s="30" t="e">
        <f>STOCK!#REF!</f>
        <v>#REF!</v>
      </c>
      <c r="I417" s="30" t="e">
        <f>STOCK!#REF!</f>
        <v>#REF!</v>
      </c>
      <c r="J417" s="30">
        <f>STOCK!H417</f>
        <v>7</v>
      </c>
      <c r="K417" s="30">
        <f>STOCK!I417</f>
        <v>5.5666666666666664</v>
      </c>
      <c r="L417" s="30" t="e">
        <f>STOCK!#REF!</f>
        <v>#REF!</v>
      </c>
      <c r="U417" s="30">
        <v>1</v>
      </c>
      <c r="V417" s="30">
        <f>STOCK!L417</f>
        <v>0</v>
      </c>
      <c r="X417" s="30">
        <v>0</v>
      </c>
      <c r="Y417" s="30">
        <f t="shared" si="7"/>
        <v>0</v>
      </c>
      <c r="AG417" s="30" t="str">
        <f>STOCK!A417</f>
        <v>UB0297</v>
      </c>
      <c r="AI417" s="30">
        <v>0</v>
      </c>
    </row>
    <row r="418" spans="1:35" x14ac:dyDescent="0.15">
      <c r="A418" s="30" t="str">
        <f>STOCK!C418</f>
        <v>PRODUCT</v>
      </c>
      <c r="B418" s="30" t="str">
        <f>STOCK!D418</f>
        <v>Lencería</v>
      </c>
      <c r="C418" s="30" t="str">
        <f>STOCK!E418</f>
        <v>Brasier de encaje</v>
      </c>
      <c r="D418" s="30" t="str">
        <f>STOCK!F418</f>
        <v>Talla Única Color Blanco</v>
      </c>
      <c r="E418" s="30" t="str">
        <f>STOCK!G418</f>
        <v>SHEIN</v>
      </c>
      <c r="F418" s="30" t="e">
        <f>STOCK!#REF!</f>
        <v>#REF!</v>
      </c>
      <c r="G418" s="30" t="e">
        <f>STOCK!#REF!</f>
        <v>#REF!</v>
      </c>
      <c r="H418" s="30" t="e">
        <f>STOCK!#REF!</f>
        <v>#REF!</v>
      </c>
      <c r="I418" s="30" t="e">
        <f>STOCK!#REF!</f>
        <v>#REF!</v>
      </c>
      <c r="J418" s="30">
        <f>STOCK!H418</f>
        <v>7</v>
      </c>
      <c r="K418" s="30">
        <f>STOCK!I418</f>
        <v>5.5666666666666664</v>
      </c>
      <c r="L418" s="30" t="e">
        <f>STOCK!#REF!</f>
        <v>#REF!</v>
      </c>
      <c r="U418" s="30">
        <v>1</v>
      </c>
      <c r="V418" s="30">
        <f>STOCK!L418</f>
        <v>3</v>
      </c>
      <c r="X418" s="30">
        <v>0</v>
      </c>
      <c r="Y418" s="30">
        <f t="shared" si="7"/>
        <v>1</v>
      </c>
      <c r="AG418" s="30" t="str">
        <f>STOCK!A418</f>
        <v>BU0298</v>
      </c>
      <c r="AI418" s="30">
        <v>0</v>
      </c>
    </row>
    <row r="419" spans="1:35" x14ac:dyDescent="0.15">
      <c r="A419" s="30" t="str">
        <f>STOCK!C419</f>
        <v>PRODUCT</v>
      </c>
      <c r="B419" s="30" t="str">
        <f>STOCK!D419</f>
        <v>Lencería</v>
      </c>
      <c r="C419" s="30" t="str">
        <f>STOCK!E419</f>
        <v>Braguitas invisibles</v>
      </c>
      <c r="D419" s="30" t="str">
        <f>STOCK!F419</f>
        <v>Talla S</v>
      </c>
      <c r="E419" s="30" t="str">
        <f>STOCK!G419</f>
        <v>SHEIN</v>
      </c>
      <c r="F419" s="30" t="e">
        <f>STOCK!#REF!</f>
        <v>#REF!</v>
      </c>
      <c r="G419" s="30" t="e">
        <f>STOCK!#REF!</f>
        <v>#REF!</v>
      </c>
      <c r="H419" s="30" t="e">
        <f>STOCK!#REF!</f>
        <v>#REF!</v>
      </c>
      <c r="I419" s="30" t="e">
        <f>STOCK!#REF!</f>
        <v>#REF!</v>
      </c>
      <c r="J419" s="30">
        <f>STOCK!H419</f>
        <v>3.5</v>
      </c>
      <c r="K419" s="30">
        <f>STOCK!I419</f>
        <v>2.9916666666666667</v>
      </c>
      <c r="L419" s="30" t="e">
        <f>STOCK!#REF!</f>
        <v>#REF!</v>
      </c>
      <c r="U419" s="30">
        <v>1</v>
      </c>
      <c r="V419" s="30">
        <f>STOCK!L419</f>
        <v>2</v>
      </c>
      <c r="X419" s="30">
        <v>0</v>
      </c>
      <c r="Y419" s="30">
        <f t="shared" si="7"/>
        <v>1</v>
      </c>
      <c r="AG419" s="30" t="str">
        <f>STOCK!A419</f>
        <v>BU0299</v>
      </c>
      <c r="AI419" s="30">
        <v>0</v>
      </c>
    </row>
    <row r="420" spans="1:35" x14ac:dyDescent="0.15">
      <c r="A420" s="30" t="str">
        <f>STOCK!C420</f>
        <v>PRODUCT</v>
      </c>
      <c r="B420" s="30" t="str">
        <f>STOCK!D420</f>
        <v>Belleza</v>
      </c>
      <c r="C420" s="30" t="str">
        <f>STOCK!E420</f>
        <v>Base para maquillaje</v>
      </c>
      <c r="D420" s="30" t="str">
        <f>STOCK!F420</f>
        <v>Color Nude</v>
      </c>
      <c r="E420" s="30" t="str">
        <f>STOCK!G420</f>
        <v>SHEIN</v>
      </c>
      <c r="F420" s="30" t="e">
        <f>STOCK!#REF!</f>
        <v>#REF!</v>
      </c>
      <c r="G420" s="30" t="e">
        <f>STOCK!#REF!</f>
        <v>#REF!</v>
      </c>
      <c r="H420" s="30" t="e">
        <f>STOCK!#REF!</f>
        <v>#REF!</v>
      </c>
      <c r="I420" s="30" t="e">
        <f>STOCK!#REF!</f>
        <v>#REF!</v>
      </c>
      <c r="J420" s="30">
        <f>STOCK!H420</f>
        <v>0</v>
      </c>
      <c r="K420" s="30">
        <f>STOCK!I420</f>
        <v>18.166666666666664</v>
      </c>
      <c r="L420" s="30" t="e">
        <f>STOCK!#REF!</f>
        <v>#REF!</v>
      </c>
      <c r="U420" s="30">
        <v>1</v>
      </c>
      <c r="V420" s="30">
        <f>STOCK!L420</f>
        <v>0</v>
      </c>
      <c r="X420" s="30">
        <v>0</v>
      </c>
      <c r="Y420" s="30">
        <f t="shared" si="7"/>
        <v>0</v>
      </c>
      <c r="AG420" s="30" t="str">
        <f>STOCK!A420</f>
        <v>BU0300</v>
      </c>
      <c r="AI420" s="30">
        <v>0</v>
      </c>
    </row>
    <row r="421" spans="1:35" x14ac:dyDescent="0.15">
      <c r="A421" s="30" t="str">
        <f>STOCK!C421</f>
        <v>PRODUCT</v>
      </c>
      <c r="B421" s="30" t="str">
        <f>STOCK!D421</f>
        <v>Partes-de-abajo</v>
      </c>
      <c r="C421" s="30" t="str">
        <f>STOCK!E421</f>
        <v>Falda ajustada</v>
      </c>
      <c r="D421" s="30" t="str">
        <f>STOCK!F421</f>
        <v>Talla XS</v>
      </c>
      <c r="E421" s="30" t="str">
        <f>STOCK!G421</f>
        <v>SHEIN</v>
      </c>
      <c r="F421" s="30" t="e">
        <f>STOCK!#REF!</f>
        <v>#REF!</v>
      </c>
      <c r="G421" s="30" t="e">
        <f>STOCK!#REF!</f>
        <v>#REF!</v>
      </c>
      <c r="H421" s="30" t="e">
        <f>STOCK!#REF!</f>
        <v>#REF!</v>
      </c>
      <c r="I421" s="30" t="e">
        <f>STOCK!#REF!</f>
        <v>#REF!</v>
      </c>
      <c r="J421" s="30">
        <f>STOCK!H421</f>
        <v>8</v>
      </c>
      <c r="K421" s="30">
        <f>STOCK!I421</f>
        <v>5.7333333333333334</v>
      </c>
      <c r="L421" s="30" t="e">
        <f>STOCK!#REF!</f>
        <v>#REF!</v>
      </c>
      <c r="U421" s="30">
        <v>1</v>
      </c>
      <c r="V421" s="30">
        <f>STOCK!L421</f>
        <v>0</v>
      </c>
      <c r="X421" s="30">
        <v>0</v>
      </c>
      <c r="Y421" s="30">
        <f t="shared" si="7"/>
        <v>0</v>
      </c>
      <c r="AG421" s="30" t="str">
        <f>STOCK!A421</f>
        <v>BU0301</v>
      </c>
      <c r="AI421" s="30">
        <v>0</v>
      </c>
    </row>
    <row r="422" spans="1:35" x14ac:dyDescent="0.15">
      <c r="A422" s="30" t="str">
        <f>STOCK!C422</f>
        <v>PRODUCT</v>
      </c>
      <c r="B422" s="30" t="str">
        <f>STOCK!D422</f>
        <v>Lencería</v>
      </c>
      <c r="C422" s="30" t="str">
        <f>STOCK!E422</f>
        <v>Braguitas invisibles</v>
      </c>
      <c r="D422" s="30" t="str">
        <f>STOCK!F422</f>
        <v>Talla M</v>
      </c>
      <c r="E422" s="30" t="str">
        <f>STOCK!G422</f>
        <v>SHEIN</v>
      </c>
      <c r="F422" s="30" t="e">
        <f>STOCK!#REF!</f>
        <v>#REF!</v>
      </c>
      <c r="G422" s="30" t="e">
        <f>STOCK!#REF!</f>
        <v>#REF!</v>
      </c>
      <c r="H422" s="30" t="e">
        <f>STOCK!#REF!</f>
        <v>#REF!</v>
      </c>
      <c r="I422" s="30" t="e">
        <f>STOCK!#REF!</f>
        <v>#REF!</v>
      </c>
      <c r="J422" s="30">
        <f>STOCK!H422</f>
        <v>3.5</v>
      </c>
      <c r="K422" s="30">
        <f>STOCK!I422</f>
        <v>2.9916666666666667</v>
      </c>
      <c r="L422" s="30" t="e">
        <f>STOCK!#REF!</f>
        <v>#REF!</v>
      </c>
      <c r="U422" s="30">
        <v>1</v>
      </c>
      <c r="V422" s="30">
        <f>STOCK!L422</f>
        <v>2</v>
      </c>
      <c r="X422" s="30">
        <v>0</v>
      </c>
      <c r="Y422" s="30">
        <f t="shared" si="7"/>
        <v>1</v>
      </c>
      <c r="AG422" s="30" t="str">
        <f>STOCK!A422</f>
        <v>BU0302</v>
      </c>
      <c r="AI422" s="30">
        <v>0</v>
      </c>
    </row>
    <row r="423" spans="1:35" x14ac:dyDescent="0.15">
      <c r="A423" s="30" t="str">
        <f>STOCK!C423</f>
        <v>PRODUCT</v>
      </c>
      <c r="B423" s="30" t="str">
        <f>STOCK!D423</f>
        <v>Tops</v>
      </c>
      <c r="C423" s="30" t="str">
        <f>STOCK!E423</f>
        <v>Top Cuello encaje</v>
      </c>
      <c r="D423" s="30" t="str">
        <f>STOCK!F423</f>
        <v>Talla S</v>
      </c>
      <c r="E423" s="30" t="str">
        <f>STOCK!G423</f>
        <v>SHEIN</v>
      </c>
      <c r="F423" s="30" t="e">
        <f>STOCK!#REF!</f>
        <v>#REF!</v>
      </c>
      <c r="G423" s="30" t="e">
        <f>STOCK!#REF!</f>
        <v>#REF!</v>
      </c>
      <c r="H423" s="30" t="e">
        <f>STOCK!#REF!</f>
        <v>#REF!</v>
      </c>
      <c r="I423" s="30" t="e">
        <f>STOCK!#REF!</f>
        <v>#REF!</v>
      </c>
      <c r="J423" s="30">
        <f>STOCK!H423</f>
        <v>12</v>
      </c>
      <c r="K423" s="30">
        <f>STOCK!I423</f>
        <v>9.5372727272727253</v>
      </c>
      <c r="L423" s="30" t="e">
        <f>STOCK!#REF!</f>
        <v>#REF!</v>
      </c>
      <c r="U423" s="30">
        <v>1</v>
      </c>
      <c r="V423" s="30">
        <f>STOCK!L423</f>
        <v>0</v>
      </c>
      <c r="X423" s="30">
        <v>0</v>
      </c>
      <c r="Y423" s="30">
        <f t="shared" si="7"/>
        <v>0</v>
      </c>
      <c r="AG423" s="30" t="str">
        <f>STOCK!A423</f>
        <v>BU0303</v>
      </c>
      <c r="AI423" s="30">
        <v>0</v>
      </c>
    </row>
    <row r="424" spans="1:35" x14ac:dyDescent="0.15">
      <c r="A424" s="30" t="str">
        <f>STOCK!C424</f>
        <v>PRODUCT</v>
      </c>
      <c r="B424" s="30" t="str">
        <f>STOCK!D424</f>
        <v>Tops</v>
      </c>
      <c r="C424" s="30" t="str">
        <f>STOCK!E424</f>
        <v>Top Cisne Blanco</v>
      </c>
      <c r="D424" s="30" t="str">
        <f>STOCK!F424</f>
        <v>Talla XS</v>
      </c>
      <c r="E424" s="30" t="str">
        <f>STOCK!G424</f>
        <v>SHEIN</v>
      </c>
      <c r="F424" s="30" t="e">
        <f>STOCK!#REF!</f>
        <v>#REF!</v>
      </c>
      <c r="G424" s="30" t="e">
        <f>STOCK!#REF!</f>
        <v>#REF!</v>
      </c>
      <c r="H424" s="30" t="e">
        <f>STOCK!#REF!</f>
        <v>#REF!</v>
      </c>
      <c r="I424" s="30" t="e">
        <f>STOCK!#REF!</f>
        <v>#REF!</v>
      </c>
      <c r="J424" s="30">
        <f>STOCK!H424</f>
        <v>14</v>
      </c>
      <c r="K424" s="30">
        <f>STOCK!I424</f>
        <v>11.959772727272727</v>
      </c>
      <c r="L424" s="30" t="e">
        <f>STOCK!#REF!</f>
        <v>#REF!</v>
      </c>
      <c r="U424" s="30">
        <v>1</v>
      </c>
      <c r="V424" s="30">
        <f>STOCK!L424</f>
        <v>0</v>
      </c>
      <c r="X424" s="30">
        <v>0</v>
      </c>
      <c r="Y424" s="30">
        <f t="shared" si="7"/>
        <v>0</v>
      </c>
      <c r="AG424" s="30" t="str">
        <f>STOCK!A424</f>
        <v>BU0304</v>
      </c>
      <c r="AI424" s="30">
        <v>0</v>
      </c>
    </row>
    <row r="425" spans="1:35" x14ac:dyDescent="0.15">
      <c r="A425" s="30" t="str">
        <f>STOCK!C425</f>
        <v>PRODUCT</v>
      </c>
      <c r="B425" s="30" t="str">
        <f>STOCK!D425</f>
        <v>Tops</v>
      </c>
      <c r="C425" s="30" t="str">
        <f>STOCK!E425</f>
        <v>Top Cisne Blanco</v>
      </c>
      <c r="D425" s="30" t="str">
        <f>STOCK!F425</f>
        <v>Talla L</v>
      </c>
      <c r="E425" s="30" t="str">
        <f>STOCK!G425</f>
        <v>SHEIN</v>
      </c>
      <c r="F425" s="30" t="e">
        <f>STOCK!#REF!</f>
        <v>#REF!</v>
      </c>
      <c r="G425" s="30" t="e">
        <f>STOCK!#REF!</f>
        <v>#REF!</v>
      </c>
      <c r="H425" s="30" t="e">
        <f>STOCK!#REF!</f>
        <v>#REF!</v>
      </c>
      <c r="I425" s="30" t="e">
        <f>STOCK!#REF!</f>
        <v>#REF!</v>
      </c>
      <c r="J425" s="30">
        <f>STOCK!H425</f>
        <v>14</v>
      </c>
      <c r="K425" s="30">
        <f>STOCK!I425</f>
        <v>11.959772727272727</v>
      </c>
      <c r="L425" s="30" t="e">
        <f>STOCK!#REF!</f>
        <v>#REF!</v>
      </c>
      <c r="U425" s="30">
        <v>1</v>
      </c>
      <c r="V425" s="30">
        <f>STOCK!L425</f>
        <v>0</v>
      </c>
      <c r="X425" s="30">
        <v>0</v>
      </c>
      <c r="Y425" s="30">
        <f t="shared" si="7"/>
        <v>0</v>
      </c>
      <c r="AG425" s="30" t="str">
        <f>STOCK!A425</f>
        <v>BU0305</v>
      </c>
      <c r="AI425" s="30">
        <v>0</v>
      </c>
    </row>
    <row r="426" spans="1:35" x14ac:dyDescent="0.15">
      <c r="A426" s="30" t="str">
        <f>STOCK!C426</f>
        <v>PRODUCT</v>
      </c>
      <c r="B426" s="30" t="str">
        <f>STOCK!D426</f>
        <v>Trajes de baño</v>
      </c>
      <c r="C426" s="30" t="str">
        <f>STOCK!E426</f>
        <v>Bañador con adorno de malla</v>
      </c>
      <c r="D426" s="30" t="str">
        <f>STOCK!F426</f>
        <v>Talla XL</v>
      </c>
      <c r="E426" s="30" t="str">
        <f>STOCK!G426</f>
        <v>SHEIN</v>
      </c>
      <c r="F426" s="30" t="e">
        <f>STOCK!#REF!</f>
        <v>#REF!</v>
      </c>
      <c r="G426" s="30" t="e">
        <f>STOCK!#REF!</f>
        <v>#REF!</v>
      </c>
      <c r="H426" s="30" t="e">
        <f>STOCK!#REF!</f>
        <v>#REF!</v>
      </c>
      <c r="I426" s="30" t="e">
        <f>STOCK!#REF!</f>
        <v>#REF!</v>
      </c>
      <c r="J426" s="30">
        <f>STOCK!H426</f>
        <v>25</v>
      </c>
      <c r="K426" s="30">
        <f>STOCK!I426</f>
        <v>24.269318181818182</v>
      </c>
      <c r="L426" s="30" t="e">
        <f>STOCK!#REF!</f>
        <v>#REF!</v>
      </c>
      <c r="U426" s="30">
        <v>1</v>
      </c>
      <c r="V426" s="30">
        <f>STOCK!L426</f>
        <v>0</v>
      </c>
      <c r="X426" s="30">
        <v>0</v>
      </c>
      <c r="Y426" s="30">
        <f t="shared" si="7"/>
        <v>0</v>
      </c>
      <c r="AG426" s="30" t="str">
        <f>STOCK!A426</f>
        <v>T0047</v>
      </c>
      <c r="AI426" s="30">
        <v>0</v>
      </c>
    </row>
    <row r="427" spans="1:35" x14ac:dyDescent="0.15">
      <c r="A427" s="30" t="str">
        <f>STOCK!C427</f>
        <v>PRODUCT</v>
      </c>
      <c r="B427" s="30" t="str">
        <f>STOCK!D427</f>
        <v>Trajes de baño</v>
      </c>
      <c r="C427" s="30" t="str">
        <f>STOCK!E427</f>
        <v>Bañador con adorno de malla</v>
      </c>
      <c r="D427" s="30" t="str">
        <f>STOCK!F427</f>
        <v>Talla L</v>
      </c>
      <c r="E427" s="30" t="str">
        <f>STOCK!G427</f>
        <v>SHEIN</v>
      </c>
      <c r="F427" s="30" t="e">
        <f>STOCK!#REF!</f>
        <v>#REF!</v>
      </c>
      <c r="G427" s="30" t="e">
        <f>STOCK!#REF!</f>
        <v>#REF!</v>
      </c>
      <c r="H427" s="30" t="e">
        <f>STOCK!#REF!</f>
        <v>#REF!</v>
      </c>
      <c r="I427" s="30" t="e">
        <f>STOCK!#REF!</f>
        <v>#REF!</v>
      </c>
      <c r="J427" s="30">
        <f>STOCK!H427</f>
        <v>25</v>
      </c>
      <c r="K427" s="30">
        <f>STOCK!I427</f>
        <v>22.99431818181818</v>
      </c>
      <c r="L427" s="30" t="e">
        <f>STOCK!#REF!</f>
        <v>#REF!</v>
      </c>
      <c r="U427" s="30">
        <v>1</v>
      </c>
      <c r="V427" s="30">
        <f>STOCK!L427</f>
        <v>0</v>
      </c>
      <c r="X427" s="30">
        <v>0</v>
      </c>
      <c r="Y427" s="30">
        <f t="shared" si="7"/>
        <v>0</v>
      </c>
      <c r="AG427" s="30" t="str">
        <f>STOCK!A427</f>
        <v>BU0306</v>
      </c>
      <c r="AI427" s="30">
        <v>0</v>
      </c>
    </row>
    <row r="428" spans="1:35" x14ac:dyDescent="0.15">
      <c r="A428" s="30" t="str">
        <f>STOCK!C428</f>
        <v>PRODUCT</v>
      </c>
      <c r="B428" s="30" t="str">
        <f>STOCK!D428</f>
        <v>Trajes de baño</v>
      </c>
      <c r="C428" s="30" t="str">
        <f>STOCK!E428</f>
        <v>Bañador con adorno de malla</v>
      </c>
      <c r="D428" s="30" t="str">
        <f>STOCK!F428</f>
        <v>Talla M</v>
      </c>
      <c r="E428" s="30" t="str">
        <f>STOCK!G428</f>
        <v>SHEIN</v>
      </c>
      <c r="F428" s="30" t="e">
        <f>STOCK!#REF!</f>
        <v>#REF!</v>
      </c>
      <c r="G428" s="30" t="e">
        <f>STOCK!#REF!</f>
        <v>#REF!</v>
      </c>
      <c r="H428" s="30" t="e">
        <f>STOCK!#REF!</f>
        <v>#REF!</v>
      </c>
      <c r="I428" s="30" t="e">
        <f>STOCK!#REF!</f>
        <v>#REF!</v>
      </c>
      <c r="J428" s="30">
        <f>STOCK!H428</f>
        <v>25</v>
      </c>
      <c r="K428" s="30">
        <f>STOCK!I428</f>
        <v>22.99431818181818</v>
      </c>
      <c r="L428" s="30" t="e">
        <f>STOCK!#REF!</f>
        <v>#REF!</v>
      </c>
      <c r="U428" s="30">
        <v>1</v>
      </c>
      <c r="V428" s="30">
        <f>STOCK!L428</f>
        <v>0</v>
      </c>
      <c r="X428" s="30">
        <v>0</v>
      </c>
      <c r="Y428" s="30">
        <f t="shared" si="7"/>
        <v>0</v>
      </c>
      <c r="AG428" s="30" t="str">
        <f>STOCK!A428</f>
        <v>BU0307</v>
      </c>
      <c r="AI428" s="30">
        <v>0</v>
      </c>
    </row>
    <row r="429" spans="1:35" x14ac:dyDescent="0.15">
      <c r="A429" s="30" t="str">
        <f>STOCK!C429</f>
        <v>PRODUCT</v>
      </c>
      <c r="B429" s="30" t="str">
        <f>STOCK!D429</f>
        <v>Vestidos /Curvy</v>
      </c>
      <c r="C429" s="30" t="str">
        <f>STOCK!E429</f>
        <v>Maxi Vestido Fruncido</v>
      </c>
      <c r="D429" s="30" t="str">
        <f>STOCK!F429</f>
        <v>Talla XL</v>
      </c>
      <c r="E429" s="30" t="str">
        <f>STOCK!G429</f>
        <v>SHEIN</v>
      </c>
      <c r="F429" s="30" t="e">
        <f>STOCK!#REF!</f>
        <v>#REF!</v>
      </c>
      <c r="G429" s="30" t="e">
        <f>STOCK!#REF!</f>
        <v>#REF!</v>
      </c>
      <c r="H429" s="30" t="e">
        <f>STOCK!#REF!</f>
        <v>#REF!</v>
      </c>
      <c r="I429" s="30" t="e">
        <f>STOCK!#REF!</f>
        <v>#REF!</v>
      </c>
      <c r="J429" s="30">
        <f>STOCK!H429</f>
        <v>35</v>
      </c>
      <c r="K429" s="30">
        <f>STOCK!I429</f>
        <v>32.18454545454545</v>
      </c>
      <c r="L429" s="30" t="e">
        <f>STOCK!#REF!</f>
        <v>#REF!</v>
      </c>
      <c r="U429" s="30">
        <v>1</v>
      </c>
      <c r="V429" s="30">
        <f>STOCK!L429</f>
        <v>1</v>
      </c>
      <c r="X429" s="30">
        <v>0</v>
      </c>
      <c r="Y429" s="30">
        <f t="shared" si="7"/>
        <v>1</v>
      </c>
      <c r="AG429" s="30" t="str">
        <f>STOCK!A429</f>
        <v>BU0308</v>
      </c>
      <c r="AI429" s="30">
        <v>0</v>
      </c>
    </row>
    <row r="430" spans="1:35" x14ac:dyDescent="0.15">
      <c r="A430" s="30" t="str">
        <f>STOCK!C430</f>
        <v>PRODUCT</v>
      </c>
      <c r="B430" s="30" t="str">
        <f>STOCK!D430</f>
        <v>Vestidos</v>
      </c>
      <c r="C430" s="30" t="str">
        <f>STOCK!E430</f>
        <v>Maxi Vestido Fruncido</v>
      </c>
      <c r="D430" s="30" t="str">
        <f>STOCK!F430</f>
        <v>Talla L</v>
      </c>
      <c r="E430" s="30" t="str">
        <f>STOCK!G430</f>
        <v>SHEIN</v>
      </c>
      <c r="F430" s="30" t="e">
        <f>STOCK!#REF!</f>
        <v>#REF!</v>
      </c>
      <c r="G430" s="30" t="e">
        <f>STOCK!#REF!</f>
        <v>#REF!</v>
      </c>
      <c r="H430" s="30" t="e">
        <f>STOCK!#REF!</f>
        <v>#REF!</v>
      </c>
      <c r="I430" s="30" t="e">
        <f>STOCK!#REF!</f>
        <v>#REF!</v>
      </c>
      <c r="J430" s="30">
        <f>STOCK!H430</f>
        <v>35</v>
      </c>
      <c r="K430" s="30">
        <f>STOCK!I430</f>
        <v>32.18454545454545</v>
      </c>
      <c r="L430" s="30" t="e">
        <f>STOCK!#REF!</f>
        <v>#REF!</v>
      </c>
      <c r="U430" s="30">
        <v>1</v>
      </c>
      <c r="V430" s="30">
        <f>STOCK!L430</f>
        <v>0</v>
      </c>
      <c r="X430" s="30">
        <v>0</v>
      </c>
      <c r="Y430" s="30">
        <f t="shared" si="7"/>
        <v>0</v>
      </c>
      <c r="AG430" s="30" t="str">
        <f>STOCK!A430</f>
        <v>BU0309</v>
      </c>
      <c r="AI430" s="30">
        <v>0</v>
      </c>
    </row>
    <row r="431" spans="1:35" x14ac:dyDescent="0.15">
      <c r="A431" s="30" t="e">
        <f>STOCK!#REF!</f>
        <v>#REF!</v>
      </c>
      <c r="B431" s="30" t="e">
        <f>STOCK!#REF!</f>
        <v>#REF!</v>
      </c>
      <c r="C431" s="30" t="e">
        <f>STOCK!#REF!</f>
        <v>#REF!</v>
      </c>
      <c r="D431" s="30" t="e">
        <f>STOCK!#REF!</f>
        <v>#REF!</v>
      </c>
      <c r="E431" s="30" t="e">
        <f>STOCK!#REF!</f>
        <v>#REF!</v>
      </c>
      <c r="F431" s="30" t="e">
        <f>STOCK!#REF!</f>
        <v>#REF!</v>
      </c>
      <c r="G431" s="30" t="e">
        <f>STOCK!#REF!</f>
        <v>#REF!</v>
      </c>
      <c r="H431" s="30" t="e">
        <f>STOCK!#REF!</f>
        <v>#REF!</v>
      </c>
      <c r="I431" s="30" t="e">
        <f>STOCK!#REF!</f>
        <v>#REF!</v>
      </c>
      <c r="J431" s="30" t="e">
        <f>STOCK!#REF!</f>
        <v>#REF!</v>
      </c>
      <c r="K431" s="30" t="e">
        <f>STOCK!#REF!</f>
        <v>#REF!</v>
      </c>
      <c r="L431" s="30" t="e">
        <f>STOCK!#REF!</f>
        <v>#REF!</v>
      </c>
      <c r="U431" s="30">
        <v>1</v>
      </c>
      <c r="V431" s="30" t="e">
        <f>STOCK!#REF!</f>
        <v>#REF!</v>
      </c>
      <c r="X431" s="30">
        <v>0</v>
      </c>
      <c r="Y431" s="30" t="e">
        <f t="shared" si="7"/>
        <v>#REF!</v>
      </c>
      <c r="AG431" s="30" t="e">
        <f>STOCK!#REF!</f>
        <v>#REF!</v>
      </c>
      <c r="AI431" s="30">
        <v>0</v>
      </c>
    </row>
    <row r="432" spans="1:35" x14ac:dyDescent="0.15">
      <c r="A432" s="30" t="e">
        <f>STOCK!#REF!</f>
        <v>#REF!</v>
      </c>
      <c r="B432" s="30" t="e">
        <f>STOCK!#REF!</f>
        <v>#REF!</v>
      </c>
      <c r="C432" s="30" t="e">
        <f>STOCK!#REF!</f>
        <v>#REF!</v>
      </c>
      <c r="D432" s="30" t="e">
        <f>STOCK!#REF!</f>
        <v>#REF!</v>
      </c>
      <c r="E432" s="30" t="e">
        <f>STOCK!#REF!</f>
        <v>#REF!</v>
      </c>
      <c r="F432" s="30" t="e">
        <f>STOCK!#REF!</f>
        <v>#REF!</v>
      </c>
      <c r="G432" s="30" t="e">
        <f>STOCK!#REF!</f>
        <v>#REF!</v>
      </c>
      <c r="H432" s="30" t="e">
        <f>STOCK!#REF!</f>
        <v>#REF!</v>
      </c>
      <c r="I432" s="30" t="e">
        <f>STOCK!#REF!</f>
        <v>#REF!</v>
      </c>
      <c r="J432" s="30" t="e">
        <f>STOCK!#REF!</f>
        <v>#REF!</v>
      </c>
      <c r="K432" s="30" t="e">
        <f>STOCK!#REF!</f>
        <v>#REF!</v>
      </c>
      <c r="L432" s="30" t="e">
        <f>STOCK!#REF!</f>
        <v>#REF!</v>
      </c>
      <c r="U432" s="30">
        <v>1</v>
      </c>
      <c r="V432" s="30" t="e">
        <f>STOCK!#REF!</f>
        <v>#REF!</v>
      </c>
      <c r="X432" s="30">
        <v>0</v>
      </c>
      <c r="Y432" s="30" t="e">
        <f t="shared" si="7"/>
        <v>#REF!</v>
      </c>
      <c r="AG432" s="30" t="e">
        <f>STOCK!#REF!</f>
        <v>#REF!</v>
      </c>
      <c r="AI432" s="30">
        <v>0</v>
      </c>
    </row>
    <row r="433" spans="1:35" x14ac:dyDescent="0.15">
      <c r="A433" s="30" t="e">
        <f>STOCK!#REF!</f>
        <v>#REF!</v>
      </c>
      <c r="B433" s="30" t="e">
        <f>STOCK!#REF!</f>
        <v>#REF!</v>
      </c>
      <c r="C433" s="30" t="e">
        <f>STOCK!#REF!</f>
        <v>#REF!</v>
      </c>
      <c r="D433" s="30" t="e">
        <f>STOCK!#REF!</f>
        <v>#REF!</v>
      </c>
      <c r="E433" s="30" t="e">
        <f>STOCK!#REF!</f>
        <v>#REF!</v>
      </c>
      <c r="F433" s="30" t="e">
        <f>STOCK!#REF!</f>
        <v>#REF!</v>
      </c>
      <c r="G433" s="30" t="e">
        <f>STOCK!#REF!</f>
        <v>#REF!</v>
      </c>
      <c r="H433" s="30" t="e">
        <f>STOCK!#REF!</f>
        <v>#REF!</v>
      </c>
      <c r="I433" s="30" t="e">
        <f>STOCK!#REF!</f>
        <v>#REF!</v>
      </c>
      <c r="J433" s="30" t="e">
        <f>STOCK!#REF!</f>
        <v>#REF!</v>
      </c>
      <c r="K433" s="30" t="e">
        <f>STOCK!#REF!</f>
        <v>#REF!</v>
      </c>
      <c r="L433" s="30" t="e">
        <f>STOCK!#REF!</f>
        <v>#REF!</v>
      </c>
      <c r="U433" s="30">
        <v>1</v>
      </c>
      <c r="V433" s="30" t="e">
        <f>STOCK!#REF!</f>
        <v>#REF!</v>
      </c>
      <c r="X433" s="30">
        <v>0</v>
      </c>
      <c r="Y433" s="30" t="e">
        <f t="shared" si="7"/>
        <v>#REF!</v>
      </c>
      <c r="AG433" s="30" t="e">
        <f>STOCK!#REF!</f>
        <v>#REF!</v>
      </c>
      <c r="AI433" s="30">
        <v>0</v>
      </c>
    </row>
    <row r="434" spans="1:35" x14ac:dyDescent="0.15">
      <c r="A434" s="30" t="e">
        <f>STOCK!#REF!</f>
        <v>#REF!</v>
      </c>
      <c r="B434" s="30" t="e">
        <f>STOCK!#REF!</f>
        <v>#REF!</v>
      </c>
      <c r="C434" s="30" t="e">
        <f>STOCK!#REF!</f>
        <v>#REF!</v>
      </c>
      <c r="D434" s="30" t="e">
        <f>STOCK!#REF!</f>
        <v>#REF!</v>
      </c>
      <c r="E434" s="30" t="e">
        <f>STOCK!#REF!</f>
        <v>#REF!</v>
      </c>
      <c r="F434" s="30" t="e">
        <f>STOCK!#REF!</f>
        <v>#REF!</v>
      </c>
      <c r="G434" s="30" t="e">
        <f>STOCK!#REF!</f>
        <v>#REF!</v>
      </c>
      <c r="H434" s="30" t="e">
        <f>STOCK!#REF!</f>
        <v>#REF!</v>
      </c>
      <c r="I434" s="30" t="e">
        <f>STOCK!#REF!</f>
        <v>#REF!</v>
      </c>
      <c r="J434" s="30" t="e">
        <f>STOCK!#REF!</f>
        <v>#REF!</v>
      </c>
      <c r="K434" s="30" t="e">
        <f>STOCK!#REF!</f>
        <v>#REF!</v>
      </c>
      <c r="L434" s="30" t="e">
        <f>STOCK!#REF!</f>
        <v>#REF!</v>
      </c>
      <c r="U434" s="30">
        <v>1</v>
      </c>
      <c r="V434" s="30" t="e">
        <f>STOCK!#REF!</f>
        <v>#REF!</v>
      </c>
      <c r="X434" s="30">
        <v>0</v>
      </c>
      <c r="Y434" s="30" t="e">
        <f t="shared" si="7"/>
        <v>#REF!</v>
      </c>
      <c r="AG434" s="30" t="e">
        <f>STOCK!#REF!</f>
        <v>#REF!</v>
      </c>
      <c r="AI434" s="30">
        <v>0</v>
      </c>
    </row>
    <row r="435" spans="1:35" x14ac:dyDescent="0.15">
      <c r="A435" s="30" t="e">
        <f>STOCK!#REF!</f>
        <v>#REF!</v>
      </c>
      <c r="B435" s="30" t="e">
        <f>STOCK!#REF!</f>
        <v>#REF!</v>
      </c>
      <c r="C435" s="30" t="e">
        <f>STOCK!#REF!</f>
        <v>#REF!</v>
      </c>
      <c r="D435" s="30" t="e">
        <f>STOCK!#REF!</f>
        <v>#REF!</v>
      </c>
      <c r="E435" s="30" t="e">
        <f>STOCK!#REF!</f>
        <v>#REF!</v>
      </c>
      <c r="F435" s="30" t="e">
        <f>STOCK!#REF!</f>
        <v>#REF!</v>
      </c>
      <c r="G435" s="30" t="e">
        <f>STOCK!#REF!</f>
        <v>#REF!</v>
      </c>
      <c r="H435" s="30" t="e">
        <f>STOCK!#REF!</f>
        <v>#REF!</v>
      </c>
      <c r="I435" s="30" t="e">
        <f>STOCK!#REF!</f>
        <v>#REF!</v>
      </c>
      <c r="J435" s="30" t="e">
        <f>STOCK!#REF!</f>
        <v>#REF!</v>
      </c>
      <c r="K435" s="30" t="e">
        <f>STOCK!#REF!</f>
        <v>#REF!</v>
      </c>
      <c r="L435" s="30" t="e">
        <f>STOCK!#REF!</f>
        <v>#REF!</v>
      </c>
      <c r="U435" s="30">
        <v>1</v>
      </c>
      <c r="V435" s="30" t="e">
        <f>STOCK!#REF!</f>
        <v>#REF!</v>
      </c>
      <c r="X435" s="30">
        <v>0</v>
      </c>
      <c r="Y435" s="30" t="e">
        <f t="shared" si="7"/>
        <v>#REF!</v>
      </c>
      <c r="AG435" s="30" t="e">
        <f>STOCK!#REF!</f>
        <v>#REF!</v>
      </c>
      <c r="AI435" s="30">
        <v>0</v>
      </c>
    </row>
    <row r="436" spans="1:35" x14ac:dyDescent="0.15">
      <c r="A436" s="30" t="e">
        <f>STOCK!#REF!</f>
        <v>#REF!</v>
      </c>
      <c r="B436" s="30" t="e">
        <f>STOCK!#REF!</f>
        <v>#REF!</v>
      </c>
      <c r="C436" s="30" t="e">
        <f>STOCK!#REF!</f>
        <v>#REF!</v>
      </c>
      <c r="D436" s="30" t="e">
        <f>STOCK!#REF!</f>
        <v>#REF!</v>
      </c>
      <c r="E436" s="30" t="e">
        <f>STOCK!#REF!</f>
        <v>#REF!</v>
      </c>
      <c r="F436" s="30" t="e">
        <f>STOCK!#REF!</f>
        <v>#REF!</v>
      </c>
      <c r="G436" s="30" t="e">
        <f>STOCK!#REF!</f>
        <v>#REF!</v>
      </c>
      <c r="H436" s="30" t="e">
        <f>STOCK!#REF!</f>
        <v>#REF!</v>
      </c>
      <c r="I436" s="30" t="e">
        <f>STOCK!#REF!</f>
        <v>#REF!</v>
      </c>
      <c r="J436" s="30" t="e">
        <f>STOCK!#REF!</f>
        <v>#REF!</v>
      </c>
      <c r="K436" s="30" t="e">
        <f>STOCK!#REF!</f>
        <v>#REF!</v>
      </c>
      <c r="L436" s="30" t="e">
        <f>STOCK!#REF!</f>
        <v>#REF!</v>
      </c>
      <c r="U436" s="30">
        <v>1</v>
      </c>
      <c r="V436" s="30" t="e">
        <f>STOCK!#REF!</f>
        <v>#REF!</v>
      </c>
      <c r="X436" s="30">
        <v>0</v>
      </c>
      <c r="Y436" s="30" t="e">
        <f t="shared" si="7"/>
        <v>#REF!</v>
      </c>
      <c r="AG436" s="30" t="e">
        <f>STOCK!#REF!</f>
        <v>#REF!</v>
      </c>
      <c r="AI436" s="30">
        <v>0</v>
      </c>
    </row>
    <row r="437" spans="1:35" x14ac:dyDescent="0.15">
      <c r="A437" s="30" t="e">
        <f>STOCK!#REF!</f>
        <v>#REF!</v>
      </c>
      <c r="B437" s="30" t="e">
        <f>STOCK!#REF!</f>
        <v>#REF!</v>
      </c>
      <c r="C437" s="30" t="e">
        <f>STOCK!#REF!</f>
        <v>#REF!</v>
      </c>
      <c r="D437" s="30" t="e">
        <f>STOCK!#REF!</f>
        <v>#REF!</v>
      </c>
      <c r="E437" s="30" t="e">
        <f>STOCK!#REF!</f>
        <v>#REF!</v>
      </c>
      <c r="F437" s="30" t="e">
        <f>STOCK!#REF!</f>
        <v>#REF!</v>
      </c>
      <c r="G437" s="30" t="e">
        <f>STOCK!#REF!</f>
        <v>#REF!</v>
      </c>
      <c r="H437" s="30" t="e">
        <f>STOCK!#REF!</f>
        <v>#REF!</v>
      </c>
      <c r="I437" s="30" t="e">
        <f>STOCK!#REF!</f>
        <v>#REF!</v>
      </c>
      <c r="J437" s="30" t="e">
        <f>STOCK!#REF!</f>
        <v>#REF!</v>
      </c>
      <c r="K437" s="30" t="e">
        <f>STOCK!#REF!</f>
        <v>#REF!</v>
      </c>
      <c r="L437" s="30" t="e">
        <f>STOCK!#REF!</f>
        <v>#REF!</v>
      </c>
      <c r="U437" s="30">
        <v>1</v>
      </c>
      <c r="V437" s="30" t="e">
        <f>STOCK!#REF!</f>
        <v>#REF!</v>
      </c>
      <c r="X437" s="30">
        <v>0</v>
      </c>
      <c r="Y437" s="30" t="e">
        <f t="shared" si="7"/>
        <v>#REF!</v>
      </c>
      <c r="AG437" s="30" t="e">
        <f>STOCK!#REF!</f>
        <v>#REF!</v>
      </c>
      <c r="AI437" s="30">
        <v>0</v>
      </c>
    </row>
    <row r="438" spans="1:35" x14ac:dyDescent="0.15">
      <c r="A438" s="30" t="e">
        <f>STOCK!#REF!</f>
        <v>#REF!</v>
      </c>
      <c r="B438" s="30" t="e">
        <f>STOCK!#REF!</f>
        <v>#REF!</v>
      </c>
      <c r="C438" s="30" t="e">
        <f>STOCK!#REF!</f>
        <v>#REF!</v>
      </c>
      <c r="D438" s="30" t="e">
        <f>STOCK!#REF!</f>
        <v>#REF!</v>
      </c>
      <c r="E438" s="30" t="e">
        <f>STOCK!#REF!</f>
        <v>#REF!</v>
      </c>
      <c r="F438" s="30" t="e">
        <f>STOCK!#REF!</f>
        <v>#REF!</v>
      </c>
      <c r="G438" s="30" t="e">
        <f>STOCK!#REF!</f>
        <v>#REF!</v>
      </c>
      <c r="H438" s="30" t="e">
        <f>STOCK!#REF!</f>
        <v>#REF!</v>
      </c>
      <c r="I438" s="30" t="e">
        <f>STOCK!#REF!</f>
        <v>#REF!</v>
      </c>
      <c r="J438" s="30" t="e">
        <f>STOCK!#REF!</f>
        <v>#REF!</v>
      </c>
      <c r="K438" s="30" t="e">
        <f>STOCK!#REF!</f>
        <v>#REF!</v>
      </c>
      <c r="L438" s="30" t="e">
        <f>STOCK!#REF!</f>
        <v>#REF!</v>
      </c>
      <c r="U438" s="30">
        <v>1</v>
      </c>
      <c r="V438" s="30" t="e">
        <f>STOCK!#REF!</f>
        <v>#REF!</v>
      </c>
      <c r="X438" s="30">
        <v>0</v>
      </c>
      <c r="Y438" s="30" t="e">
        <f t="shared" si="7"/>
        <v>#REF!</v>
      </c>
      <c r="AG438" s="30" t="e">
        <f>STOCK!#REF!</f>
        <v>#REF!</v>
      </c>
      <c r="AI438" s="30">
        <v>0</v>
      </c>
    </row>
    <row r="439" spans="1:35" x14ac:dyDescent="0.15">
      <c r="A439" s="30" t="e">
        <f>STOCK!#REF!</f>
        <v>#REF!</v>
      </c>
      <c r="B439" s="30" t="e">
        <f>STOCK!#REF!</f>
        <v>#REF!</v>
      </c>
      <c r="C439" s="30" t="e">
        <f>STOCK!#REF!</f>
        <v>#REF!</v>
      </c>
      <c r="D439" s="30" t="e">
        <f>STOCK!#REF!</f>
        <v>#REF!</v>
      </c>
      <c r="E439" s="30" t="e">
        <f>STOCK!#REF!</f>
        <v>#REF!</v>
      </c>
      <c r="F439" s="30" t="e">
        <f>STOCK!#REF!</f>
        <v>#REF!</v>
      </c>
      <c r="G439" s="30" t="e">
        <f>STOCK!#REF!</f>
        <v>#REF!</v>
      </c>
      <c r="H439" s="30" t="e">
        <f>STOCK!#REF!</f>
        <v>#REF!</v>
      </c>
      <c r="I439" s="30" t="e">
        <f>STOCK!#REF!</f>
        <v>#REF!</v>
      </c>
      <c r="J439" s="30" t="e">
        <f>STOCK!#REF!</f>
        <v>#REF!</v>
      </c>
      <c r="K439" s="30" t="e">
        <f>STOCK!#REF!</f>
        <v>#REF!</v>
      </c>
      <c r="L439" s="30" t="e">
        <f>STOCK!#REF!</f>
        <v>#REF!</v>
      </c>
      <c r="U439" s="30">
        <v>1</v>
      </c>
      <c r="V439" s="30" t="e">
        <f>STOCK!#REF!</f>
        <v>#REF!</v>
      </c>
      <c r="X439" s="30">
        <v>0</v>
      </c>
      <c r="Y439" s="30" t="e">
        <f t="shared" si="7"/>
        <v>#REF!</v>
      </c>
      <c r="AG439" s="30" t="e">
        <f>STOCK!#REF!</f>
        <v>#REF!</v>
      </c>
      <c r="AI439" s="30">
        <v>0</v>
      </c>
    </row>
    <row r="440" spans="1:35" x14ac:dyDescent="0.15">
      <c r="A440" s="30" t="e">
        <f>STOCK!#REF!</f>
        <v>#REF!</v>
      </c>
      <c r="B440" s="30" t="e">
        <f>STOCK!#REF!</f>
        <v>#REF!</v>
      </c>
      <c r="C440" s="30" t="e">
        <f>STOCK!#REF!</f>
        <v>#REF!</v>
      </c>
      <c r="D440" s="30" t="e">
        <f>STOCK!#REF!</f>
        <v>#REF!</v>
      </c>
      <c r="E440" s="30" t="e">
        <f>STOCK!#REF!</f>
        <v>#REF!</v>
      </c>
      <c r="F440" s="30" t="e">
        <f>STOCK!#REF!</f>
        <v>#REF!</v>
      </c>
      <c r="G440" s="30" t="e">
        <f>STOCK!#REF!</f>
        <v>#REF!</v>
      </c>
      <c r="H440" s="30" t="e">
        <f>STOCK!#REF!</f>
        <v>#REF!</v>
      </c>
      <c r="I440" s="30" t="e">
        <f>STOCK!#REF!</f>
        <v>#REF!</v>
      </c>
      <c r="J440" s="30" t="e">
        <f>STOCK!#REF!</f>
        <v>#REF!</v>
      </c>
      <c r="K440" s="30" t="e">
        <f>STOCK!#REF!</f>
        <v>#REF!</v>
      </c>
      <c r="L440" s="30" t="e">
        <f>STOCK!#REF!</f>
        <v>#REF!</v>
      </c>
      <c r="U440" s="30">
        <v>1</v>
      </c>
      <c r="V440" s="30" t="e">
        <f>STOCK!#REF!</f>
        <v>#REF!</v>
      </c>
      <c r="X440" s="30">
        <v>0</v>
      </c>
      <c r="Y440" s="30" t="e">
        <f t="shared" si="7"/>
        <v>#REF!</v>
      </c>
      <c r="AG440" s="30" t="e">
        <f>STOCK!#REF!</f>
        <v>#REF!</v>
      </c>
      <c r="AI440" s="30">
        <v>0</v>
      </c>
    </row>
    <row r="441" spans="1:35" x14ac:dyDescent="0.15">
      <c r="A441" s="30" t="e">
        <f>STOCK!#REF!</f>
        <v>#REF!</v>
      </c>
      <c r="B441" s="30" t="e">
        <f>STOCK!#REF!</f>
        <v>#REF!</v>
      </c>
      <c r="C441" s="30" t="e">
        <f>STOCK!#REF!</f>
        <v>#REF!</v>
      </c>
      <c r="D441" s="30" t="e">
        <f>STOCK!#REF!</f>
        <v>#REF!</v>
      </c>
      <c r="E441" s="30" t="e">
        <f>STOCK!#REF!</f>
        <v>#REF!</v>
      </c>
      <c r="F441" s="30" t="e">
        <f>STOCK!#REF!</f>
        <v>#REF!</v>
      </c>
      <c r="G441" s="30" t="e">
        <f>STOCK!#REF!</f>
        <v>#REF!</v>
      </c>
      <c r="H441" s="30" t="e">
        <f>STOCK!#REF!</f>
        <v>#REF!</v>
      </c>
      <c r="I441" s="30" t="e">
        <f>STOCK!#REF!</f>
        <v>#REF!</v>
      </c>
      <c r="J441" s="30" t="e">
        <f>STOCK!#REF!</f>
        <v>#REF!</v>
      </c>
      <c r="K441" s="30" t="e">
        <f>STOCK!#REF!</f>
        <v>#REF!</v>
      </c>
      <c r="L441" s="30" t="e">
        <f>STOCK!#REF!</f>
        <v>#REF!</v>
      </c>
      <c r="U441" s="30">
        <v>1</v>
      </c>
      <c r="V441" s="30" t="e">
        <f>STOCK!#REF!</f>
        <v>#REF!</v>
      </c>
      <c r="X441" s="30">
        <v>0</v>
      </c>
      <c r="Y441" s="30" t="e">
        <f t="shared" si="7"/>
        <v>#REF!</v>
      </c>
      <c r="AG441" s="30" t="e">
        <f>STOCK!#REF!</f>
        <v>#REF!</v>
      </c>
      <c r="AI441" s="30">
        <v>0</v>
      </c>
    </row>
    <row r="442" spans="1:35" x14ac:dyDescent="0.15">
      <c r="A442" s="30" t="e">
        <f>STOCK!#REF!</f>
        <v>#REF!</v>
      </c>
      <c r="B442" s="30" t="e">
        <f>STOCK!#REF!</f>
        <v>#REF!</v>
      </c>
      <c r="C442" s="30" t="e">
        <f>STOCK!#REF!</f>
        <v>#REF!</v>
      </c>
      <c r="D442" s="30" t="e">
        <f>STOCK!#REF!</f>
        <v>#REF!</v>
      </c>
      <c r="E442" s="30" t="e">
        <f>STOCK!#REF!</f>
        <v>#REF!</v>
      </c>
      <c r="F442" s="30" t="e">
        <f>STOCK!#REF!</f>
        <v>#REF!</v>
      </c>
      <c r="G442" s="30" t="e">
        <f>STOCK!#REF!</f>
        <v>#REF!</v>
      </c>
      <c r="H442" s="30" t="e">
        <f>STOCK!#REF!</f>
        <v>#REF!</v>
      </c>
      <c r="I442" s="30" t="e">
        <f>STOCK!#REF!</f>
        <v>#REF!</v>
      </c>
      <c r="J442" s="30" t="e">
        <f>STOCK!#REF!</f>
        <v>#REF!</v>
      </c>
      <c r="K442" s="30" t="e">
        <f>STOCK!#REF!</f>
        <v>#REF!</v>
      </c>
      <c r="L442" s="30" t="e">
        <f>STOCK!#REF!</f>
        <v>#REF!</v>
      </c>
      <c r="U442" s="30">
        <v>1</v>
      </c>
      <c r="V442" s="30" t="e">
        <f>STOCK!#REF!</f>
        <v>#REF!</v>
      </c>
      <c r="X442" s="30">
        <v>0</v>
      </c>
      <c r="Y442" s="30" t="e">
        <f t="shared" si="7"/>
        <v>#REF!</v>
      </c>
      <c r="AG442" s="30" t="e">
        <f>STOCK!#REF!</f>
        <v>#REF!</v>
      </c>
      <c r="AI442" s="30">
        <v>0</v>
      </c>
    </row>
    <row r="443" spans="1:35" x14ac:dyDescent="0.15">
      <c r="A443" s="30" t="e">
        <f>STOCK!#REF!</f>
        <v>#REF!</v>
      </c>
      <c r="B443" s="30" t="e">
        <f>STOCK!#REF!</f>
        <v>#REF!</v>
      </c>
      <c r="C443" s="30" t="e">
        <f>STOCK!#REF!</f>
        <v>#REF!</v>
      </c>
      <c r="D443" s="30" t="e">
        <f>STOCK!#REF!</f>
        <v>#REF!</v>
      </c>
      <c r="E443" s="30" t="e">
        <f>STOCK!#REF!</f>
        <v>#REF!</v>
      </c>
      <c r="F443" s="30" t="e">
        <f>STOCK!#REF!</f>
        <v>#REF!</v>
      </c>
      <c r="G443" s="30" t="e">
        <f>STOCK!#REF!</f>
        <v>#REF!</v>
      </c>
      <c r="H443" s="30" t="e">
        <f>STOCK!#REF!</f>
        <v>#REF!</v>
      </c>
      <c r="I443" s="30" t="e">
        <f>STOCK!#REF!</f>
        <v>#REF!</v>
      </c>
      <c r="J443" s="30" t="e">
        <f>STOCK!#REF!</f>
        <v>#REF!</v>
      </c>
      <c r="K443" s="30" t="e">
        <f>STOCK!#REF!</f>
        <v>#REF!</v>
      </c>
      <c r="L443" s="30" t="e">
        <f>STOCK!#REF!</f>
        <v>#REF!</v>
      </c>
      <c r="U443" s="30">
        <v>1</v>
      </c>
      <c r="V443" s="30" t="e">
        <f>STOCK!#REF!</f>
        <v>#REF!</v>
      </c>
      <c r="X443" s="30">
        <v>0</v>
      </c>
      <c r="Y443" s="30" t="e">
        <f t="shared" si="7"/>
        <v>#REF!</v>
      </c>
      <c r="AG443" s="30" t="e">
        <f>STOCK!#REF!</f>
        <v>#REF!</v>
      </c>
      <c r="AI443" s="30">
        <v>0</v>
      </c>
    </row>
    <row r="444" spans="1:35" x14ac:dyDescent="0.15">
      <c r="A444" s="30" t="e">
        <f>STOCK!#REF!</f>
        <v>#REF!</v>
      </c>
      <c r="B444" s="30" t="e">
        <f>STOCK!#REF!</f>
        <v>#REF!</v>
      </c>
      <c r="C444" s="30" t="e">
        <f>STOCK!#REF!</f>
        <v>#REF!</v>
      </c>
      <c r="D444" s="30" t="e">
        <f>STOCK!#REF!</f>
        <v>#REF!</v>
      </c>
      <c r="E444" s="30" t="e">
        <f>STOCK!#REF!</f>
        <v>#REF!</v>
      </c>
      <c r="F444" s="30" t="e">
        <f>STOCK!#REF!</f>
        <v>#REF!</v>
      </c>
      <c r="G444" s="30" t="e">
        <f>STOCK!#REF!</f>
        <v>#REF!</v>
      </c>
      <c r="H444" s="30" t="e">
        <f>STOCK!#REF!</f>
        <v>#REF!</v>
      </c>
      <c r="I444" s="30" t="e">
        <f>STOCK!#REF!</f>
        <v>#REF!</v>
      </c>
      <c r="J444" s="30" t="e">
        <f>STOCK!#REF!</f>
        <v>#REF!</v>
      </c>
      <c r="K444" s="30" t="e">
        <f>STOCK!#REF!</f>
        <v>#REF!</v>
      </c>
      <c r="L444" s="30" t="e">
        <f>STOCK!#REF!</f>
        <v>#REF!</v>
      </c>
      <c r="U444" s="30">
        <v>1</v>
      </c>
      <c r="V444" s="30" t="e">
        <f>STOCK!#REF!</f>
        <v>#REF!</v>
      </c>
      <c r="X444" s="30">
        <v>0</v>
      </c>
      <c r="Y444" s="30" t="e">
        <f t="shared" si="7"/>
        <v>#REF!</v>
      </c>
      <c r="AG444" s="30" t="e">
        <f>STOCK!#REF!</f>
        <v>#REF!</v>
      </c>
      <c r="AI444" s="30">
        <v>0</v>
      </c>
    </row>
    <row r="445" spans="1:35" x14ac:dyDescent="0.15">
      <c r="A445" s="30" t="e">
        <f>STOCK!#REF!</f>
        <v>#REF!</v>
      </c>
      <c r="B445" s="30" t="e">
        <f>STOCK!#REF!</f>
        <v>#REF!</v>
      </c>
      <c r="C445" s="30" t="e">
        <f>STOCK!#REF!</f>
        <v>#REF!</v>
      </c>
      <c r="D445" s="30" t="e">
        <f>STOCK!#REF!</f>
        <v>#REF!</v>
      </c>
      <c r="E445" s="30" t="e">
        <f>STOCK!#REF!</f>
        <v>#REF!</v>
      </c>
      <c r="F445" s="30" t="e">
        <f>STOCK!#REF!</f>
        <v>#REF!</v>
      </c>
      <c r="G445" s="30" t="e">
        <f>STOCK!#REF!</f>
        <v>#REF!</v>
      </c>
      <c r="H445" s="30" t="e">
        <f>STOCK!#REF!</f>
        <v>#REF!</v>
      </c>
      <c r="I445" s="30" t="e">
        <f>STOCK!#REF!</f>
        <v>#REF!</v>
      </c>
      <c r="J445" s="30" t="e">
        <f>STOCK!#REF!</f>
        <v>#REF!</v>
      </c>
      <c r="K445" s="30" t="e">
        <f>STOCK!#REF!</f>
        <v>#REF!</v>
      </c>
      <c r="L445" s="30" t="e">
        <f>STOCK!#REF!</f>
        <v>#REF!</v>
      </c>
      <c r="U445" s="30">
        <v>1</v>
      </c>
      <c r="V445" s="30" t="e">
        <f>STOCK!#REF!</f>
        <v>#REF!</v>
      </c>
      <c r="X445" s="30">
        <v>0</v>
      </c>
      <c r="Y445" s="30" t="e">
        <f t="shared" si="7"/>
        <v>#REF!</v>
      </c>
      <c r="AG445" s="30" t="e">
        <f>STOCK!#REF!</f>
        <v>#REF!</v>
      </c>
      <c r="AI445" s="30">
        <v>0</v>
      </c>
    </row>
    <row r="446" spans="1:35" x14ac:dyDescent="0.15">
      <c r="A446" s="30" t="e">
        <f>STOCK!#REF!</f>
        <v>#REF!</v>
      </c>
      <c r="B446" s="30" t="e">
        <f>STOCK!#REF!</f>
        <v>#REF!</v>
      </c>
      <c r="C446" s="30" t="e">
        <f>STOCK!#REF!</f>
        <v>#REF!</v>
      </c>
      <c r="D446" s="30" t="e">
        <f>STOCK!#REF!</f>
        <v>#REF!</v>
      </c>
      <c r="E446" s="30" t="e">
        <f>STOCK!#REF!</f>
        <v>#REF!</v>
      </c>
      <c r="F446" s="30" t="e">
        <f>STOCK!#REF!</f>
        <v>#REF!</v>
      </c>
      <c r="G446" s="30" t="e">
        <f>STOCK!#REF!</f>
        <v>#REF!</v>
      </c>
      <c r="H446" s="30" t="e">
        <f>STOCK!#REF!</f>
        <v>#REF!</v>
      </c>
      <c r="I446" s="30" t="e">
        <f>STOCK!#REF!</f>
        <v>#REF!</v>
      </c>
      <c r="J446" s="30" t="e">
        <f>STOCK!#REF!</f>
        <v>#REF!</v>
      </c>
      <c r="K446" s="30" t="e">
        <f>STOCK!#REF!</f>
        <v>#REF!</v>
      </c>
      <c r="L446" s="30" t="e">
        <f>STOCK!#REF!</f>
        <v>#REF!</v>
      </c>
      <c r="U446" s="30">
        <v>1</v>
      </c>
      <c r="V446" s="30" t="e">
        <f>STOCK!#REF!</f>
        <v>#REF!</v>
      </c>
      <c r="X446" s="30">
        <v>0</v>
      </c>
      <c r="Y446" s="30" t="e">
        <f t="shared" si="7"/>
        <v>#REF!</v>
      </c>
      <c r="AG446" s="30" t="e">
        <f>STOCK!#REF!</f>
        <v>#REF!</v>
      </c>
      <c r="AI446" s="30">
        <v>0</v>
      </c>
    </row>
    <row r="447" spans="1:35" x14ac:dyDescent="0.15">
      <c r="A447" s="30" t="e">
        <f>STOCK!#REF!</f>
        <v>#REF!</v>
      </c>
      <c r="B447" s="30" t="e">
        <f>STOCK!#REF!</f>
        <v>#REF!</v>
      </c>
      <c r="C447" s="30" t="e">
        <f>STOCK!#REF!</f>
        <v>#REF!</v>
      </c>
      <c r="D447" s="30" t="e">
        <f>STOCK!#REF!</f>
        <v>#REF!</v>
      </c>
      <c r="E447" s="30" t="e">
        <f>STOCK!#REF!</f>
        <v>#REF!</v>
      </c>
      <c r="F447" s="30" t="e">
        <f>STOCK!#REF!</f>
        <v>#REF!</v>
      </c>
      <c r="G447" s="30" t="e">
        <f>STOCK!#REF!</f>
        <v>#REF!</v>
      </c>
      <c r="H447" s="30" t="e">
        <f>STOCK!#REF!</f>
        <v>#REF!</v>
      </c>
      <c r="I447" s="30" t="e">
        <f>STOCK!#REF!</f>
        <v>#REF!</v>
      </c>
      <c r="J447" s="30" t="e">
        <f>STOCK!#REF!</f>
        <v>#REF!</v>
      </c>
      <c r="K447" s="30" t="e">
        <f>STOCK!#REF!</f>
        <v>#REF!</v>
      </c>
      <c r="L447" s="30" t="e">
        <f>STOCK!#REF!</f>
        <v>#REF!</v>
      </c>
      <c r="U447" s="30">
        <v>1</v>
      </c>
      <c r="V447" s="30" t="e">
        <f>STOCK!#REF!</f>
        <v>#REF!</v>
      </c>
      <c r="X447" s="30">
        <v>0</v>
      </c>
      <c r="Y447" s="30" t="e">
        <f t="shared" si="7"/>
        <v>#REF!</v>
      </c>
      <c r="AG447" s="30" t="e">
        <f>STOCK!#REF!</f>
        <v>#REF!</v>
      </c>
      <c r="AI447" s="30">
        <v>0</v>
      </c>
    </row>
    <row r="448" spans="1:35" x14ac:dyDescent="0.15">
      <c r="A448" s="30" t="e">
        <f>STOCK!#REF!</f>
        <v>#REF!</v>
      </c>
      <c r="B448" s="30" t="e">
        <f>STOCK!#REF!</f>
        <v>#REF!</v>
      </c>
      <c r="C448" s="30" t="e">
        <f>STOCK!#REF!</f>
        <v>#REF!</v>
      </c>
      <c r="D448" s="30" t="e">
        <f>STOCK!#REF!</f>
        <v>#REF!</v>
      </c>
      <c r="E448" s="30" t="e">
        <f>STOCK!#REF!</f>
        <v>#REF!</v>
      </c>
      <c r="F448" s="30" t="e">
        <f>STOCK!#REF!</f>
        <v>#REF!</v>
      </c>
      <c r="G448" s="30" t="e">
        <f>STOCK!#REF!</f>
        <v>#REF!</v>
      </c>
      <c r="H448" s="30" t="e">
        <f>STOCK!#REF!</f>
        <v>#REF!</v>
      </c>
      <c r="I448" s="30" t="e">
        <f>STOCK!#REF!</f>
        <v>#REF!</v>
      </c>
      <c r="J448" s="30" t="e">
        <f>STOCK!#REF!</f>
        <v>#REF!</v>
      </c>
      <c r="K448" s="30" t="e">
        <f>STOCK!#REF!</f>
        <v>#REF!</v>
      </c>
      <c r="L448" s="30" t="e">
        <f>STOCK!#REF!</f>
        <v>#REF!</v>
      </c>
      <c r="U448" s="30">
        <v>1</v>
      </c>
      <c r="V448" s="30" t="e">
        <f>STOCK!#REF!</f>
        <v>#REF!</v>
      </c>
      <c r="X448" s="30">
        <v>0</v>
      </c>
      <c r="Y448" s="30" t="e">
        <f t="shared" si="7"/>
        <v>#REF!</v>
      </c>
      <c r="AG448" s="30" t="e">
        <f>STOCK!#REF!</f>
        <v>#REF!</v>
      </c>
      <c r="AI448" s="30">
        <v>0</v>
      </c>
    </row>
    <row r="449" spans="1:35" x14ac:dyDescent="0.15">
      <c r="A449" s="30" t="e">
        <f>STOCK!#REF!</f>
        <v>#REF!</v>
      </c>
      <c r="B449" s="30" t="e">
        <f>STOCK!#REF!</f>
        <v>#REF!</v>
      </c>
      <c r="C449" s="30" t="e">
        <f>STOCK!#REF!</f>
        <v>#REF!</v>
      </c>
      <c r="D449" s="30" t="e">
        <f>STOCK!#REF!</f>
        <v>#REF!</v>
      </c>
      <c r="E449" s="30" t="e">
        <f>STOCK!#REF!</f>
        <v>#REF!</v>
      </c>
      <c r="F449" s="30" t="e">
        <f>STOCK!#REF!</f>
        <v>#REF!</v>
      </c>
      <c r="G449" s="30" t="e">
        <f>STOCK!#REF!</f>
        <v>#REF!</v>
      </c>
      <c r="H449" s="30" t="e">
        <f>STOCK!#REF!</f>
        <v>#REF!</v>
      </c>
      <c r="I449" s="30" t="e">
        <f>STOCK!#REF!</f>
        <v>#REF!</v>
      </c>
      <c r="J449" s="30" t="e">
        <f>STOCK!#REF!</f>
        <v>#REF!</v>
      </c>
      <c r="K449" s="30" t="e">
        <f>STOCK!#REF!</f>
        <v>#REF!</v>
      </c>
      <c r="L449" s="30" t="e">
        <f>STOCK!#REF!</f>
        <v>#REF!</v>
      </c>
      <c r="U449" s="30">
        <v>1</v>
      </c>
      <c r="V449" s="30" t="e">
        <f>STOCK!#REF!</f>
        <v>#REF!</v>
      </c>
      <c r="X449" s="30">
        <v>0</v>
      </c>
      <c r="Y449" s="30" t="e">
        <f t="shared" si="7"/>
        <v>#REF!</v>
      </c>
      <c r="AG449" s="30" t="e">
        <f>STOCK!#REF!</f>
        <v>#REF!</v>
      </c>
      <c r="AI449" s="30">
        <v>0</v>
      </c>
    </row>
    <row r="450" spans="1:35" x14ac:dyDescent="0.15">
      <c r="A450" s="30" t="e">
        <f>STOCK!#REF!</f>
        <v>#REF!</v>
      </c>
      <c r="B450" s="30" t="e">
        <f>STOCK!#REF!</f>
        <v>#REF!</v>
      </c>
      <c r="C450" s="30" t="e">
        <f>STOCK!#REF!</f>
        <v>#REF!</v>
      </c>
      <c r="D450" s="30" t="e">
        <f>STOCK!#REF!</f>
        <v>#REF!</v>
      </c>
      <c r="E450" s="30" t="e">
        <f>STOCK!#REF!</f>
        <v>#REF!</v>
      </c>
      <c r="F450" s="30" t="e">
        <f>STOCK!#REF!</f>
        <v>#REF!</v>
      </c>
      <c r="G450" s="30" t="e">
        <f>STOCK!#REF!</f>
        <v>#REF!</v>
      </c>
      <c r="H450" s="30" t="e">
        <f>STOCK!#REF!</f>
        <v>#REF!</v>
      </c>
      <c r="I450" s="30" t="e">
        <f>STOCK!#REF!</f>
        <v>#REF!</v>
      </c>
      <c r="J450" s="30" t="e">
        <f>STOCK!#REF!</f>
        <v>#REF!</v>
      </c>
      <c r="K450" s="30" t="e">
        <f>STOCK!#REF!</f>
        <v>#REF!</v>
      </c>
      <c r="L450" s="30" t="e">
        <f>STOCK!#REF!</f>
        <v>#REF!</v>
      </c>
      <c r="U450" s="30">
        <v>1</v>
      </c>
      <c r="V450" s="30" t="e">
        <f>STOCK!#REF!</f>
        <v>#REF!</v>
      </c>
      <c r="X450" s="30">
        <v>0</v>
      </c>
      <c r="Y450" s="30" t="e">
        <f t="shared" si="7"/>
        <v>#REF!</v>
      </c>
      <c r="AG450" s="30" t="e">
        <f>STOCK!#REF!</f>
        <v>#REF!</v>
      </c>
      <c r="AI450" s="30">
        <v>0</v>
      </c>
    </row>
    <row r="451" spans="1:35" x14ac:dyDescent="0.15">
      <c r="A451" s="30" t="e">
        <f>STOCK!#REF!</f>
        <v>#REF!</v>
      </c>
      <c r="B451" s="30" t="e">
        <f>STOCK!#REF!</f>
        <v>#REF!</v>
      </c>
      <c r="C451" s="30" t="e">
        <f>STOCK!#REF!</f>
        <v>#REF!</v>
      </c>
      <c r="D451" s="30" t="e">
        <f>STOCK!#REF!</f>
        <v>#REF!</v>
      </c>
      <c r="E451" s="30" t="e">
        <f>STOCK!#REF!</f>
        <v>#REF!</v>
      </c>
      <c r="F451" s="30" t="e">
        <f>STOCK!#REF!</f>
        <v>#REF!</v>
      </c>
      <c r="G451" s="30" t="e">
        <f>STOCK!#REF!</f>
        <v>#REF!</v>
      </c>
      <c r="H451" s="30" t="e">
        <f>STOCK!#REF!</f>
        <v>#REF!</v>
      </c>
      <c r="I451" s="30" t="e">
        <f>STOCK!#REF!</f>
        <v>#REF!</v>
      </c>
      <c r="J451" s="30" t="e">
        <f>STOCK!#REF!</f>
        <v>#REF!</v>
      </c>
      <c r="K451" s="30" t="e">
        <f>STOCK!#REF!</f>
        <v>#REF!</v>
      </c>
      <c r="L451" s="30" t="e">
        <f>STOCK!#REF!</f>
        <v>#REF!</v>
      </c>
      <c r="U451" s="30">
        <v>1</v>
      </c>
      <c r="V451" s="30" t="e">
        <f>STOCK!#REF!</f>
        <v>#REF!</v>
      </c>
      <c r="X451" s="30">
        <v>0</v>
      </c>
      <c r="Y451" s="30" t="e">
        <f t="shared" si="7"/>
        <v>#REF!</v>
      </c>
      <c r="AG451" s="30" t="e">
        <f>STOCK!#REF!</f>
        <v>#REF!</v>
      </c>
      <c r="AI451" s="30">
        <v>0</v>
      </c>
    </row>
    <row r="452" spans="1:35" x14ac:dyDescent="0.15">
      <c r="A452" s="30" t="e">
        <f>STOCK!#REF!</f>
        <v>#REF!</v>
      </c>
      <c r="B452" s="30" t="e">
        <f>STOCK!#REF!</f>
        <v>#REF!</v>
      </c>
      <c r="C452" s="30" t="e">
        <f>STOCK!#REF!</f>
        <v>#REF!</v>
      </c>
      <c r="D452" s="30" t="e">
        <f>STOCK!#REF!</f>
        <v>#REF!</v>
      </c>
      <c r="E452" s="30" t="e">
        <f>STOCK!#REF!</f>
        <v>#REF!</v>
      </c>
      <c r="F452" s="30" t="e">
        <f>STOCK!#REF!</f>
        <v>#REF!</v>
      </c>
      <c r="G452" s="30" t="e">
        <f>STOCK!#REF!</f>
        <v>#REF!</v>
      </c>
      <c r="H452" s="30" t="e">
        <f>STOCK!#REF!</f>
        <v>#REF!</v>
      </c>
      <c r="I452" s="30" t="e">
        <f>STOCK!#REF!</f>
        <v>#REF!</v>
      </c>
      <c r="J452" s="30" t="e">
        <f>STOCK!#REF!</f>
        <v>#REF!</v>
      </c>
      <c r="K452" s="30" t="e">
        <f>STOCK!#REF!</f>
        <v>#REF!</v>
      </c>
      <c r="L452" s="30" t="e">
        <f>STOCK!#REF!</f>
        <v>#REF!</v>
      </c>
      <c r="U452" s="30">
        <v>1</v>
      </c>
      <c r="V452" s="30" t="e">
        <f>STOCK!#REF!</f>
        <v>#REF!</v>
      </c>
      <c r="X452" s="30">
        <v>0</v>
      </c>
      <c r="Y452" s="30" t="e">
        <f t="shared" si="7"/>
        <v>#REF!</v>
      </c>
      <c r="AG452" s="30" t="e">
        <f>STOCK!#REF!</f>
        <v>#REF!</v>
      </c>
      <c r="AI452" s="30">
        <v>0</v>
      </c>
    </row>
    <row r="453" spans="1:35" x14ac:dyDescent="0.15">
      <c r="A453" s="30" t="e">
        <f>STOCK!#REF!</f>
        <v>#REF!</v>
      </c>
      <c r="B453" s="30" t="e">
        <f>STOCK!#REF!</f>
        <v>#REF!</v>
      </c>
      <c r="C453" s="30" t="e">
        <f>STOCK!#REF!</f>
        <v>#REF!</v>
      </c>
      <c r="D453" s="30" t="e">
        <f>STOCK!#REF!</f>
        <v>#REF!</v>
      </c>
      <c r="E453" s="30" t="e">
        <f>STOCK!#REF!</f>
        <v>#REF!</v>
      </c>
      <c r="F453" s="30" t="e">
        <f>STOCK!#REF!</f>
        <v>#REF!</v>
      </c>
      <c r="G453" s="30" t="e">
        <f>STOCK!#REF!</f>
        <v>#REF!</v>
      </c>
      <c r="H453" s="30" t="e">
        <f>STOCK!#REF!</f>
        <v>#REF!</v>
      </c>
      <c r="I453" s="30" t="e">
        <f>STOCK!#REF!</f>
        <v>#REF!</v>
      </c>
      <c r="J453" s="30" t="e">
        <f>STOCK!#REF!</f>
        <v>#REF!</v>
      </c>
      <c r="K453" s="30" t="e">
        <f>STOCK!#REF!</f>
        <v>#REF!</v>
      </c>
      <c r="L453" s="30" t="e">
        <f>STOCK!#REF!</f>
        <v>#REF!</v>
      </c>
      <c r="U453" s="30">
        <v>1</v>
      </c>
      <c r="V453" s="30" t="e">
        <f>STOCK!#REF!</f>
        <v>#REF!</v>
      </c>
      <c r="X453" s="30">
        <v>0</v>
      </c>
      <c r="Y453" s="30" t="e">
        <f t="shared" si="7"/>
        <v>#REF!</v>
      </c>
      <c r="AG453" s="30" t="e">
        <f>STOCK!#REF!</f>
        <v>#REF!</v>
      </c>
      <c r="AI453" s="30">
        <v>0</v>
      </c>
    </row>
    <row r="454" spans="1:35" x14ac:dyDescent="0.15">
      <c r="A454" s="30" t="e">
        <f>STOCK!#REF!</f>
        <v>#REF!</v>
      </c>
      <c r="B454" s="30" t="e">
        <f>STOCK!#REF!</f>
        <v>#REF!</v>
      </c>
      <c r="C454" s="30" t="e">
        <f>STOCK!#REF!</f>
        <v>#REF!</v>
      </c>
      <c r="D454" s="30" t="e">
        <f>STOCK!#REF!</f>
        <v>#REF!</v>
      </c>
      <c r="E454" s="30" t="e">
        <f>STOCK!#REF!</f>
        <v>#REF!</v>
      </c>
      <c r="F454" s="30" t="e">
        <f>STOCK!#REF!</f>
        <v>#REF!</v>
      </c>
      <c r="G454" s="30" t="e">
        <f>STOCK!#REF!</f>
        <v>#REF!</v>
      </c>
      <c r="H454" s="30" t="e">
        <f>STOCK!#REF!</f>
        <v>#REF!</v>
      </c>
      <c r="I454" s="30" t="e">
        <f>STOCK!#REF!</f>
        <v>#REF!</v>
      </c>
      <c r="J454" s="30" t="e">
        <f>STOCK!#REF!</f>
        <v>#REF!</v>
      </c>
      <c r="K454" s="30" t="e">
        <f>STOCK!#REF!</f>
        <v>#REF!</v>
      </c>
      <c r="L454" s="30" t="e">
        <f>STOCK!#REF!</f>
        <v>#REF!</v>
      </c>
      <c r="U454" s="30">
        <v>1</v>
      </c>
      <c r="V454" s="30" t="e">
        <f>STOCK!#REF!</f>
        <v>#REF!</v>
      </c>
      <c r="X454" s="30">
        <v>0</v>
      </c>
      <c r="Y454" s="30" t="e">
        <f t="shared" ref="Y454:Y517" si="8">IF(V454&gt;0,1,0)</f>
        <v>#REF!</v>
      </c>
      <c r="AG454" s="30" t="e">
        <f>STOCK!#REF!</f>
        <v>#REF!</v>
      </c>
      <c r="AI454" s="30">
        <v>0</v>
      </c>
    </row>
    <row r="455" spans="1:35" x14ac:dyDescent="0.15">
      <c r="A455" s="30" t="e">
        <f>STOCK!#REF!</f>
        <v>#REF!</v>
      </c>
      <c r="B455" s="30" t="e">
        <f>STOCK!#REF!</f>
        <v>#REF!</v>
      </c>
      <c r="C455" s="30" t="e">
        <f>STOCK!#REF!</f>
        <v>#REF!</v>
      </c>
      <c r="D455" s="30" t="e">
        <f>STOCK!#REF!</f>
        <v>#REF!</v>
      </c>
      <c r="E455" s="30" t="e">
        <f>STOCK!#REF!</f>
        <v>#REF!</v>
      </c>
      <c r="F455" s="30" t="e">
        <f>STOCK!#REF!</f>
        <v>#REF!</v>
      </c>
      <c r="G455" s="30" t="e">
        <f>STOCK!#REF!</f>
        <v>#REF!</v>
      </c>
      <c r="H455" s="30" t="e">
        <f>STOCK!#REF!</f>
        <v>#REF!</v>
      </c>
      <c r="I455" s="30" t="e">
        <f>STOCK!#REF!</f>
        <v>#REF!</v>
      </c>
      <c r="J455" s="30" t="e">
        <f>STOCK!#REF!</f>
        <v>#REF!</v>
      </c>
      <c r="K455" s="30" t="e">
        <f>STOCK!#REF!</f>
        <v>#REF!</v>
      </c>
      <c r="L455" s="30" t="e">
        <f>STOCK!#REF!</f>
        <v>#REF!</v>
      </c>
      <c r="U455" s="30">
        <v>1</v>
      </c>
      <c r="V455" s="30" t="e">
        <f>STOCK!#REF!</f>
        <v>#REF!</v>
      </c>
      <c r="X455" s="30">
        <v>0</v>
      </c>
      <c r="Y455" s="30" t="e">
        <f t="shared" si="8"/>
        <v>#REF!</v>
      </c>
      <c r="AG455" s="30" t="e">
        <f>STOCK!#REF!</f>
        <v>#REF!</v>
      </c>
      <c r="AI455" s="30">
        <v>0</v>
      </c>
    </row>
    <row r="456" spans="1:35" x14ac:dyDescent="0.15">
      <c r="A456" s="30" t="e">
        <f>STOCK!#REF!</f>
        <v>#REF!</v>
      </c>
      <c r="B456" s="30" t="e">
        <f>STOCK!#REF!</f>
        <v>#REF!</v>
      </c>
      <c r="C456" s="30" t="e">
        <f>STOCK!#REF!</f>
        <v>#REF!</v>
      </c>
      <c r="D456" s="30" t="e">
        <f>STOCK!#REF!</f>
        <v>#REF!</v>
      </c>
      <c r="E456" s="30" t="e">
        <f>STOCK!#REF!</f>
        <v>#REF!</v>
      </c>
      <c r="F456" s="30" t="e">
        <f>STOCK!#REF!</f>
        <v>#REF!</v>
      </c>
      <c r="G456" s="30" t="e">
        <f>STOCK!#REF!</f>
        <v>#REF!</v>
      </c>
      <c r="H456" s="30" t="e">
        <f>STOCK!#REF!</f>
        <v>#REF!</v>
      </c>
      <c r="I456" s="30" t="e">
        <f>STOCK!#REF!</f>
        <v>#REF!</v>
      </c>
      <c r="J456" s="30" t="e">
        <f>STOCK!#REF!</f>
        <v>#REF!</v>
      </c>
      <c r="K456" s="30" t="e">
        <f>STOCK!#REF!</f>
        <v>#REF!</v>
      </c>
      <c r="L456" s="30" t="e">
        <f>STOCK!#REF!</f>
        <v>#REF!</v>
      </c>
      <c r="U456" s="30">
        <v>1</v>
      </c>
      <c r="V456" s="30" t="e">
        <f>STOCK!#REF!</f>
        <v>#REF!</v>
      </c>
      <c r="X456" s="30">
        <v>0</v>
      </c>
      <c r="Y456" s="30" t="e">
        <f t="shared" si="8"/>
        <v>#REF!</v>
      </c>
      <c r="AG456" s="30" t="e">
        <f>STOCK!#REF!</f>
        <v>#REF!</v>
      </c>
      <c r="AI456" s="30">
        <v>0</v>
      </c>
    </row>
    <row r="457" spans="1:35" x14ac:dyDescent="0.15">
      <c r="A457" s="30" t="e">
        <f>STOCK!#REF!</f>
        <v>#REF!</v>
      </c>
      <c r="B457" s="30" t="e">
        <f>STOCK!#REF!</f>
        <v>#REF!</v>
      </c>
      <c r="C457" s="30" t="e">
        <f>STOCK!#REF!</f>
        <v>#REF!</v>
      </c>
      <c r="D457" s="30" t="e">
        <f>STOCK!#REF!</f>
        <v>#REF!</v>
      </c>
      <c r="E457" s="30" t="e">
        <f>STOCK!#REF!</f>
        <v>#REF!</v>
      </c>
      <c r="F457" s="30" t="e">
        <f>STOCK!#REF!</f>
        <v>#REF!</v>
      </c>
      <c r="G457" s="30" t="e">
        <f>STOCK!#REF!</f>
        <v>#REF!</v>
      </c>
      <c r="H457" s="30" t="e">
        <f>STOCK!#REF!</f>
        <v>#REF!</v>
      </c>
      <c r="I457" s="30" t="e">
        <f>STOCK!#REF!</f>
        <v>#REF!</v>
      </c>
      <c r="J457" s="30" t="e">
        <f>STOCK!#REF!</f>
        <v>#REF!</v>
      </c>
      <c r="K457" s="30" t="e">
        <f>STOCK!#REF!</f>
        <v>#REF!</v>
      </c>
      <c r="L457" s="30" t="e">
        <f>STOCK!#REF!</f>
        <v>#REF!</v>
      </c>
      <c r="U457" s="30">
        <v>1</v>
      </c>
      <c r="V457" s="30" t="e">
        <f>STOCK!#REF!</f>
        <v>#REF!</v>
      </c>
      <c r="X457" s="30">
        <v>0</v>
      </c>
      <c r="Y457" s="30" t="e">
        <f t="shared" si="8"/>
        <v>#REF!</v>
      </c>
      <c r="AG457" s="30" t="e">
        <f>STOCK!#REF!</f>
        <v>#REF!</v>
      </c>
      <c r="AI457" s="30">
        <v>0</v>
      </c>
    </row>
    <row r="458" spans="1:35" x14ac:dyDescent="0.15">
      <c r="A458" s="30" t="e">
        <f>STOCK!#REF!</f>
        <v>#REF!</v>
      </c>
      <c r="B458" s="30" t="e">
        <f>STOCK!#REF!</f>
        <v>#REF!</v>
      </c>
      <c r="C458" s="30" t="e">
        <f>STOCK!#REF!</f>
        <v>#REF!</v>
      </c>
      <c r="D458" s="30" t="e">
        <f>STOCK!#REF!</f>
        <v>#REF!</v>
      </c>
      <c r="E458" s="30" t="e">
        <f>STOCK!#REF!</f>
        <v>#REF!</v>
      </c>
      <c r="F458" s="30" t="e">
        <f>STOCK!#REF!</f>
        <v>#REF!</v>
      </c>
      <c r="G458" s="30" t="e">
        <f>STOCK!#REF!</f>
        <v>#REF!</v>
      </c>
      <c r="H458" s="30" t="e">
        <f>STOCK!#REF!</f>
        <v>#REF!</v>
      </c>
      <c r="I458" s="30" t="e">
        <f>STOCK!#REF!</f>
        <v>#REF!</v>
      </c>
      <c r="J458" s="30" t="e">
        <f>STOCK!#REF!</f>
        <v>#REF!</v>
      </c>
      <c r="K458" s="30" t="e">
        <f>STOCK!#REF!</f>
        <v>#REF!</v>
      </c>
      <c r="L458" s="30" t="e">
        <f>STOCK!#REF!</f>
        <v>#REF!</v>
      </c>
      <c r="U458" s="30">
        <v>1</v>
      </c>
      <c r="V458" s="30" t="e">
        <f>STOCK!#REF!</f>
        <v>#REF!</v>
      </c>
      <c r="X458" s="30">
        <v>0</v>
      </c>
      <c r="Y458" s="30" t="e">
        <f t="shared" si="8"/>
        <v>#REF!</v>
      </c>
      <c r="AG458" s="30" t="e">
        <f>STOCK!#REF!</f>
        <v>#REF!</v>
      </c>
      <c r="AI458" s="30">
        <v>0</v>
      </c>
    </row>
    <row r="459" spans="1:35" x14ac:dyDescent="0.15">
      <c r="A459" s="30" t="e">
        <f>STOCK!#REF!</f>
        <v>#REF!</v>
      </c>
      <c r="B459" s="30" t="e">
        <f>STOCK!#REF!</f>
        <v>#REF!</v>
      </c>
      <c r="C459" s="30" t="e">
        <f>STOCK!#REF!</f>
        <v>#REF!</v>
      </c>
      <c r="D459" s="30" t="e">
        <f>STOCK!#REF!</f>
        <v>#REF!</v>
      </c>
      <c r="E459" s="30" t="e">
        <f>STOCK!#REF!</f>
        <v>#REF!</v>
      </c>
      <c r="F459" s="30" t="e">
        <f>STOCK!#REF!</f>
        <v>#REF!</v>
      </c>
      <c r="G459" s="30" t="e">
        <f>STOCK!#REF!</f>
        <v>#REF!</v>
      </c>
      <c r="H459" s="30" t="e">
        <f>STOCK!#REF!</f>
        <v>#REF!</v>
      </c>
      <c r="I459" s="30" t="e">
        <f>STOCK!#REF!</f>
        <v>#REF!</v>
      </c>
      <c r="J459" s="30" t="e">
        <f>STOCK!#REF!</f>
        <v>#REF!</v>
      </c>
      <c r="K459" s="30" t="e">
        <f>STOCK!#REF!</f>
        <v>#REF!</v>
      </c>
      <c r="L459" s="30" t="e">
        <f>STOCK!#REF!</f>
        <v>#REF!</v>
      </c>
      <c r="U459" s="30">
        <v>1</v>
      </c>
      <c r="V459" s="30" t="e">
        <f>STOCK!#REF!</f>
        <v>#REF!</v>
      </c>
      <c r="X459" s="30">
        <v>0</v>
      </c>
      <c r="Y459" s="30" t="e">
        <f t="shared" si="8"/>
        <v>#REF!</v>
      </c>
      <c r="AG459" s="30" t="e">
        <f>STOCK!#REF!</f>
        <v>#REF!</v>
      </c>
      <c r="AI459" s="30">
        <v>0</v>
      </c>
    </row>
    <row r="460" spans="1:35" x14ac:dyDescent="0.15">
      <c r="A460" s="30" t="e">
        <f>STOCK!#REF!</f>
        <v>#REF!</v>
      </c>
      <c r="B460" s="30" t="e">
        <f>STOCK!#REF!</f>
        <v>#REF!</v>
      </c>
      <c r="C460" s="30" t="e">
        <f>STOCK!#REF!</f>
        <v>#REF!</v>
      </c>
      <c r="D460" s="30" t="e">
        <f>STOCK!#REF!</f>
        <v>#REF!</v>
      </c>
      <c r="E460" s="30" t="e">
        <f>STOCK!#REF!</f>
        <v>#REF!</v>
      </c>
      <c r="F460" s="30" t="e">
        <f>STOCK!#REF!</f>
        <v>#REF!</v>
      </c>
      <c r="G460" s="30" t="e">
        <f>STOCK!#REF!</f>
        <v>#REF!</v>
      </c>
      <c r="H460" s="30" t="e">
        <f>STOCK!#REF!</f>
        <v>#REF!</v>
      </c>
      <c r="I460" s="30" t="e">
        <f>STOCK!#REF!</f>
        <v>#REF!</v>
      </c>
      <c r="J460" s="30" t="e">
        <f>STOCK!#REF!</f>
        <v>#REF!</v>
      </c>
      <c r="K460" s="30" t="e">
        <f>STOCK!#REF!</f>
        <v>#REF!</v>
      </c>
      <c r="L460" s="30" t="e">
        <f>STOCK!#REF!</f>
        <v>#REF!</v>
      </c>
      <c r="U460" s="30">
        <v>1</v>
      </c>
      <c r="V460" s="30" t="e">
        <f>STOCK!#REF!</f>
        <v>#REF!</v>
      </c>
      <c r="X460" s="30">
        <v>0</v>
      </c>
      <c r="Y460" s="30" t="e">
        <f t="shared" si="8"/>
        <v>#REF!</v>
      </c>
      <c r="AG460" s="30" t="e">
        <f>STOCK!#REF!</f>
        <v>#REF!</v>
      </c>
      <c r="AI460" s="30">
        <v>0</v>
      </c>
    </row>
    <row r="461" spans="1:35" x14ac:dyDescent="0.15">
      <c r="A461" s="30" t="e">
        <f>STOCK!#REF!</f>
        <v>#REF!</v>
      </c>
      <c r="B461" s="30" t="e">
        <f>STOCK!#REF!</f>
        <v>#REF!</v>
      </c>
      <c r="C461" s="30" t="e">
        <f>STOCK!#REF!</f>
        <v>#REF!</v>
      </c>
      <c r="D461" s="30" t="e">
        <f>STOCK!#REF!</f>
        <v>#REF!</v>
      </c>
      <c r="E461" s="30" t="e">
        <f>STOCK!#REF!</f>
        <v>#REF!</v>
      </c>
      <c r="F461" s="30" t="e">
        <f>STOCK!#REF!</f>
        <v>#REF!</v>
      </c>
      <c r="G461" s="30" t="e">
        <f>STOCK!#REF!</f>
        <v>#REF!</v>
      </c>
      <c r="H461" s="30" t="e">
        <f>STOCK!#REF!</f>
        <v>#REF!</v>
      </c>
      <c r="I461" s="30" t="e">
        <f>STOCK!#REF!</f>
        <v>#REF!</v>
      </c>
      <c r="J461" s="30" t="e">
        <f>STOCK!#REF!</f>
        <v>#REF!</v>
      </c>
      <c r="K461" s="30" t="e">
        <f>STOCK!#REF!</f>
        <v>#REF!</v>
      </c>
      <c r="L461" s="30" t="e">
        <f>STOCK!#REF!</f>
        <v>#REF!</v>
      </c>
      <c r="U461" s="30">
        <v>1</v>
      </c>
      <c r="V461" s="30" t="e">
        <f>STOCK!#REF!</f>
        <v>#REF!</v>
      </c>
      <c r="X461" s="30">
        <v>0</v>
      </c>
      <c r="Y461" s="30" t="e">
        <f t="shared" si="8"/>
        <v>#REF!</v>
      </c>
      <c r="AG461" s="30" t="e">
        <f>STOCK!#REF!</f>
        <v>#REF!</v>
      </c>
      <c r="AI461" s="30">
        <v>0</v>
      </c>
    </row>
    <row r="462" spans="1:35" x14ac:dyDescent="0.15">
      <c r="A462" s="30" t="e">
        <f>STOCK!#REF!</f>
        <v>#REF!</v>
      </c>
      <c r="B462" s="30" t="e">
        <f>STOCK!#REF!</f>
        <v>#REF!</v>
      </c>
      <c r="C462" s="30" t="e">
        <f>STOCK!#REF!</f>
        <v>#REF!</v>
      </c>
      <c r="D462" s="30" t="e">
        <f>STOCK!#REF!</f>
        <v>#REF!</v>
      </c>
      <c r="E462" s="30" t="e">
        <f>STOCK!#REF!</f>
        <v>#REF!</v>
      </c>
      <c r="F462" s="30" t="e">
        <f>STOCK!#REF!</f>
        <v>#REF!</v>
      </c>
      <c r="G462" s="30" t="e">
        <f>STOCK!#REF!</f>
        <v>#REF!</v>
      </c>
      <c r="H462" s="30" t="e">
        <f>STOCK!#REF!</f>
        <v>#REF!</v>
      </c>
      <c r="I462" s="30" t="e">
        <f>STOCK!#REF!</f>
        <v>#REF!</v>
      </c>
      <c r="J462" s="30" t="e">
        <f>STOCK!#REF!</f>
        <v>#REF!</v>
      </c>
      <c r="K462" s="30" t="e">
        <f>STOCK!#REF!</f>
        <v>#REF!</v>
      </c>
      <c r="L462" s="30" t="e">
        <f>STOCK!#REF!</f>
        <v>#REF!</v>
      </c>
      <c r="U462" s="30">
        <v>1</v>
      </c>
      <c r="V462" s="30" t="e">
        <f>STOCK!#REF!</f>
        <v>#REF!</v>
      </c>
      <c r="X462" s="30">
        <v>0</v>
      </c>
      <c r="Y462" s="30" t="e">
        <f t="shared" si="8"/>
        <v>#REF!</v>
      </c>
      <c r="AG462" s="30" t="e">
        <f>STOCK!#REF!</f>
        <v>#REF!</v>
      </c>
      <c r="AI462" s="30">
        <v>0</v>
      </c>
    </row>
    <row r="463" spans="1:35" x14ac:dyDescent="0.15">
      <c r="A463" s="30" t="e">
        <f>STOCK!#REF!</f>
        <v>#REF!</v>
      </c>
      <c r="B463" s="30" t="e">
        <f>STOCK!#REF!</f>
        <v>#REF!</v>
      </c>
      <c r="C463" s="30" t="e">
        <f>STOCK!#REF!</f>
        <v>#REF!</v>
      </c>
      <c r="D463" s="30" t="e">
        <f>STOCK!#REF!</f>
        <v>#REF!</v>
      </c>
      <c r="E463" s="30" t="e">
        <f>STOCK!#REF!</f>
        <v>#REF!</v>
      </c>
      <c r="F463" s="30" t="e">
        <f>STOCK!#REF!</f>
        <v>#REF!</v>
      </c>
      <c r="G463" s="30" t="e">
        <f>STOCK!#REF!</f>
        <v>#REF!</v>
      </c>
      <c r="H463" s="30" t="e">
        <f>STOCK!#REF!</f>
        <v>#REF!</v>
      </c>
      <c r="I463" s="30" t="e">
        <f>STOCK!#REF!</f>
        <v>#REF!</v>
      </c>
      <c r="J463" s="30" t="e">
        <f>STOCK!#REF!</f>
        <v>#REF!</v>
      </c>
      <c r="K463" s="30" t="e">
        <f>STOCK!#REF!</f>
        <v>#REF!</v>
      </c>
      <c r="L463" s="30" t="e">
        <f>STOCK!#REF!</f>
        <v>#REF!</v>
      </c>
      <c r="U463" s="30">
        <v>1</v>
      </c>
      <c r="V463" s="30" t="e">
        <f>STOCK!#REF!</f>
        <v>#REF!</v>
      </c>
      <c r="X463" s="30">
        <v>0</v>
      </c>
      <c r="Y463" s="30" t="e">
        <f t="shared" si="8"/>
        <v>#REF!</v>
      </c>
      <c r="AG463" s="30" t="e">
        <f>STOCK!#REF!</f>
        <v>#REF!</v>
      </c>
      <c r="AI463" s="30">
        <v>0</v>
      </c>
    </row>
    <row r="464" spans="1:35" x14ac:dyDescent="0.15">
      <c r="A464" s="30" t="e">
        <f>STOCK!#REF!</f>
        <v>#REF!</v>
      </c>
      <c r="B464" s="30" t="e">
        <f>STOCK!#REF!</f>
        <v>#REF!</v>
      </c>
      <c r="C464" s="30" t="e">
        <f>STOCK!#REF!</f>
        <v>#REF!</v>
      </c>
      <c r="D464" s="30" t="e">
        <f>STOCK!#REF!</f>
        <v>#REF!</v>
      </c>
      <c r="E464" s="30" t="e">
        <f>STOCK!#REF!</f>
        <v>#REF!</v>
      </c>
      <c r="F464" s="30" t="e">
        <f>STOCK!#REF!</f>
        <v>#REF!</v>
      </c>
      <c r="G464" s="30" t="e">
        <f>STOCK!#REF!</f>
        <v>#REF!</v>
      </c>
      <c r="H464" s="30" t="e">
        <f>STOCK!#REF!</f>
        <v>#REF!</v>
      </c>
      <c r="I464" s="30" t="e">
        <f>STOCK!#REF!</f>
        <v>#REF!</v>
      </c>
      <c r="J464" s="30" t="e">
        <f>STOCK!#REF!</f>
        <v>#REF!</v>
      </c>
      <c r="K464" s="30" t="e">
        <f>STOCK!#REF!</f>
        <v>#REF!</v>
      </c>
      <c r="L464" s="30" t="e">
        <f>STOCK!#REF!</f>
        <v>#REF!</v>
      </c>
      <c r="U464" s="30">
        <v>1</v>
      </c>
      <c r="V464" s="30" t="e">
        <f>STOCK!#REF!</f>
        <v>#REF!</v>
      </c>
      <c r="X464" s="30">
        <v>0</v>
      </c>
      <c r="Y464" s="30" t="e">
        <f t="shared" si="8"/>
        <v>#REF!</v>
      </c>
      <c r="AG464" s="30" t="e">
        <f>STOCK!#REF!</f>
        <v>#REF!</v>
      </c>
      <c r="AI464" s="30">
        <v>0</v>
      </c>
    </row>
    <row r="465" spans="1:35" x14ac:dyDescent="0.15">
      <c r="A465" s="30" t="e">
        <f>STOCK!#REF!</f>
        <v>#REF!</v>
      </c>
      <c r="B465" s="30" t="e">
        <f>STOCK!#REF!</f>
        <v>#REF!</v>
      </c>
      <c r="C465" s="30" t="e">
        <f>STOCK!#REF!</f>
        <v>#REF!</v>
      </c>
      <c r="D465" s="30" t="e">
        <f>STOCK!#REF!</f>
        <v>#REF!</v>
      </c>
      <c r="E465" s="30" t="e">
        <f>STOCK!#REF!</f>
        <v>#REF!</v>
      </c>
      <c r="F465" s="30" t="e">
        <f>STOCK!#REF!</f>
        <v>#REF!</v>
      </c>
      <c r="G465" s="30" t="e">
        <f>STOCK!#REF!</f>
        <v>#REF!</v>
      </c>
      <c r="H465" s="30" t="e">
        <f>STOCK!#REF!</f>
        <v>#REF!</v>
      </c>
      <c r="I465" s="30" t="e">
        <f>STOCK!#REF!</f>
        <v>#REF!</v>
      </c>
      <c r="J465" s="30" t="e">
        <f>STOCK!#REF!</f>
        <v>#REF!</v>
      </c>
      <c r="K465" s="30" t="e">
        <f>STOCK!#REF!</f>
        <v>#REF!</v>
      </c>
      <c r="L465" s="30" t="e">
        <f>STOCK!#REF!</f>
        <v>#REF!</v>
      </c>
      <c r="U465" s="30">
        <v>1</v>
      </c>
      <c r="V465" s="30" t="e">
        <f>STOCK!#REF!</f>
        <v>#REF!</v>
      </c>
      <c r="X465" s="30">
        <v>0</v>
      </c>
      <c r="Y465" s="30" t="e">
        <f t="shared" si="8"/>
        <v>#REF!</v>
      </c>
      <c r="AG465" s="30" t="e">
        <f>STOCK!#REF!</f>
        <v>#REF!</v>
      </c>
      <c r="AI465" s="30">
        <v>0</v>
      </c>
    </row>
    <row r="466" spans="1:35" x14ac:dyDescent="0.15">
      <c r="A466" s="30" t="e">
        <f>STOCK!#REF!</f>
        <v>#REF!</v>
      </c>
      <c r="B466" s="30" t="e">
        <f>STOCK!#REF!</f>
        <v>#REF!</v>
      </c>
      <c r="C466" s="30" t="e">
        <f>STOCK!#REF!</f>
        <v>#REF!</v>
      </c>
      <c r="D466" s="30" t="e">
        <f>STOCK!#REF!</f>
        <v>#REF!</v>
      </c>
      <c r="E466" s="30" t="e">
        <f>STOCK!#REF!</f>
        <v>#REF!</v>
      </c>
      <c r="F466" s="30" t="e">
        <f>STOCK!#REF!</f>
        <v>#REF!</v>
      </c>
      <c r="G466" s="30" t="e">
        <f>STOCK!#REF!</f>
        <v>#REF!</v>
      </c>
      <c r="H466" s="30" t="e">
        <f>STOCK!#REF!</f>
        <v>#REF!</v>
      </c>
      <c r="I466" s="30" t="e">
        <f>STOCK!#REF!</f>
        <v>#REF!</v>
      </c>
      <c r="J466" s="30" t="e">
        <f>STOCK!#REF!</f>
        <v>#REF!</v>
      </c>
      <c r="K466" s="30" t="e">
        <f>STOCK!#REF!</f>
        <v>#REF!</v>
      </c>
      <c r="L466" s="30" t="e">
        <f>STOCK!#REF!</f>
        <v>#REF!</v>
      </c>
      <c r="U466" s="30">
        <v>1</v>
      </c>
      <c r="V466" s="30" t="e">
        <f>STOCK!#REF!</f>
        <v>#REF!</v>
      </c>
      <c r="X466" s="30">
        <v>0</v>
      </c>
      <c r="Y466" s="30" t="e">
        <f t="shared" si="8"/>
        <v>#REF!</v>
      </c>
      <c r="AG466" s="30" t="e">
        <f>STOCK!#REF!</f>
        <v>#REF!</v>
      </c>
      <c r="AI466" s="30">
        <v>0</v>
      </c>
    </row>
    <row r="467" spans="1:35" x14ac:dyDescent="0.15">
      <c r="A467" s="30" t="e">
        <f>STOCK!#REF!</f>
        <v>#REF!</v>
      </c>
      <c r="B467" s="30" t="e">
        <f>STOCK!#REF!</f>
        <v>#REF!</v>
      </c>
      <c r="C467" s="30" t="e">
        <f>STOCK!#REF!</f>
        <v>#REF!</v>
      </c>
      <c r="D467" s="30" t="e">
        <f>STOCK!#REF!</f>
        <v>#REF!</v>
      </c>
      <c r="E467" s="30" t="e">
        <f>STOCK!#REF!</f>
        <v>#REF!</v>
      </c>
      <c r="F467" s="30" t="e">
        <f>STOCK!#REF!</f>
        <v>#REF!</v>
      </c>
      <c r="G467" s="30" t="e">
        <f>STOCK!#REF!</f>
        <v>#REF!</v>
      </c>
      <c r="H467" s="30" t="e">
        <f>STOCK!#REF!</f>
        <v>#REF!</v>
      </c>
      <c r="I467" s="30" t="e">
        <f>STOCK!#REF!</f>
        <v>#REF!</v>
      </c>
      <c r="J467" s="30" t="e">
        <f>STOCK!#REF!</f>
        <v>#REF!</v>
      </c>
      <c r="K467" s="30" t="e">
        <f>STOCK!#REF!</f>
        <v>#REF!</v>
      </c>
      <c r="L467" s="30" t="e">
        <f>STOCK!#REF!</f>
        <v>#REF!</v>
      </c>
      <c r="U467" s="30">
        <v>1</v>
      </c>
      <c r="V467" s="30" t="e">
        <f>STOCK!#REF!</f>
        <v>#REF!</v>
      </c>
      <c r="X467" s="30">
        <v>0</v>
      </c>
      <c r="Y467" s="30" t="e">
        <f t="shared" si="8"/>
        <v>#REF!</v>
      </c>
      <c r="AG467" s="30" t="e">
        <f>STOCK!#REF!</f>
        <v>#REF!</v>
      </c>
      <c r="AI467" s="30">
        <v>0</v>
      </c>
    </row>
    <row r="468" spans="1:35" x14ac:dyDescent="0.15">
      <c r="A468" s="30" t="e">
        <f>STOCK!#REF!</f>
        <v>#REF!</v>
      </c>
      <c r="B468" s="30" t="e">
        <f>STOCK!#REF!</f>
        <v>#REF!</v>
      </c>
      <c r="C468" s="30" t="e">
        <f>STOCK!#REF!</f>
        <v>#REF!</v>
      </c>
      <c r="D468" s="30" t="e">
        <f>STOCK!#REF!</f>
        <v>#REF!</v>
      </c>
      <c r="E468" s="30" t="e">
        <f>STOCK!#REF!</f>
        <v>#REF!</v>
      </c>
      <c r="F468" s="30" t="e">
        <f>STOCK!#REF!</f>
        <v>#REF!</v>
      </c>
      <c r="G468" s="30" t="e">
        <f>STOCK!#REF!</f>
        <v>#REF!</v>
      </c>
      <c r="H468" s="30" t="e">
        <f>STOCK!#REF!</f>
        <v>#REF!</v>
      </c>
      <c r="I468" s="30" t="e">
        <f>STOCK!#REF!</f>
        <v>#REF!</v>
      </c>
      <c r="J468" s="30" t="e">
        <f>STOCK!#REF!</f>
        <v>#REF!</v>
      </c>
      <c r="K468" s="30" t="e">
        <f>STOCK!#REF!</f>
        <v>#REF!</v>
      </c>
      <c r="L468" s="30" t="e">
        <f>STOCK!#REF!</f>
        <v>#REF!</v>
      </c>
      <c r="U468" s="30">
        <v>1</v>
      </c>
      <c r="V468" s="30" t="e">
        <f>STOCK!#REF!</f>
        <v>#REF!</v>
      </c>
      <c r="X468" s="30">
        <v>0</v>
      </c>
      <c r="Y468" s="30" t="e">
        <f t="shared" si="8"/>
        <v>#REF!</v>
      </c>
      <c r="AG468" s="30" t="e">
        <f>STOCK!#REF!</f>
        <v>#REF!</v>
      </c>
      <c r="AI468" s="30">
        <v>0</v>
      </c>
    </row>
    <row r="469" spans="1:35" x14ac:dyDescent="0.15">
      <c r="A469" s="30" t="e">
        <f>STOCK!#REF!</f>
        <v>#REF!</v>
      </c>
      <c r="B469" s="30" t="e">
        <f>STOCK!#REF!</f>
        <v>#REF!</v>
      </c>
      <c r="C469" s="30" t="e">
        <f>STOCK!#REF!</f>
        <v>#REF!</v>
      </c>
      <c r="D469" s="30" t="e">
        <f>STOCK!#REF!</f>
        <v>#REF!</v>
      </c>
      <c r="E469" s="30" t="e">
        <f>STOCK!#REF!</f>
        <v>#REF!</v>
      </c>
      <c r="F469" s="30" t="e">
        <f>STOCK!#REF!</f>
        <v>#REF!</v>
      </c>
      <c r="G469" s="30" t="e">
        <f>STOCK!#REF!</f>
        <v>#REF!</v>
      </c>
      <c r="H469" s="30" t="e">
        <f>STOCK!#REF!</f>
        <v>#REF!</v>
      </c>
      <c r="I469" s="30" t="e">
        <f>STOCK!#REF!</f>
        <v>#REF!</v>
      </c>
      <c r="J469" s="30" t="e">
        <f>STOCK!#REF!</f>
        <v>#REF!</v>
      </c>
      <c r="K469" s="30" t="e">
        <f>STOCK!#REF!</f>
        <v>#REF!</v>
      </c>
      <c r="L469" s="30" t="e">
        <f>STOCK!#REF!</f>
        <v>#REF!</v>
      </c>
      <c r="U469" s="30">
        <v>1</v>
      </c>
      <c r="V469" s="30" t="e">
        <f>STOCK!#REF!</f>
        <v>#REF!</v>
      </c>
      <c r="X469" s="30">
        <v>0</v>
      </c>
      <c r="Y469" s="30" t="e">
        <f t="shared" si="8"/>
        <v>#REF!</v>
      </c>
      <c r="AG469" s="30" t="e">
        <f>STOCK!#REF!</f>
        <v>#REF!</v>
      </c>
      <c r="AI469" s="30">
        <v>0</v>
      </c>
    </row>
    <row r="470" spans="1:35" x14ac:dyDescent="0.15">
      <c r="A470" s="30" t="e">
        <f>STOCK!#REF!</f>
        <v>#REF!</v>
      </c>
      <c r="B470" s="30" t="e">
        <f>STOCK!#REF!</f>
        <v>#REF!</v>
      </c>
      <c r="C470" s="30" t="e">
        <f>STOCK!#REF!</f>
        <v>#REF!</v>
      </c>
      <c r="D470" s="30" t="e">
        <f>STOCK!#REF!</f>
        <v>#REF!</v>
      </c>
      <c r="E470" s="30" t="e">
        <f>STOCK!#REF!</f>
        <v>#REF!</v>
      </c>
      <c r="F470" s="30" t="e">
        <f>STOCK!#REF!</f>
        <v>#REF!</v>
      </c>
      <c r="G470" s="30" t="e">
        <f>STOCK!#REF!</f>
        <v>#REF!</v>
      </c>
      <c r="H470" s="30" t="e">
        <f>STOCK!#REF!</f>
        <v>#REF!</v>
      </c>
      <c r="I470" s="30" t="e">
        <f>STOCK!#REF!</f>
        <v>#REF!</v>
      </c>
      <c r="J470" s="30" t="e">
        <f>STOCK!#REF!</f>
        <v>#REF!</v>
      </c>
      <c r="K470" s="30" t="e">
        <f>STOCK!#REF!</f>
        <v>#REF!</v>
      </c>
      <c r="L470" s="30" t="e">
        <f>STOCK!#REF!</f>
        <v>#REF!</v>
      </c>
      <c r="U470" s="30">
        <v>1</v>
      </c>
      <c r="V470" s="30" t="e">
        <f>STOCK!#REF!</f>
        <v>#REF!</v>
      </c>
      <c r="X470" s="30">
        <v>0</v>
      </c>
      <c r="Y470" s="30" t="e">
        <f t="shared" si="8"/>
        <v>#REF!</v>
      </c>
      <c r="AG470" s="30" t="e">
        <f>STOCK!#REF!</f>
        <v>#REF!</v>
      </c>
      <c r="AI470" s="30">
        <v>0</v>
      </c>
    </row>
    <row r="471" spans="1:35" x14ac:dyDescent="0.15">
      <c r="A471" s="30" t="e">
        <f>STOCK!#REF!</f>
        <v>#REF!</v>
      </c>
      <c r="B471" s="30" t="e">
        <f>STOCK!#REF!</f>
        <v>#REF!</v>
      </c>
      <c r="C471" s="30" t="e">
        <f>STOCK!#REF!</f>
        <v>#REF!</v>
      </c>
      <c r="D471" s="30" t="e">
        <f>STOCK!#REF!</f>
        <v>#REF!</v>
      </c>
      <c r="E471" s="30" t="e">
        <f>STOCK!#REF!</f>
        <v>#REF!</v>
      </c>
      <c r="F471" s="30" t="e">
        <f>STOCK!#REF!</f>
        <v>#REF!</v>
      </c>
      <c r="G471" s="30" t="e">
        <f>STOCK!#REF!</f>
        <v>#REF!</v>
      </c>
      <c r="H471" s="30" t="e">
        <f>STOCK!#REF!</f>
        <v>#REF!</v>
      </c>
      <c r="I471" s="30" t="e">
        <f>STOCK!#REF!</f>
        <v>#REF!</v>
      </c>
      <c r="J471" s="30" t="e">
        <f>STOCK!#REF!</f>
        <v>#REF!</v>
      </c>
      <c r="K471" s="30" t="e">
        <f>STOCK!#REF!</f>
        <v>#REF!</v>
      </c>
      <c r="L471" s="30" t="e">
        <f>STOCK!#REF!</f>
        <v>#REF!</v>
      </c>
      <c r="U471" s="30">
        <v>1</v>
      </c>
      <c r="V471" s="30" t="e">
        <f>STOCK!#REF!</f>
        <v>#REF!</v>
      </c>
      <c r="X471" s="30">
        <v>0</v>
      </c>
      <c r="Y471" s="30" t="e">
        <f t="shared" si="8"/>
        <v>#REF!</v>
      </c>
      <c r="AG471" s="30" t="e">
        <f>STOCK!#REF!</f>
        <v>#REF!</v>
      </c>
      <c r="AI471" s="30">
        <v>0</v>
      </c>
    </row>
    <row r="472" spans="1:35" x14ac:dyDescent="0.15">
      <c r="A472" s="30" t="e">
        <f>STOCK!#REF!</f>
        <v>#REF!</v>
      </c>
      <c r="B472" s="30" t="e">
        <f>STOCK!#REF!</f>
        <v>#REF!</v>
      </c>
      <c r="C472" s="30" t="e">
        <f>STOCK!#REF!</f>
        <v>#REF!</v>
      </c>
      <c r="D472" s="30" t="e">
        <f>STOCK!#REF!</f>
        <v>#REF!</v>
      </c>
      <c r="E472" s="30" t="e">
        <f>STOCK!#REF!</f>
        <v>#REF!</v>
      </c>
      <c r="F472" s="30" t="e">
        <f>STOCK!#REF!</f>
        <v>#REF!</v>
      </c>
      <c r="G472" s="30" t="e">
        <f>STOCK!#REF!</f>
        <v>#REF!</v>
      </c>
      <c r="H472" s="30" t="e">
        <f>STOCK!#REF!</f>
        <v>#REF!</v>
      </c>
      <c r="I472" s="30" t="e">
        <f>STOCK!#REF!</f>
        <v>#REF!</v>
      </c>
      <c r="J472" s="30" t="e">
        <f>STOCK!#REF!</f>
        <v>#REF!</v>
      </c>
      <c r="K472" s="30" t="e">
        <f>STOCK!#REF!</f>
        <v>#REF!</v>
      </c>
      <c r="L472" s="30" t="e">
        <f>STOCK!#REF!</f>
        <v>#REF!</v>
      </c>
      <c r="U472" s="30">
        <v>1</v>
      </c>
      <c r="V472" s="30" t="e">
        <f>STOCK!#REF!</f>
        <v>#REF!</v>
      </c>
      <c r="X472" s="30">
        <v>0</v>
      </c>
      <c r="Y472" s="30" t="e">
        <f t="shared" si="8"/>
        <v>#REF!</v>
      </c>
      <c r="AG472" s="30" t="e">
        <f>STOCK!#REF!</f>
        <v>#REF!</v>
      </c>
      <c r="AI472" s="30">
        <v>0</v>
      </c>
    </row>
    <row r="473" spans="1:35" x14ac:dyDescent="0.15">
      <c r="A473" s="30" t="e">
        <f>STOCK!#REF!</f>
        <v>#REF!</v>
      </c>
      <c r="B473" s="30" t="e">
        <f>STOCK!#REF!</f>
        <v>#REF!</v>
      </c>
      <c r="C473" s="30" t="e">
        <f>STOCK!#REF!</f>
        <v>#REF!</v>
      </c>
      <c r="D473" s="30" t="e">
        <f>STOCK!#REF!</f>
        <v>#REF!</v>
      </c>
      <c r="E473" s="30" t="e">
        <f>STOCK!#REF!</f>
        <v>#REF!</v>
      </c>
      <c r="F473" s="30" t="e">
        <f>STOCK!#REF!</f>
        <v>#REF!</v>
      </c>
      <c r="G473" s="30" t="e">
        <f>STOCK!#REF!</f>
        <v>#REF!</v>
      </c>
      <c r="H473" s="30" t="e">
        <f>STOCK!#REF!</f>
        <v>#REF!</v>
      </c>
      <c r="I473" s="30" t="e">
        <f>STOCK!#REF!</f>
        <v>#REF!</v>
      </c>
      <c r="J473" s="30" t="e">
        <f>STOCK!#REF!</f>
        <v>#REF!</v>
      </c>
      <c r="K473" s="30" t="e">
        <f>STOCK!#REF!</f>
        <v>#REF!</v>
      </c>
      <c r="L473" s="30" t="e">
        <f>STOCK!#REF!</f>
        <v>#REF!</v>
      </c>
      <c r="U473" s="30">
        <v>1</v>
      </c>
      <c r="V473" s="30" t="e">
        <f>STOCK!#REF!</f>
        <v>#REF!</v>
      </c>
      <c r="X473" s="30">
        <v>0</v>
      </c>
      <c r="Y473" s="30" t="e">
        <f t="shared" si="8"/>
        <v>#REF!</v>
      </c>
      <c r="AG473" s="30" t="e">
        <f>STOCK!#REF!</f>
        <v>#REF!</v>
      </c>
      <c r="AI473" s="30">
        <v>0</v>
      </c>
    </row>
    <row r="474" spans="1:35" x14ac:dyDescent="0.15">
      <c r="A474" s="30" t="e">
        <f>STOCK!#REF!</f>
        <v>#REF!</v>
      </c>
      <c r="B474" s="30" t="e">
        <f>STOCK!#REF!</f>
        <v>#REF!</v>
      </c>
      <c r="C474" s="30" t="e">
        <f>STOCK!#REF!</f>
        <v>#REF!</v>
      </c>
      <c r="D474" s="30" t="e">
        <f>STOCK!#REF!</f>
        <v>#REF!</v>
      </c>
      <c r="E474" s="30" t="e">
        <f>STOCK!#REF!</f>
        <v>#REF!</v>
      </c>
      <c r="F474" s="30" t="e">
        <f>STOCK!#REF!</f>
        <v>#REF!</v>
      </c>
      <c r="G474" s="30" t="e">
        <f>STOCK!#REF!</f>
        <v>#REF!</v>
      </c>
      <c r="H474" s="30" t="e">
        <f>STOCK!#REF!</f>
        <v>#REF!</v>
      </c>
      <c r="I474" s="30" t="e">
        <f>STOCK!#REF!</f>
        <v>#REF!</v>
      </c>
      <c r="J474" s="30" t="e">
        <f>STOCK!#REF!</f>
        <v>#REF!</v>
      </c>
      <c r="K474" s="30" t="e">
        <f>STOCK!#REF!</f>
        <v>#REF!</v>
      </c>
      <c r="L474" s="30" t="e">
        <f>STOCK!#REF!</f>
        <v>#REF!</v>
      </c>
      <c r="U474" s="30">
        <v>1</v>
      </c>
      <c r="V474" s="30" t="e">
        <f>STOCK!#REF!</f>
        <v>#REF!</v>
      </c>
      <c r="X474" s="30">
        <v>0</v>
      </c>
      <c r="Y474" s="30" t="e">
        <f t="shared" si="8"/>
        <v>#REF!</v>
      </c>
      <c r="AG474" s="30" t="e">
        <f>STOCK!#REF!</f>
        <v>#REF!</v>
      </c>
      <c r="AI474" s="30">
        <v>0</v>
      </c>
    </row>
    <row r="475" spans="1:35" x14ac:dyDescent="0.15">
      <c r="A475" s="30" t="e">
        <f>STOCK!#REF!</f>
        <v>#REF!</v>
      </c>
      <c r="B475" s="30" t="e">
        <f>STOCK!#REF!</f>
        <v>#REF!</v>
      </c>
      <c r="C475" s="30" t="e">
        <f>STOCK!#REF!</f>
        <v>#REF!</v>
      </c>
      <c r="D475" s="30" t="e">
        <f>STOCK!#REF!</f>
        <v>#REF!</v>
      </c>
      <c r="E475" s="30" t="e">
        <f>STOCK!#REF!</f>
        <v>#REF!</v>
      </c>
      <c r="F475" s="30" t="e">
        <f>STOCK!#REF!</f>
        <v>#REF!</v>
      </c>
      <c r="G475" s="30" t="e">
        <f>STOCK!#REF!</f>
        <v>#REF!</v>
      </c>
      <c r="H475" s="30" t="e">
        <f>STOCK!#REF!</f>
        <v>#REF!</v>
      </c>
      <c r="I475" s="30" t="e">
        <f>STOCK!#REF!</f>
        <v>#REF!</v>
      </c>
      <c r="J475" s="30" t="e">
        <f>STOCK!#REF!</f>
        <v>#REF!</v>
      </c>
      <c r="K475" s="30" t="e">
        <f>STOCK!#REF!</f>
        <v>#REF!</v>
      </c>
      <c r="L475" s="30" t="e">
        <f>STOCK!#REF!</f>
        <v>#REF!</v>
      </c>
      <c r="U475" s="30">
        <v>1</v>
      </c>
      <c r="V475" s="30" t="e">
        <f>STOCK!#REF!</f>
        <v>#REF!</v>
      </c>
      <c r="X475" s="30">
        <v>0</v>
      </c>
      <c r="Y475" s="30" t="e">
        <f t="shared" si="8"/>
        <v>#REF!</v>
      </c>
      <c r="AG475" s="30" t="e">
        <f>STOCK!#REF!</f>
        <v>#REF!</v>
      </c>
      <c r="AI475" s="30">
        <v>0</v>
      </c>
    </row>
    <row r="476" spans="1:35" x14ac:dyDescent="0.15">
      <c r="A476" s="30" t="e">
        <f>STOCK!#REF!</f>
        <v>#REF!</v>
      </c>
      <c r="B476" s="30" t="e">
        <f>STOCK!#REF!</f>
        <v>#REF!</v>
      </c>
      <c r="C476" s="30" t="e">
        <f>STOCK!#REF!</f>
        <v>#REF!</v>
      </c>
      <c r="D476" s="30" t="e">
        <f>STOCK!#REF!</f>
        <v>#REF!</v>
      </c>
      <c r="E476" s="30" t="e">
        <f>STOCK!#REF!</f>
        <v>#REF!</v>
      </c>
      <c r="F476" s="30" t="e">
        <f>STOCK!#REF!</f>
        <v>#REF!</v>
      </c>
      <c r="G476" s="30" t="e">
        <f>STOCK!#REF!</f>
        <v>#REF!</v>
      </c>
      <c r="H476" s="30" t="e">
        <f>STOCK!#REF!</f>
        <v>#REF!</v>
      </c>
      <c r="I476" s="30" t="e">
        <f>STOCK!#REF!</f>
        <v>#REF!</v>
      </c>
      <c r="J476" s="30" t="e">
        <f>STOCK!#REF!</f>
        <v>#REF!</v>
      </c>
      <c r="K476" s="30" t="e">
        <f>STOCK!#REF!</f>
        <v>#REF!</v>
      </c>
      <c r="L476" s="30" t="e">
        <f>STOCK!#REF!</f>
        <v>#REF!</v>
      </c>
      <c r="U476" s="30">
        <v>1</v>
      </c>
      <c r="V476" s="30" t="e">
        <f>STOCK!#REF!</f>
        <v>#REF!</v>
      </c>
      <c r="X476" s="30">
        <v>0</v>
      </c>
      <c r="Y476" s="30" t="e">
        <f t="shared" si="8"/>
        <v>#REF!</v>
      </c>
      <c r="AG476" s="30" t="e">
        <f>STOCK!#REF!</f>
        <v>#REF!</v>
      </c>
      <c r="AI476" s="30">
        <v>0</v>
      </c>
    </row>
    <row r="477" spans="1:35" x14ac:dyDescent="0.15">
      <c r="A477" s="30" t="e">
        <f>STOCK!#REF!</f>
        <v>#REF!</v>
      </c>
      <c r="B477" s="30" t="e">
        <f>STOCK!#REF!</f>
        <v>#REF!</v>
      </c>
      <c r="C477" s="30" t="e">
        <f>STOCK!#REF!</f>
        <v>#REF!</v>
      </c>
      <c r="D477" s="30" t="e">
        <f>STOCK!#REF!</f>
        <v>#REF!</v>
      </c>
      <c r="E477" s="30" t="e">
        <f>STOCK!#REF!</f>
        <v>#REF!</v>
      </c>
      <c r="F477" s="30" t="e">
        <f>STOCK!#REF!</f>
        <v>#REF!</v>
      </c>
      <c r="G477" s="30" t="e">
        <f>STOCK!#REF!</f>
        <v>#REF!</v>
      </c>
      <c r="H477" s="30" t="e">
        <f>STOCK!#REF!</f>
        <v>#REF!</v>
      </c>
      <c r="I477" s="30" t="e">
        <f>STOCK!#REF!</f>
        <v>#REF!</v>
      </c>
      <c r="J477" s="30" t="e">
        <f>STOCK!#REF!</f>
        <v>#REF!</v>
      </c>
      <c r="K477" s="30" t="e">
        <f>STOCK!#REF!</f>
        <v>#REF!</v>
      </c>
      <c r="L477" s="30" t="e">
        <f>STOCK!#REF!</f>
        <v>#REF!</v>
      </c>
      <c r="U477" s="30">
        <v>1</v>
      </c>
      <c r="V477" s="30" t="e">
        <f>STOCK!#REF!</f>
        <v>#REF!</v>
      </c>
      <c r="X477" s="30">
        <v>0</v>
      </c>
      <c r="Y477" s="30" t="e">
        <f t="shared" si="8"/>
        <v>#REF!</v>
      </c>
      <c r="AG477" s="30" t="e">
        <f>STOCK!#REF!</f>
        <v>#REF!</v>
      </c>
      <c r="AI477" s="30">
        <v>0</v>
      </c>
    </row>
    <row r="478" spans="1:35" x14ac:dyDescent="0.15">
      <c r="A478" s="30" t="e">
        <f>STOCK!#REF!</f>
        <v>#REF!</v>
      </c>
      <c r="B478" s="30" t="e">
        <f>STOCK!#REF!</f>
        <v>#REF!</v>
      </c>
      <c r="C478" s="30" t="e">
        <f>STOCK!#REF!</f>
        <v>#REF!</v>
      </c>
      <c r="D478" s="30" t="e">
        <f>STOCK!#REF!</f>
        <v>#REF!</v>
      </c>
      <c r="E478" s="30" t="e">
        <f>STOCK!#REF!</f>
        <v>#REF!</v>
      </c>
      <c r="F478" s="30" t="e">
        <f>STOCK!#REF!</f>
        <v>#REF!</v>
      </c>
      <c r="G478" s="30" t="e">
        <f>STOCK!#REF!</f>
        <v>#REF!</v>
      </c>
      <c r="H478" s="30" t="e">
        <f>STOCK!#REF!</f>
        <v>#REF!</v>
      </c>
      <c r="I478" s="30" t="e">
        <f>STOCK!#REF!</f>
        <v>#REF!</v>
      </c>
      <c r="J478" s="30" t="e">
        <f>STOCK!#REF!</f>
        <v>#REF!</v>
      </c>
      <c r="K478" s="30" t="e">
        <f>STOCK!#REF!</f>
        <v>#REF!</v>
      </c>
      <c r="L478" s="30" t="e">
        <f>STOCK!#REF!</f>
        <v>#REF!</v>
      </c>
      <c r="U478" s="30">
        <v>1</v>
      </c>
      <c r="V478" s="30" t="e">
        <f>STOCK!#REF!</f>
        <v>#REF!</v>
      </c>
      <c r="X478" s="30">
        <v>0</v>
      </c>
      <c r="Y478" s="30" t="e">
        <f t="shared" si="8"/>
        <v>#REF!</v>
      </c>
      <c r="AG478" s="30" t="e">
        <f>STOCK!#REF!</f>
        <v>#REF!</v>
      </c>
      <c r="AI478" s="30">
        <v>0</v>
      </c>
    </row>
    <row r="479" spans="1:35" x14ac:dyDescent="0.15">
      <c r="A479" s="30" t="e">
        <f>STOCK!#REF!</f>
        <v>#REF!</v>
      </c>
      <c r="B479" s="30" t="e">
        <f>STOCK!#REF!</f>
        <v>#REF!</v>
      </c>
      <c r="C479" s="30" t="e">
        <f>STOCK!#REF!</f>
        <v>#REF!</v>
      </c>
      <c r="D479" s="30" t="e">
        <f>STOCK!#REF!</f>
        <v>#REF!</v>
      </c>
      <c r="E479" s="30" t="e">
        <f>STOCK!#REF!</f>
        <v>#REF!</v>
      </c>
      <c r="F479" s="30" t="e">
        <f>STOCK!#REF!</f>
        <v>#REF!</v>
      </c>
      <c r="G479" s="30" t="e">
        <f>STOCK!#REF!</f>
        <v>#REF!</v>
      </c>
      <c r="H479" s="30" t="e">
        <f>STOCK!#REF!</f>
        <v>#REF!</v>
      </c>
      <c r="I479" s="30" t="e">
        <f>STOCK!#REF!</f>
        <v>#REF!</v>
      </c>
      <c r="J479" s="30" t="e">
        <f>STOCK!#REF!</f>
        <v>#REF!</v>
      </c>
      <c r="K479" s="30" t="e">
        <f>STOCK!#REF!</f>
        <v>#REF!</v>
      </c>
      <c r="L479" s="30" t="e">
        <f>STOCK!#REF!</f>
        <v>#REF!</v>
      </c>
      <c r="U479" s="30">
        <v>1</v>
      </c>
      <c r="V479" s="30" t="e">
        <f>STOCK!#REF!</f>
        <v>#REF!</v>
      </c>
      <c r="X479" s="30">
        <v>0</v>
      </c>
      <c r="Y479" s="30" t="e">
        <f t="shared" si="8"/>
        <v>#REF!</v>
      </c>
      <c r="AG479" s="30" t="e">
        <f>STOCK!#REF!</f>
        <v>#REF!</v>
      </c>
      <c r="AI479" s="30">
        <v>0</v>
      </c>
    </row>
    <row r="480" spans="1:35" x14ac:dyDescent="0.15">
      <c r="A480" s="30" t="e">
        <f>STOCK!#REF!</f>
        <v>#REF!</v>
      </c>
      <c r="B480" s="30" t="e">
        <f>STOCK!#REF!</f>
        <v>#REF!</v>
      </c>
      <c r="C480" s="30" t="e">
        <f>STOCK!#REF!</f>
        <v>#REF!</v>
      </c>
      <c r="D480" s="30" t="e">
        <f>STOCK!#REF!</f>
        <v>#REF!</v>
      </c>
      <c r="E480" s="30" t="e">
        <f>STOCK!#REF!</f>
        <v>#REF!</v>
      </c>
      <c r="F480" s="30" t="e">
        <f>STOCK!#REF!</f>
        <v>#REF!</v>
      </c>
      <c r="G480" s="30" t="e">
        <f>STOCK!#REF!</f>
        <v>#REF!</v>
      </c>
      <c r="H480" s="30" t="e">
        <f>STOCK!#REF!</f>
        <v>#REF!</v>
      </c>
      <c r="I480" s="30" t="e">
        <f>STOCK!#REF!</f>
        <v>#REF!</v>
      </c>
      <c r="J480" s="30" t="e">
        <f>STOCK!#REF!</f>
        <v>#REF!</v>
      </c>
      <c r="K480" s="30" t="e">
        <f>STOCK!#REF!</f>
        <v>#REF!</v>
      </c>
      <c r="L480" s="30" t="e">
        <f>STOCK!#REF!</f>
        <v>#REF!</v>
      </c>
      <c r="U480" s="30">
        <v>1</v>
      </c>
      <c r="V480" s="30" t="e">
        <f>STOCK!#REF!</f>
        <v>#REF!</v>
      </c>
      <c r="X480" s="30">
        <v>0</v>
      </c>
      <c r="Y480" s="30" t="e">
        <f t="shared" si="8"/>
        <v>#REF!</v>
      </c>
      <c r="AG480" s="30" t="e">
        <f>STOCK!#REF!</f>
        <v>#REF!</v>
      </c>
      <c r="AI480" s="30">
        <v>0</v>
      </c>
    </row>
    <row r="481" spans="1:35" x14ac:dyDescent="0.15">
      <c r="A481" s="30" t="e">
        <f>STOCK!#REF!</f>
        <v>#REF!</v>
      </c>
      <c r="B481" s="30" t="e">
        <f>STOCK!#REF!</f>
        <v>#REF!</v>
      </c>
      <c r="C481" s="30" t="e">
        <f>STOCK!#REF!</f>
        <v>#REF!</v>
      </c>
      <c r="D481" s="30" t="e">
        <f>STOCK!#REF!</f>
        <v>#REF!</v>
      </c>
      <c r="E481" s="30" t="e">
        <f>STOCK!#REF!</f>
        <v>#REF!</v>
      </c>
      <c r="F481" s="30" t="e">
        <f>STOCK!#REF!</f>
        <v>#REF!</v>
      </c>
      <c r="G481" s="30" t="e">
        <f>STOCK!#REF!</f>
        <v>#REF!</v>
      </c>
      <c r="H481" s="30" t="e">
        <f>STOCK!#REF!</f>
        <v>#REF!</v>
      </c>
      <c r="I481" s="30" t="e">
        <f>STOCK!#REF!</f>
        <v>#REF!</v>
      </c>
      <c r="J481" s="30" t="e">
        <f>STOCK!#REF!</f>
        <v>#REF!</v>
      </c>
      <c r="K481" s="30" t="e">
        <f>STOCK!#REF!</f>
        <v>#REF!</v>
      </c>
      <c r="L481" s="30" t="e">
        <f>STOCK!#REF!</f>
        <v>#REF!</v>
      </c>
      <c r="U481" s="30">
        <v>1</v>
      </c>
      <c r="V481" s="30" t="e">
        <f>STOCK!#REF!</f>
        <v>#REF!</v>
      </c>
      <c r="X481" s="30">
        <v>0</v>
      </c>
      <c r="Y481" s="30" t="e">
        <f t="shared" si="8"/>
        <v>#REF!</v>
      </c>
      <c r="AG481" s="30" t="e">
        <f>STOCK!#REF!</f>
        <v>#REF!</v>
      </c>
      <c r="AI481" s="30">
        <v>0</v>
      </c>
    </row>
    <row r="482" spans="1:35" x14ac:dyDescent="0.15">
      <c r="A482" s="30" t="e">
        <f>STOCK!#REF!</f>
        <v>#REF!</v>
      </c>
      <c r="B482" s="30" t="e">
        <f>STOCK!#REF!</f>
        <v>#REF!</v>
      </c>
      <c r="C482" s="30" t="e">
        <f>STOCK!#REF!</f>
        <v>#REF!</v>
      </c>
      <c r="D482" s="30" t="e">
        <f>STOCK!#REF!</f>
        <v>#REF!</v>
      </c>
      <c r="E482" s="30" t="e">
        <f>STOCK!#REF!</f>
        <v>#REF!</v>
      </c>
      <c r="F482" s="30" t="e">
        <f>STOCK!#REF!</f>
        <v>#REF!</v>
      </c>
      <c r="G482" s="30" t="e">
        <f>STOCK!#REF!</f>
        <v>#REF!</v>
      </c>
      <c r="H482" s="30" t="e">
        <f>STOCK!#REF!</f>
        <v>#REF!</v>
      </c>
      <c r="I482" s="30" t="e">
        <f>STOCK!#REF!</f>
        <v>#REF!</v>
      </c>
      <c r="J482" s="30" t="e">
        <f>STOCK!#REF!</f>
        <v>#REF!</v>
      </c>
      <c r="K482" s="30" t="e">
        <f>STOCK!#REF!</f>
        <v>#REF!</v>
      </c>
      <c r="L482" s="30" t="e">
        <f>STOCK!#REF!</f>
        <v>#REF!</v>
      </c>
      <c r="U482" s="30">
        <v>1</v>
      </c>
      <c r="V482" s="30" t="e">
        <f>STOCK!#REF!</f>
        <v>#REF!</v>
      </c>
      <c r="X482" s="30">
        <v>0</v>
      </c>
      <c r="Y482" s="30" t="e">
        <f t="shared" si="8"/>
        <v>#REF!</v>
      </c>
      <c r="AG482" s="30" t="e">
        <f>STOCK!#REF!</f>
        <v>#REF!</v>
      </c>
      <c r="AI482" s="30">
        <v>0</v>
      </c>
    </row>
    <row r="483" spans="1:35" x14ac:dyDescent="0.15">
      <c r="A483" s="30" t="e">
        <f>STOCK!#REF!</f>
        <v>#REF!</v>
      </c>
      <c r="B483" s="30" t="e">
        <f>STOCK!#REF!</f>
        <v>#REF!</v>
      </c>
      <c r="C483" s="30" t="e">
        <f>STOCK!#REF!</f>
        <v>#REF!</v>
      </c>
      <c r="D483" s="30" t="e">
        <f>STOCK!#REF!</f>
        <v>#REF!</v>
      </c>
      <c r="E483" s="30" t="e">
        <f>STOCK!#REF!</f>
        <v>#REF!</v>
      </c>
      <c r="F483" s="30" t="e">
        <f>STOCK!#REF!</f>
        <v>#REF!</v>
      </c>
      <c r="G483" s="30" t="e">
        <f>STOCK!#REF!</f>
        <v>#REF!</v>
      </c>
      <c r="H483" s="30" t="e">
        <f>STOCK!#REF!</f>
        <v>#REF!</v>
      </c>
      <c r="I483" s="30" t="e">
        <f>STOCK!#REF!</f>
        <v>#REF!</v>
      </c>
      <c r="J483" s="30" t="e">
        <f>STOCK!#REF!</f>
        <v>#REF!</v>
      </c>
      <c r="K483" s="30" t="e">
        <f>STOCK!#REF!</f>
        <v>#REF!</v>
      </c>
      <c r="L483" s="30" t="e">
        <f>STOCK!#REF!</f>
        <v>#REF!</v>
      </c>
      <c r="U483" s="30">
        <v>1</v>
      </c>
      <c r="V483" s="30" t="e">
        <f>STOCK!#REF!</f>
        <v>#REF!</v>
      </c>
      <c r="X483" s="30">
        <v>0</v>
      </c>
      <c r="Y483" s="30" t="e">
        <f t="shared" si="8"/>
        <v>#REF!</v>
      </c>
      <c r="AG483" s="30" t="e">
        <f>STOCK!#REF!</f>
        <v>#REF!</v>
      </c>
      <c r="AI483" s="30">
        <v>0</v>
      </c>
    </row>
    <row r="484" spans="1:35" x14ac:dyDescent="0.15">
      <c r="A484" s="30" t="e">
        <f>STOCK!#REF!</f>
        <v>#REF!</v>
      </c>
      <c r="B484" s="30" t="e">
        <f>STOCK!#REF!</f>
        <v>#REF!</v>
      </c>
      <c r="C484" s="30" t="e">
        <f>STOCK!#REF!</f>
        <v>#REF!</v>
      </c>
      <c r="D484" s="30" t="e">
        <f>STOCK!#REF!</f>
        <v>#REF!</v>
      </c>
      <c r="E484" s="30" t="e">
        <f>STOCK!#REF!</f>
        <v>#REF!</v>
      </c>
      <c r="F484" s="30" t="e">
        <f>STOCK!#REF!</f>
        <v>#REF!</v>
      </c>
      <c r="G484" s="30" t="e">
        <f>STOCK!#REF!</f>
        <v>#REF!</v>
      </c>
      <c r="H484" s="30" t="e">
        <f>STOCK!#REF!</f>
        <v>#REF!</v>
      </c>
      <c r="I484" s="30" t="e">
        <f>STOCK!#REF!</f>
        <v>#REF!</v>
      </c>
      <c r="J484" s="30" t="e">
        <f>STOCK!#REF!</f>
        <v>#REF!</v>
      </c>
      <c r="K484" s="30" t="e">
        <f>STOCK!#REF!</f>
        <v>#REF!</v>
      </c>
      <c r="L484" s="30" t="e">
        <f>STOCK!#REF!</f>
        <v>#REF!</v>
      </c>
      <c r="U484" s="30">
        <v>1</v>
      </c>
      <c r="V484" s="30" t="e">
        <f>STOCK!#REF!</f>
        <v>#REF!</v>
      </c>
      <c r="X484" s="30">
        <v>0</v>
      </c>
      <c r="Y484" s="30" t="e">
        <f t="shared" si="8"/>
        <v>#REF!</v>
      </c>
      <c r="AG484" s="30" t="e">
        <f>STOCK!#REF!</f>
        <v>#REF!</v>
      </c>
      <c r="AI484" s="30">
        <v>0</v>
      </c>
    </row>
    <row r="485" spans="1:35" x14ac:dyDescent="0.15">
      <c r="A485" s="30" t="e">
        <f>STOCK!#REF!</f>
        <v>#REF!</v>
      </c>
      <c r="B485" s="30" t="e">
        <f>STOCK!#REF!</f>
        <v>#REF!</v>
      </c>
      <c r="C485" s="30" t="e">
        <f>STOCK!#REF!</f>
        <v>#REF!</v>
      </c>
      <c r="D485" s="30" t="e">
        <f>STOCK!#REF!</f>
        <v>#REF!</v>
      </c>
      <c r="E485" s="30" t="e">
        <f>STOCK!#REF!</f>
        <v>#REF!</v>
      </c>
      <c r="F485" s="30" t="e">
        <f>STOCK!#REF!</f>
        <v>#REF!</v>
      </c>
      <c r="G485" s="30" t="e">
        <f>STOCK!#REF!</f>
        <v>#REF!</v>
      </c>
      <c r="H485" s="30" t="e">
        <f>STOCK!#REF!</f>
        <v>#REF!</v>
      </c>
      <c r="I485" s="30" t="e">
        <f>STOCK!#REF!</f>
        <v>#REF!</v>
      </c>
      <c r="J485" s="30" t="e">
        <f>STOCK!#REF!</f>
        <v>#REF!</v>
      </c>
      <c r="K485" s="30" t="e">
        <f>STOCK!#REF!</f>
        <v>#REF!</v>
      </c>
      <c r="L485" s="30" t="e">
        <f>STOCK!#REF!</f>
        <v>#REF!</v>
      </c>
      <c r="U485" s="30">
        <v>1</v>
      </c>
      <c r="V485" s="30" t="e">
        <f>STOCK!#REF!</f>
        <v>#REF!</v>
      </c>
      <c r="X485" s="30">
        <v>0</v>
      </c>
      <c r="Y485" s="30" t="e">
        <f t="shared" si="8"/>
        <v>#REF!</v>
      </c>
      <c r="AG485" s="30" t="e">
        <f>STOCK!#REF!</f>
        <v>#REF!</v>
      </c>
      <c r="AI485" s="30">
        <v>0</v>
      </c>
    </row>
    <row r="486" spans="1:35" x14ac:dyDescent="0.15">
      <c r="A486" s="30" t="e">
        <f>STOCK!#REF!</f>
        <v>#REF!</v>
      </c>
      <c r="B486" s="30" t="e">
        <f>STOCK!#REF!</f>
        <v>#REF!</v>
      </c>
      <c r="C486" s="30" t="e">
        <f>STOCK!#REF!</f>
        <v>#REF!</v>
      </c>
      <c r="D486" s="30" t="e">
        <f>STOCK!#REF!</f>
        <v>#REF!</v>
      </c>
      <c r="E486" s="30" t="e">
        <f>STOCK!#REF!</f>
        <v>#REF!</v>
      </c>
      <c r="F486" s="30" t="e">
        <f>STOCK!#REF!</f>
        <v>#REF!</v>
      </c>
      <c r="G486" s="30" t="e">
        <f>STOCK!#REF!</f>
        <v>#REF!</v>
      </c>
      <c r="H486" s="30" t="e">
        <f>STOCK!#REF!</f>
        <v>#REF!</v>
      </c>
      <c r="I486" s="30" t="e">
        <f>STOCK!#REF!</f>
        <v>#REF!</v>
      </c>
      <c r="J486" s="30" t="e">
        <f>STOCK!#REF!</f>
        <v>#REF!</v>
      </c>
      <c r="K486" s="30" t="e">
        <f>STOCK!#REF!</f>
        <v>#REF!</v>
      </c>
      <c r="L486" s="30" t="e">
        <f>STOCK!#REF!</f>
        <v>#REF!</v>
      </c>
      <c r="U486" s="30">
        <v>1</v>
      </c>
      <c r="V486" s="30" t="e">
        <f>STOCK!#REF!</f>
        <v>#REF!</v>
      </c>
      <c r="X486" s="30">
        <v>0</v>
      </c>
      <c r="Y486" s="30" t="e">
        <f t="shared" si="8"/>
        <v>#REF!</v>
      </c>
      <c r="AG486" s="30" t="e">
        <f>STOCK!#REF!</f>
        <v>#REF!</v>
      </c>
      <c r="AI486" s="30">
        <v>0</v>
      </c>
    </row>
    <row r="487" spans="1:35" x14ac:dyDescent="0.15">
      <c r="A487" s="30" t="e">
        <f>STOCK!#REF!</f>
        <v>#REF!</v>
      </c>
      <c r="B487" s="30" t="e">
        <f>STOCK!#REF!</f>
        <v>#REF!</v>
      </c>
      <c r="C487" s="30" t="e">
        <f>STOCK!#REF!</f>
        <v>#REF!</v>
      </c>
      <c r="D487" s="30" t="e">
        <f>STOCK!#REF!</f>
        <v>#REF!</v>
      </c>
      <c r="E487" s="30" t="e">
        <f>STOCK!#REF!</f>
        <v>#REF!</v>
      </c>
      <c r="F487" s="30" t="e">
        <f>STOCK!#REF!</f>
        <v>#REF!</v>
      </c>
      <c r="G487" s="30" t="e">
        <f>STOCK!#REF!</f>
        <v>#REF!</v>
      </c>
      <c r="H487" s="30" t="e">
        <f>STOCK!#REF!</f>
        <v>#REF!</v>
      </c>
      <c r="I487" s="30" t="e">
        <f>STOCK!#REF!</f>
        <v>#REF!</v>
      </c>
      <c r="J487" s="30" t="e">
        <f>STOCK!#REF!</f>
        <v>#REF!</v>
      </c>
      <c r="K487" s="30" t="e">
        <f>STOCK!#REF!</f>
        <v>#REF!</v>
      </c>
      <c r="L487" s="30" t="e">
        <f>STOCK!#REF!</f>
        <v>#REF!</v>
      </c>
      <c r="U487" s="30">
        <v>1</v>
      </c>
      <c r="V487" s="30" t="e">
        <f>STOCK!#REF!</f>
        <v>#REF!</v>
      </c>
      <c r="X487" s="30">
        <v>0</v>
      </c>
      <c r="Y487" s="30" t="e">
        <f t="shared" si="8"/>
        <v>#REF!</v>
      </c>
      <c r="AG487" s="30" t="e">
        <f>STOCK!#REF!</f>
        <v>#REF!</v>
      </c>
      <c r="AI487" s="30">
        <v>0</v>
      </c>
    </row>
    <row r="488" spans="1:35" x14ac:dyDescent="0.15">
      <c r="A488" s="30" t="e">
        <f>STOCK!#REF!</f>
        <v>#REF!</v>
      </c>
      <c r="B488" s="30" t="e">
        <f>STOCK!#REF!</f>
        <v>#REF!</v>
      </c>
      <c r="C488" s="30" t="e">
        <f>STOCK!#REF!</f>
        <v>#REF!</v>
      </c>
      <c r="D488" s="30" t="e">
        <f>STOCK!#REF!</f>
        <v>#REF!</v>
      </c>
      <c r="E488" s="30" t="e">
        <f>STOCK!#REF!</f>
        <v>#REF!</v>
      </c>
      <c r="F488" s="30" t="e">
        <f>STOCK!#REF!</f>
        <v>#REF!</v>
      </c>
      <c r="G488" s="30" t="e">
        <f>STOCK!#REF!</f>
        <v>#REF!</v>
      </c>
      <c r="H488" s="30" t="e">
        <f>STOCK!#REF!</f>
        <v>#REF!</v>
      </c>
      <c r="I488" s="30" t="e">
        <f>STOCK!#REF!</f>
        <v>#REF!</v>
      </c>
      <c r="J488" s="30" t="e">
        <f>STOCK!#REF!</f>
        <v>#REF!</v>
      </c>
      <c r="K488" s="30" t="e">
        <f>STOCK!#REF!</f>
        <v>#REF!</v>
      </c>
      <c r="L488" s="30" t="e">
        <f>STOCK!#REF!</f>
        <v>#REF!</v>
      </c>
      <c r="U488" s="30">
        <v>1</v>
      </c>
      <c r="V488" s="30" t="e">
        <f>STOCK!#REF!</f>
        <v>#REF!</v>
      </c>
      <c r="X488" s="30">
        <v>0</v>
      </c>
      <c r="Y488" s="30" t="e">
        <f t="shared" si="8"/>
        <v>#REF!</v>
      </c>
      <c r="AG488" s="30" t="e">
        <f>STOCK!#REF!</f>
        <v>#REF!</v>
      </c>
      <c r="AI488" s="30">
        <v>0</v>
      </c>
    </row>
    <row r="489" spans="1:35" x14ac:dyDescent="0.15">
      <c r="A489" s="30" t="e">
        <f>STOCK!#REF!</f>
        <v>#REF!</v>
      </c>
      <c r="B489" s="30" t="e">
        <f>STOCK!#REF!</f>
        <v>#REF!</v>
      </c>
      <c r="C489" s="30" t="e">
        <f>STOCK!#REF!</f>
        <v>#REF!</v>
      </c>
      <c r="D489" s="30" t="e">
        <f>STOCK!#REF!</f>
        <v>#REF!</v>
      </c>
      <c r="E489" s="30" t="e">
        <f>STOCK!#REF!</f>
        <v>#REF!</v>
      </c>
      <c r="F489" s="30" t="e">
        <f>STOCK!#REF!</f>
        <v>#REF!</v>
      </c>
      <c r="G489" s="30" t="e">
        <f>STOCK!#REF!</f>
        <v>#REF!</v>
      </c>
      <c r="H489" s="30" t="e">
        <f>STOCK!#REF!</f>
        <v>#REF!</v>
      </c>
      <c r="I489" s="30" t="e">
        <f>STOCK!#REF!</f>
        <v>#REF!</v>
      </c>
      <c r="J489" s="30" t="e">
        <f>STOCK!#REF!</f>
        <v>#REF!</v>
      </c>
      <c r="K489" s="30" t="e">
        <f>STOCK!#REF!</f>
        <v>#REF!</v>
      </c>
      <c r="L489" s="30" t="e">
        <f>STOCK!#REF!</f>
        <v>#REF!</v>
      </c>
      <c r="U489" s="30">
        <v>1</v>
      </c>
      <c r="V489" s="30" t="e">
        <f>STOCK!#REF!</f>
        <v>#REF!</v>
      </c>
      <c r="X489" s="30">
        <v>0</v>
      </c>
      <c r="Y489" s="30" t="e">
        <f t="shared" si="8"/>
        <v>#REF!</v>
      </c>
      <c r="AG489" s="30" t="e">
        <f>STOCK!#REF!</f>
        <v>#REF!</v>
      </c>
      <c r="AI489" s="30">
        <v>0</v>
      </c>
    </row>
    <row r="490" spans="1:35" x14ac:dyDescent="0.15">
      <c r="A490" s="30" t="e">
        <f>STOCK!#REF!</f>
        <v>#REF!</v>
      </c>
      <c r="B490" s="30" t="e">
        <f>STOCK!#REF!</f>
        <v>#REF!</v>
      </c>
      <c r="C490" s="30" t="e">
        <f>STOCK!#REF!</f>
        <v>#REF!</v>
      </c>
      <c r="D490" s="30" t="e">
        <f>STOCK!#REF!</f>
        <v>#REF!</v>
      </c>
      <c r="E490" s="30" t="e">
        <f>STOCK!#REF!</f>
        <v>#REF!</v>
      </c>
      <c r="F490" s="30" t="e">
        <f>STOCK!#REF!</f>
        <v>#REF!</v>
      </c>
      <c r="G490" s="30" t="e">
        <f>STOCK!#REF!</f>
        <v>#REF!</v>
      </c>
      <c r="H490" s="30" t="e">
        <f>STOCK!#REF!</f>
        <v>#REF!</v>
      </c>
      <c r="I490" s="30" t="e">
        <f>STOCK!#REF!</f>
        <v>#REF!</v>
      </c>
      <c r="J490" s="30" t="e">
        <f>STOCK!#REF!</f>
        <v>#REF!</v>
      </c>
      <c r="K490" s="30" t="e">
        <f>STOCK!#REF!</f>
        <v>#REF!</v>
      </c>
      <c r="L490" s="30" t="e">
        <f>STOCK!#REF!</f>
        <v>#REF!</v>
      </c>
      <c r="U490" s="30">
        <v>1</v>
      </c>
      <c r="V490" s="30" t="e">
        <f>STOCK!#REF!</f>
        <v>#REF!</v>
      </c>
      <c r="X490" s="30">
        <v>0</v>
      </c>
      <c r="Y490" s="30" t="e">
        <f t="shared" si="8"/>
        <v>#REF!</v>
      </c>
      <c r="AG490" s="30" t="e">
        <f>STOCK!#REF!</f>
        <v>#REF!</v>
      </c>
      <c r="AI490" s="30">
        <v>0</v>
      </c>
    </row>
    <row r="491" spans="1:35" x14ac:dyDescent="0.15">
      <c r="A491" s="30" t="e">
        <f>STOCK!#REF!</f>
        <v>#REF!</v>
      </c>
      <c r="B491" s="30" t="e">
        <f>STOCK!#REF!</f>
        <v>#REF!</v>
      </c>
      <c r="C491" s="30" t="e">
        <f>STOCK!#REF!</f>
        <v>#REF!</v>
      </c>
      <c r="D491" s="30" t="e">
        <f>STOCK!#REF!</f>
        <v>#REF!</v>
      </c>
      <c r="E491" s="30" t="e">
        <f>STOCK!#REF!</f>
        <v>#REF!</v>
      </c>
      <c r="F491" s="30" t="e">
        <f>STOCK!#REF!</f>
        <v>#REF!</v>
      </c>
      <c r="G491" s="30" t="e">
        <f>STOCK!#REF!</f>
        <v>#REF!</v>
      </c>
      <c r="H491" s="30" t="e">
        <f>STOCK!#REF!</f>
        <v>#REF!</v>
      </c>
      <c r="I491" s="30" t="e">
        <f>STOCK!#REF!</f>
        <v>#REF!</v>
      </c>
      <c r="J491" s="30" t="e">
        <f>STOCK!#REF!</f>
        <v>#REF!</v>
      </c>
      <c r="K491" s="30" t="e">
        <f>STOCK!#REF!</f>
        <v>#REF!</v>
      </c>
      <c r="L491" s="30" t="e">
        <f>STOCK!#REF!</f>
        <v>#REF!</v>
      </c>
      <c r="U491" s="30">
        <v>1</v>
      </c>
      <c r="V491" s="30" t="e">
        <f>STOCK!#REF!</f>
        <v>#REF!</v>
      </c>
      <c r="X491" s="30">
        <v>0</v>
      </c>
      <c r="Y491" s="30" t="e">
        <f t="shared" si="8"/>
        <v>#REF!</v>
      </c>
      <c r="AG491" s="30" t="e">
        <f>STOCK!#REF!</f>
        <v>#REF!</v>
      </c>
      <c r="AI491" s="30">
        <v>0</v>
      </c>
    </row>
    <row r="492" spans="1:35" x14ac:dyDescent="0.15">
      <c r="A492" s="30" t="e">
        <f>STOCK!#REF!</f>
        <v>#REF!</v>
      </c>
      <c r="B492" s="30" t="e">
        <f>STOCK!#REF!</f>
        <v>#REF!</v>
      </c>
      <c r="C492" s="30" t="e">
        <f>STOCK!#REF!</f>
        <v>#REF!</v>
      </c>
      <c r="D492" s="30" t="e">
        <f>STOCK!#REF!</f>
        <v>#REF!</v>
      </c>
      <c r="E492" s="30" t="e">
        <f>STOCK!#REF!</f>
        <v>#REF!</v>
      </c>
      <c r="F492" s="30" t="e">
        <f>STOCK!#REF!</f>
        <v>#REF!</v>
      </c>
      <c r="G492" s="30" t="e">
        <f>STOCK!#REF!</f>
        <v>#REF!</v>
      </c>
      <c r="H492" s="30" t="e">
        <f>STOCK!#REF!</f>
        <v>#REF!</v>
      </c>
      <c r="I492" s="30" t="e">
        <f>STOCK!#REF!</f>
        <v>#REF!</v>
      </c>
      <c r="J492" s="30" t="e">
        <f>STOCK!#REF!</f>
        <v>#REF!</v>
      </c>
      <c r="K492" s="30" t="e">
        <f>STOCK!#REF!</f>
        <v>#REF!</v>
      </c>
      <c r="L492" s="30" t="e">
        <f>STOCK!#REF!</f>
        <v>#REF!</v>
      </c>
      <c r="U492" s="30">
        <v>1</v>
      </c>
      <c r="V492" s="30" t="e">
        <f>STOCK!#REF!</f>
        <v>#REF!</v>
      </c>
      <c r="X492" s="30">
        <v>0</v>
      </c>
      <c r="Y492" s="30" t="e">
        <f t="shared" si="8"/>
        <v>#REF!</v>
      </c>
      <c r="AG492" s="30" t="e">
        <f>STOCK!#REF!</f>
        <v>#REF!</v>
      </c>
      <c r="AI492" s="30">
        <v>0</v>
      </c>
    </row>
    <row r="493" spans="1:35" x14ac:dyDescent="0.15">
      <c r="A493" s="30" t="e">
        <f>STOCK!#REF!</f>
        <v>#REF!</v>
      </c>
      <c r="B493" s="30" t="e">
        <f>STOCK!#REF!</f>
        <v>#REF!</v>
      </c>
      <c r="C493" s="30" t="e">
        <f>STOCK!#REF!</f>
        <v>#REF!</v>
      </c>
      <c r="D493" s="30" t="e">
        <f>STOCK!#REF!</f>
        <v>#REF!</v>
      </c>
      <c r="E493" s="30" t="e">
        <f>STOCK!#REF!</f>
        <v>#REF!</v>
      </c>
      <c r="F493" s="30" t="e">
        <f>STOCK!#REF!</f>
        <v>#REF!</v>
      </c>
      <c r="G493" s="30" t="e">
        <f>STOCK!#REF!</f>
        <v>#REF!</v>
      </c>
      <c r="H493" s="30" t="e">
        <f>STOCK!#REF!</f>
        <v>#REF!</v>
      </c>
      <c r="I493" s="30" t="e">
        <f>STOCK!#REF!</f>
        <v>#REF!</v>
      </c>
      <c r="J493" s="30" t="e">
        <f>STOCK!#REF!</f>
        <v>#REF!</v>
      </c>
      <c r="K493" s="30" t="e">
        <f>STOCK!#REF!</f>
        <v>#REF!</v>
      </c>
      <c r="L493" s="30" t="e">
        <f>STOCK!#REF!</f>
        <v>#REF!</v>
      </c>
      <c r="U493" s="30">
        <v>1</v>
      </c>
      <c r="V493" s="30" t="e">
        <f>STOCK!#REF!</f>
        <v>#REF!</v>
      </c>
      <c r="X493" s="30">
        <v>0</v>
      </c>
      <c r="Y493" s="30" t="e">
        <f t="shared" si="8"/>
        <v>#REF!</v>
      </c>
      <c r="AG493" s="30" t="e">
        <f>STOCK!#REF!</f>
        <v>#REF!</v>
      </c>
      <c r="AI493" s="30">
        <v>0</v>
      </c>
    </row>
    <row r="494" spans="1:35" x14ac:dyDescent="0.15">
      <c r="A494" s="30" t="e">
        <f>STOCK!#REF!</f>
        <v>#REF!</v>
      </c>
      <c r="B494" s="30" t="e">
        <f>STOCK!#REF!</f>
        <v>#REF!</v>
      </c>
      <c r="C494" s="30" t="e">
        <f>STOCK!#REF!</f>
        <v>#REF!</v>
      </c>
      <c r="D494" s="30" t="e">
        <f>STOCK!#REF!</f>
        <v>#REF!</v>
      </c>
      <c r="E494" s="30" t="e">
        <f>STOCK!#REF!</f>
        <v>#REF!</v>
      </c>
      <c r="F494" s="30" t="e">
        <f>STOCK!#REF!</f>
        <v>#REF!</v>
      </c>
      <c r="G494" s="30" t="e">
        <f>STOCK!#REF!</f>
        <v>#REF!</v>
      </c>
      <c r="H494" s="30" t="e">
        <f>STOCK!#REF!</f>
        <v>#REF!</v>
      </c>
      <c r="I494" s="30" t="e">
        <f>STOCK!#REF!</f>
        <v>#REF!</v>
      </c>
      <c r="J494" s="30" t="e">
        <f>STOCK!#REF!</f>
        <v>#REF!</v>
      </c>
      <c r="K494" s="30" t="e">
        <f>STOCK!#REF!</f>
        <v>#REF!</v>
      </c>
      <c r="L494" s="30" t="e">
        <f>STOCK!#REF!</f>
        <v>#REF!</v>
      </c>
      <c r="U494" s="30">
        <v>1</v>
      </c>
      <c r="V494" s="30" t="e">
        <f>STOCK!#REF!</f>
        <v>#REF!</v>
      </c>
      <c r="X494" s="30">
        <v>0</v>
      </c>
      <c r="Y494" s="30" t="e">
        <f t="shared" si="8"/>
        <v>#REF!</v>
      </c>
      <c r="AG494" s="30" t="e">
        <f>STOCK!#REF!</f>
        <v>#REF!</v>
      </c>
      <c r="AI494" s="30">
        <v>0</v>
      </c>
    </row>
    <row r="495" spans="1:35" x14ac:dyDescent="0.15">
      <c r="A495" s="30" t="e">
        <f>STOCK!#REF!</f>
        <v>#REF!</v>
      </c>
      <c r="B495" s="30" t="e">
        <f>STOCK!#REF!</f>
        <v>#REF!</v>
      </c>
      <c r="C495" s="30" t="e">
        <f>STOCK!#REF!</f>
        <v>#REF!</v>
      </c>
      <c r="D495" s="30" t="e">
        <f>STOCK!#REF!</f>
        <v>#REF!</v>
      </c>
      <c r="E495" s="30" t="e">
        <f>STOCK!#REF!</f>
        <v>#REF!</v>
      </c>
      <c r="F495" s="30" t="e">
        <f>STOCK!#REF!</f>
        <v>#REF!</v>
      </c>
      <c r="G495" s="30" t="e">
        <f>STOCK!#REF!</f>
        <v>#REF!</v>
      </c>
      <c r="H495" s="30" t="e">
        <f>STOCK!#REF!</f>
        <v>#REF!</v>
      </c>
      <c r="I495" s="30" t="e">
        <f>STOCK!#REF!</f>
        <v>#REF!</v>
      </c>
      <c r="J495" s="30" t="e">
        <f>STOCK!#REF!</f>
        <v>#REF!</v>
      </c>
      <c r="K495" s="30" t="e">
        <f>STOCK!#REF!</f>
        <v>#REF!</v>
      </c>
      <c r="L495" s="30" t="e">
        <f>STOCK!#REF!</f>
        <v>#REF!</v>
      </c>
      <c r="U495" s="30">
        <v>1</v>
      </c>
      <c r="V495" s="30" t="e">
        <f>STOCK!#REF!</f>
        <v>#REF!</v>
      </c>
      <c r="X495" s="30">
        <v>0</v>
      </c>
      <c r="Y495" s="30" t="e">
        <f t="shared" si="8"/>
        <v>#REF!</v>
      </c>
      <c r="AG495" s="30" t="e">
        <f>STOCK!#REF!</f>
        <v>#REF!</v>
      </c>
      <c r="AI495" s="30">
        <v>0</v>
      </c>
    </row>
    <row r="496" spans="1:35" x14ac:dyDescent="0.15">
      <c r="A496" s="30" t="e">
        <f>STOCK!#REF!</f>
        <v>#REF!</v>
      </c>
      <c r="B496" s="30" t="e">
        <f>STOCK!#REF!</f>
        <v>#REF!</v>
      </c>
      <c r="C496" s="30" t="e">
        <f>STOCK!#REF!</f>
        <v>#REF!</v>
      </c>
      <c r="D496" s="30" t="e">
        <f>STOCK!#REF!</f>
        <v>#REF!</v>
      </c>
      <c r="E496" s="30" t="e">
        <f>STOCK!#REF!</f>
        <v>#REF!</v>
      </c>
      <c r="F496" s="30" t="e">
        <f>STOCK!#REF!</f>
        <v>#REF!</v>
      </c>
      <c r="G496" s="30" t="e">
        <f>STOCK!#REF!</f>
        <v>#REF!</v>
      </c>
      <c r="H496" s="30" t="e">
        <f>STOCK!#REF!</f>
        <v>#REF!</v>
      </c>
      <c r="I496" s="30" t="e">
        <f>STOCK!#REF!</f>
        <v>#REF!</v>
      </c>
      <c r="J496" s="30" t="e">
        <f>STOCK!#REF!</f>
        <v>#REF!</v>
      </c>
      <c r="K496" s="30" t="e">
        <f>STOCK!#REF!</f>
        <v>#REF!</v>
      </c>
      <c r="L496" s="30" t="e">
        <f>STOCK!#REF!</f>
        <v>#REF!</v>
      </c>
      <c r="U496" s="30">
        <v>1</v>
      </c>
      <c r="V496" s="30" t="e">
        <f>STOCK!#REF!</f>
        <v>#REF!</v>
      </c>
      <c r="X496" s="30">
        <v>0</v>
      </c>
      <c r="Y496" s="30" t="e">
        <f t="shared" si="8"/>
        <v>#REF!</v>
      </c>
      <c r="AG496" s="30" t="e">
        <f>STOCK!#REF!</f>
        <v>#REF!</v>
      </c>
      <c r="AI496" s="30">
        <v>0</v>
      </c>
    </row>
    <row r="497" spans="1:35" x14ac:dyDescent="0.15">
      <c r="A497" s="30" t="e">
        <f>STOCK!#REF!</f>
        <v>#REF!</v>
      </c>
      <c r="B497" s="30" t="e">
        <f>STOCK!#REF!</f>
        <v>#REF!</v>
      </c>
      <c r="C497" s="30" t="e">
        <f>STOCK!#REF!</f>
        <v>#REF!</v>
      </c>
      <c r="D497" s="30" t="e">
        <f>STOCK!#REF!</f>
        <v>#REF!</v>
      </c>
      <c r="E497" s="30" t="e">
        <f>STOCK!#REF!</f>
        <v>#REF!</v>
      </c>
      <c r="F497" s="30" t="e">
        <f>STOCK!#REF!</f>
        <v>#REF!</v>
      </c>
      <c r="G497" s="30" t="e">
        <f>STOCK!#REF!</f>
        <v>#REF!</v>
      </c>
      <c r="H497" s="30" t="e">
        <f>STOCK!#REF!</f>
        <v>#REF!</v>
      </c>
      <c r="I497" s="30" t="e">
        <f>STOCK!#REF!</f>
        <v>#REF!</v>
      </c>
      <c r="J497" s="30" t="e">
        <f>STOCK!#REF!</f>
        <v>#REF!</v>
      </c>
      <c r="K497" s="30" t="e">
        <f>STOCK!#REF!</f>
        <v>#REF!</v>
      </c>
      <c r="L497" s="30" t="e">
        <f>STOCK!#REF!</f>
        <v>#REF!</v>
      </c>
      <c r="U497" s="30">
        <v>1</v>
      </c>
      <c r="V497" s="30" t="e">
        <f>STOCK!#REF!</f>
        <v>#REF!</v>
      </c>
      <c r="X497" s="30">
        <v>0</v>
      </c>
      <c r="Y497" s="30" t="e">
        <f t="shared" si="8"/>
        <v>#REF!</v>
      </c>
      <c r="AG497" s="30" t="e">
        <f>STOCK!#REF!</f>
        <v>#REF!</v>
      </c>
      <c r="AI497" s="30">
        <v>0</v>
      </c>
    </row>
    <row r="498" spans="1:35" x14ac:dyDescent="0.15">
      <c r="A498" s="30" t="e">
        <f>STOCK!#REF!</f>
        <v>#REF!</v>
      </c>
      <c r="B498" s="30" t="e">
        <f>STOCK!#REF!</f>
        <v>#REF!</v>
      </c>
      <c r="C498" s="30" t="e">
        <f>STOCK!#REF!</f>
        <v>#REF!</v>
      </c>
      <c r="D498" s="30" t="e">
        <f>STOCK!#REF!</f>
        <v>#REF!</v>
      </c>
      <c r="E498" s="30" t="e">
        <f>STOCK!#REF!</f>
        <v>#REF!</v>
      </c>
      <c r="F498" s="30" t="e">
        <f>STOCK!#REF!</f>
        <v>#REF!</v>
      </c>
      <c r="G498" s="30" t="e">
        <f>STOCK!#REF!</f>
        <v>#REF!</v>
      </c>
      <c r="H498" s="30" t="e">
        <f>STOCK!#REF!</f>
        <v>#REF!</v>
      </c>
      <c r="I498" s="30" t="e">
        <f>STOCK!#REF!</f>
        <v>#REF!</v>
      </c>
      <c r="J498" s="30" t="e">
        <f>STOCK!#REF!</f>
        <v>#REF!</v>
      </c>
      <c r="K498" s="30" t="e">
        <f>STOCK!#REF!</f>
        <v>#REF!</v>
      </c>
      <c r="L498" s="30" t="e">
        <f>STOCK!#REF!</f>
        <v>#REF!</v>
      </c>
      <c r="U498" s="30">
        <v>1</v>
      </c>
      <c r="V498" s="30" t="e">
        <f>STOCK!#REF!</f>
        <v>#REF!</v>
      </c>
      <c r="X498" s="30">
        <v>0</v>
      </c>
      <c r="Y498" s="30" t="e">
        <f t="shared" si="8"/>
        <v>#REF!</v>
      </c>
      <c r="AG498" s="30" t="e">
        <f>STOCK!#REF!</f>
        <v>#REF!</v>
      </c>
      <c r="AI498" s="30">
        <v>0</v>
      </c>
    </row>
    <row r="499" spans="1:35" x14ac:dyDescent="0.15">
      <c r="A499" s="30" t="e">
        <f>STOCK!#REF!</f>
        <v>#REF!</v>
      </c>
      <c r="B499" s="30" t="e">
        <f>STOCK!#REF!</f>
        <v>#REF!</v>
      </c>
      <c r="C499" s="30" t="e">
        <f>STOCK!#REF!</f>
        <v>#REF!</v>
      </c>
      <c r="D499" s="30" t="e">
        <f>STOCK!#REF!</f>
        <v>#REF!</v>
      </c>
      <c r="E499" s="30" t="e">
        <f>STOCK!#REF!</f>
        <v>#REF!</v>
      </c>
      <c r="F499" s="30" t="e">
        <f>STOCK!#REF!</f>
        <v>#REF!</v>
      </c>
      <c r="G499" s="30" t="e">
        <f>STOCK!#REF!</f>
        <v>#REF!</v>
      </c>
      <c r="H499" s="30" t="e">
        <f>STOCK!#REF!</f>
        <v>#REF!</v>
      </c>
      <c r="I499" s="30" t="e">
        <f>STOCK!#REF!</f>
        <v>#REF!</v>
      </c>
      <c r="J499" s="30" t="e">
        <f>STOCK!#REF!</f>
        <v>#REF!</v>
      </c>
      <c r="K499" s="30" t="e">
        <f>STOCK!#REF!</f>
        <v>#REF!</v>
      </c>
      <c r="L499" s="30" t="e">
        <f>STOCK!#REF!</f>
        <v>#REF!</v>
      </c>
      <c r="U499" s="30">
        <v>1</v>
      </c>
      <c r="V499" s="30" t="e">
        <f>STOCK!#REF!</f>
        <v>#REF!</v>
      </c>
      <c r="X499" s="30">
        <v>0</v>
      </c>
      <c r="Y499" s="30" t="e">
        <f t="shared" si="8"/>
        <v>#REF!</v>
      </c>
      <c r="AG499" s="30" t="e">
        <f>STOCK!#REF!</f>
        <v>#REF!</v>
      </c>
      <c r="AI499" s="30">
        <v>0</v>
      </c>
    </row>
    <row r="500" spans="1:35" x14ac:dyDescent="0.15">
      <c r="A500" s="30" t="e">
        <f>STOCK!#REF!</f>
        <v>#REF!</v>
      </c>
      <c r="B500" s="30" t="e">
        <f>STOCK!#REF!</f>
        <v>#REF!</v>
      </c>
      <c r="C500" s="30" t="e">
        <f>STOCK!#REF!</f>
        <v>#REF!</v>
      </c>
      <c r="D500" s="30" t="e">
        <f>STOCK!#REF!</f>
        <v>#REF!</v>
      </c>
      <c r="E500" s="30" t="e">
        <f>STOCK!#REF!</f>
        <v>#REF!</v>
      </c>
      <c r="F500" s="30" t="e">
        <f>STOCK!#REF!</f>
        <v>#REF!</v>
      </c>
      <c r="G500" s="30" t="e">
        <f>STOCK!#REF!</f>
        <v>#REF!</v>
      </c>
      <c r="H500" s="30" t="e">
        <f>STOCK!#REF!</f>
        <v>#REF!</v>
      </c>
      <c r="I500" s="30" t="e">
        <f>STOCK!#REF!</f>
        <v>#REF!</v>
      </c>
      <c r="J500" s="30" t="e">
        <f>STOCK!#REF!</f>
        <v>#REF!</v>
      </c>
      <c r="K500" s="30" t="e">
        <f>STOCK!#REF!</f>
        <v>#REF!</v>
      </c>
      <c r="L500" s="30" t="e">
        <f>STOCK!#REF!</f>
        <v>#REF!</v>
      </c>
      <c r="U500" s="30">
        <v>1</v>
      </c>
      <c r="V500" s="30" t="e">
        <f>STOCK!#REF!</f>
        <v>#REF!</v>
      </c>
      <c r="X500" s="30">
        <v>0</v>
      </c>
      <c r="Y500" s="30" t="e">
        <f t="shared" si="8"/>
        <v>#REF!</v>
      </c>
      <c r="AG500" s="30" t="e">
        <f>STOCK!#REF!</f>
        <v>#REF!</v>
      </c>
      <c r="AI500" s="30">
        <v>0</v>
      </c>
    </row>
    <row r="501" spans="1:35" x14ac:dyDescent="0.15">
      <c r="A501" s="30" t="e">
        <f>STOCK!#REF!</f>
        <v>#REF!</v>
      </c>
      <c r="B501" s="30" t="e">
        <f>STOCK!#REF!</f>
        <v>#REF!</v>
      </c>
      <c r="C501" s="30" t="e">
        <f>STOCK!#REF!</f>
        <v>#REF!</v>
      </c>
      <c r="D501" s="30" t="e">
        <f>STOCK!#REF!</f>
        <v>#REF!</v>
      </c>
      <c r="E501" s="30" t="e">
        <f>STOCK!#REF!</f>
        <v>#REF!</v>
      </c>
      <c r="F501" s="30" t="e">
        <f>STOCK!#REF!</f>
        <v>#REF!</v>
      </c>
      <c r="G501" s="30" t="e">
        <f>STOCK!#REF!</f>
        <v>#REF!</v>
      </c>
      <c r="H501" s="30" t="e">
        <f>STOCK!#REF!</f>
        <v>#REF!</v>
      </c>
      <c r="I501" s="30" t="e">
        <f>STOCK!#REF!</f>
        <v>#REF!</v>
      </c>
      <c r="J501" s="30" t="e">
        <f>STOCK!#REF!</f>
        <v>#REF!</v>
      </c>
      <c r="K501" s="30" t="e">
        <f>STOCK!#REF!</f>
        <v>#REF!</v>
      </c>
      <c r="L501" s="30" t="e">
        <f>STOCK!#REF!</f>
        <v>#REF!</v>
      </c>
      <c r="U501" s="30">
        <v>1</v>
      </c>
      <c r="V501" s="30" t="e">
        <f>STOCK!#REF!</f>
        <v>#REF!</v>
      </c>
      <c r="X501" s="30">
        <v>0</v>
      </c>
      <c r="Y501" s="30" t="e">
        <f t="shared" si="8"/>
        <v>#REF!</v>
      </c>
      <c r="AG501" s="30" t="e">
        <f>STOCK!#REF!</f>
        <v>#REF!</v>
      </c>
      <c r="AI501" s="30">
        <v>0</v>
      </c>
    </row>
    <row r="502" spans="1:35" x14ac:dyDescent="0.15">
      <c r="A502" s="30" t="e">
        <f>STOCK!#REF!</f>
        <v>#REF!</v>
      </c>
      <c r="B502" s="30" t="e">
        <f>STOCK!#REF!</f>
        <v>#REF!</v>
      </c>
      <c r="C502" s="30" t="e">
        <f>STOCK!#REF!</f>
        <v>#REF!</v>
      </c>
      <c r="D502" s="30" t="e">
        <f>STOCK!#REF!</f>
        <v>#REF!</v>
      </c>
      <c r="E502" s="30" t="e">
        <f>STOCK!#REF!</f>
        <v>#REF!</v>
      </c>
      <c r="F502" s="30" t="e">
        <f>STOCK!#REF!</f>
        <v>#REF!</v>
      </c>
      <c r="G502" s="30" t="e">
        <f>STOCK!#REF!</f>
        <v>#REF!</v>
      </c>
      <c r="H502" s="30" t="e">
        <f>STOCK!#REF!</f>
        <v>#REF!</v>
      </c>
      <c r="I502" s="30" t="e">
        <f>STOCK!#REF!</f>
        <v>#REF!</v>
      </c>
      <c r="J502" s="30" t="e">
        <f>STOCK!#REF!</f>
        <v>#REF!</v>
      </c>
      <c r="K502" s="30" t="e">
        <f>STOCK!#REF!</f>
        <v>#REF!</v>
      </c>
      <c r="L502" s="30" t="e">
        <f>STOCK!#REF!</f>
        <v>#REF!</v>
      </c>
      <c r="U502" s="30">
        <v>1</v>
      </c>
      <c r="V502" s="30" t="e">
        <f>STOCK!#REF!</f>
        <v>#REF!</v>
      </c>
      <c r="X502" s="30">
        <v>0</v>
      </c>
      <c r="Y502" s="30" t="e">
        <f t="shared" si="8"/>
        <v>#REF!</v>
      </c>
      <c r="AG502" s="30" t="e">
        <f>STOCK!#REF!</f>
        <v>#REF!</v>
      </c>
      <c r="AI502" s="30">
        <v>0</v>
      </c>
    </row>
    <row r="503" spans="1:35" x14ac:dyDescent="0.15">
      <c r="A503" s="30" t="e">
        <f>STOCK!#REF!</f>
        <v>#REF!</v>
      </c>
      <c r="B503" s="30" t="e">
        <f>STOCK!#REF!</f>
        <v>#REF!</v>
      </c>
      <c r="C503" s="30" t="e">
        <f>STOCK!#REF!</f>
        <v>#REF!</v>
      </c>
      <c r="D503" s="30" t="e">
        <f>STOCK!#REF!</f>
        <v>#REF!</v>
      </c>
      <c r="E503" s="30" t="e">
        <f>STOCK!#REF!</f>
        <v>#REF!</v>
      </c>
      <c r="F503" s="30" t="e">
        <f>STOCK!#REF!</f>
        <v>#REF!</v>
      </c>
      <c r="G503" s="30" t="e">
        <f>STOCK!#REF!</f>
        <v>#REF!</v>
      </c>
      <c r="H503" s="30" t="e">
        <f>STOCK!#REF!</f>
        <v>#REF!</v>
      </c>
      <c r="I503" s="30" t="e">
        <f>STOCK!#REF!</f>
        <v>#REF!</v>
      </c>
      <c r="J503" s="30" t="e">
        <f>STOCK!#REF!</f>
        <v>#REF!</v>
      </c>
      <c r="K503" s="30" t="e">
        <f>STOCK!#REF!</f>
        <v>#REF!</v>
      </c>
      <c r="L503" s="30" t="e">
        <f>STOCK!#REF!</f>
        <v>#REF!</v>
      </c>
      <c r="U503" s="30">
        <v>1</v>
      </c>
      <c r="V503" s="30" t="e">
        <f>STOCK!#REF!</f>
        <v>#REF!</v>
      </c>
      <c r="X503" s="30">
        <v>0</v>
      </c>
      <c r="Y503" s="30" t="e">
        <f t="shared" si="8"/>
        <v>#REF!</v>
      </c>
      <c r="AG503" s="30" t="e">
        <f>STOCK!#REF!</f>
        <v>#REF!</v>
      </c>
      <c r="AI503" s="30">
        <v>0</v>
      </c>
    </row>
    <row r="504" spans="1:35" x14ac:dyDescent="0.15">
      <c r="A504" s="30" t="e">
        <f>STOCK!#REF!</f>
        <v>#REF!</v>
      </c>
      <c r="B504" s="30" t="e">
        <f>STOCK!#REF!</f>
        <v>#REF!</v>
      </c>
      <c r="C504" s="30" t="e">
        <f>STOCK!#REF!</f>
        <v>#REF!</v>
      </c>
      <c r="D504" s="30" t="e">
        <f>STOCK!#REF!</f>
        <v>#REF!</v>
      </c>
      <c r="E504" s="30" t="e">
        <f>STOCK!#REF!</f>
        <v>#REF!</v>
      </c>
      <c r="F504" s="30" t="e">
        <f>STOCK!#REF!</f>
        <v>#REF!</v>
      </c>
      <c r="G504" s="30" t="e">
        <f>STOCK!#REF!</f>
        <v>#REF!</v>
      </c>
      <c r="H504" s="30" t="e">
        <f>STOCK!#REF!</f>
        <v>#REF!</v>
      </c>
      <c r="I504" s="30" t="e">
        <f>STOCK!#REF!</f>
        <v>#REF!</v>
      </c>
      <c r="J504" s="30" t="e">
        <f>STOCK!#REF!</f>
        <v>#REF!</v>
      </c>
      <c r="K504" s="30" t="e">
        <f>STOCK!#REF!</f>
        <v>#REF!</v>
      </c>
      <c r="L504" s="30" t="e">
        <f>STOCK!#REF!</f>
        <v>#REF!</v>
      </c>
      <c r="U504" s="30">
        <v>1</v>
      </c>
      <c r="V504" s="30" t="e">
        <f>STOCK!#REF!</f>
        <v>#REF!</v>
      </c>
      <c r="X504" s="30">
        <v>0</v>
      </c>
      <c r="Y504" s="30" t="e">
        <f t="shared" si="8"/>
        <v>#REF!</v>
      </c>
      <c r="AG504" s="30" t="e">
        <f>STOCK!#REF!</f>
        <v>#REF!</v>
      </c>
      <c r="AI504" s="30">
        <v>0</v>
      </c>
    </row>
    <row r="505" spans="1:35" x14ac:dyDescent="0.15">
      <c r="A505" s="30" t="e">
        <f>STOCK!#REF!</f>
        <v>#REF!</v>
      </c>
      <c r="B505" s="30" t="e">
        <f>STOCK!#REF!</f>
        <v>#REF!</v>
      </c>
      <c r="C505" s="30" t="e">
        <f>STOCK!#REF!</f>
        <v>#REF!</v>
      </c>
      <c r="D505" s="30" t="e">
        <f>STOCK!#REF!</f>
        <v>#REF!</v>
      </c>
      <c r="E505" s="30" t="e">
        <f>STOCK!#REF!</f>
        <v>#REF!</v>
      </c>
      <c r="F505" s="30" t="e">
        <f>STOCK!#REF!</f>
        <v>#REF!</v>
      </c>
      <c r="G505" s="30" t="e">
        <f>STOCK!#REF!</f>
        <v>#REF!</v>
      </c>
      <c r="H505" s="30" t="e">
        <f>STOCK!#REF!</f>
        <v>#REF!</v>
      </c>
      <c r="I505" s="30" t="e">
        <f>STOCK!#REF!</f>
        <v>#REF!</v>
      </c>
      <c r="J505" s="30" t="e">
        <f>STOCK!#REF!</f>
        <v>#REF!</v>
      </c>
      <c r="K505" s="30" t="e">
        <f>STOCK!#REF!</f>
        <v>#REF!</v>
      </c>
      <c r="L505" s="30" t="e">
        <f>STOCK!#REF!</f>
        <v>#REF!</v>
      </c>
      <c r="U505" s="30">
        <v>1</v>
      </c>
      <c r="V505" s="30" t="e">
        <f>STOCK!#REF!</f>
        <v>#REF!</v>
      </c>
      <c r="X505" s="30">
        <v>0</v>
      </c>
      <c r="Y505" s="30" t="e">
        <f t="shared" si="8"/>
        <v>#REF!</v>
      </c>
      <c r="AG505" s="30" t="e">
        <f>STOCK!#REF!</f>
        <v>#REF!</v>
      </c>
      <c r="AI505" s="30">
        <v>0</v>
      </c>
    </row>
    <row r="506" spans="1:35" x14ac:dyDescent="0.15">
      <c r="A506" s="30" t="e">
        <f>STOCK!#REF!</f>
        <v>#REF!</v>
      </c>
      <c r="B506" s="30" t="e">
        <f>STOCK!#REF!</f>
        <v>#REF!</v>
      </c>
      <c r="C506" s="30" t="e">
        <f>STOCK!#REF!</f>
        <v>#REF!</v>
      </c>
      <c r="D506" s="30" t="e">
        <f>STOCK!#REF!</f>
        <v>#REF!</v>
      </c>
      <c r="E506" s="30" t="e">
        <f>STOCK!#REF!</f>
        <v>#REF!</v>
      </c>
      <c r="F506" s="30" t="e">
        <f>STOCK!#REF!</f>
        <v>#REF!</v>
      </c>
      <c r="G506" s="30" t="e">
        <f>STOCK!#REF!</f>
        <v>#REF!</v>
      </c>
      <c r="H506" s="30" t="e">
        <f>STOCK!#REF!</f>
        <v>#REF!</v>
      </c>
      <c r="I506" s="30" t="e">
        <f>STOCK!#REF!</f>
        <v>#REF!</v>
      </c>
      <c r="J506" s="30" t="e">
        <f>STOCK!#REF!</f>
        <v>#REF!</v>
      </c>
      <c r="K506" s="30" t="e">
        <f>STOCK!#REF!</f>
        <v>#REF!</v>
      </c>
      <c r="L506" s="30" t="e">
        <f>STOCK!#REF!</f>
        <v>#REF!</v>
      </c>
      <c r="U506" s="30">
        <v>1</v>
      </c>
      <c r="V506" s="30" t="e">
        <f>STOCK!#REF!</f>
        <v>#REF!</v>
      </c>
      <c r="X506" s="30">
        <v>0</v>
      </c>
      <c r="Y506" s="30" t="e">
        <f t="shared" si="8"/>
        <v>#REF!</v>
      </c>
      <c r="AG506" s="30" t="e">
        <f>STOCK!#REF!</f>
        <v>#REF!</v>
      </c>
      <c r="AI506" s="30">
        <v>0</v>
      </c>
    </row>
    <row r="507" spans="1:35" x14ac:dyDescent="0.15">
      <c r="A507" s="30">
        <f>STOCK!C1003</f>
        <v>0</v>
      </c>
      <c r="B507" s="30">
        <f>STOCK!D1003</f>
        <v>0</v>
      </c>
      <c r="C507" s="30">
        <f>STOCK!E1003</f>
        <v>0</v>
      </c>
      <c r="D507" s="30">
        <f>STOCK!F1003</f>
        <v>0</v>
      </c>
      <c r="E507" s="30">
        <f>STOCK!G1003</f>
        <v>0</v>
      </c>
      <c r="F507" s="30" t="e">
        <f>STOCK!#REF!</f>
        <v>#REF!</v>
      </c>
      <c r="G507" s="30">
        <f>STOCK!H1003</f>
        <v>0</v>
      </c>
      <c r="H507" s="30" t="e">
        <f>STOCK!#REF!</f>
        <v>#REF!</v>
      </c>
      <c r="I507" s="30">
        <f>STOCK!I1003</f>
        <v>0</v>
      </c>
      <c r="J507" s="30">
        <f>STOCK!J1003</f>
        <v>0</v>
      </c>
      <c r="K507" s="30" t="e">
        <f>STOCK!#REF!</f>
        <v>#REF!</v>
      </c>
      <c r="L507" s="30">
        <f>STOCK!K1003</f>
        <v>0</v>
      </c>
      <c r="U507" s="30">
        <v>1</v>
      </c>
      <c r="V507" s="30">
        <f>STOCK!O1003</f>
        <v>0</v>
      </c>
      <c r="X507" s="30">
        <v>0</v>
      </c>
      <c r="Y507" s="30">
        <f t="shared" si="8"/>
        <v>0</v>
      </c>
      <c r="AG507" s="30">
        <f>STOCK!A1003</f>
        <v>0</v>
      </c>
      <c r="AI507" s="30">
        <v>0</v>
      </c>
    </row>
    <row r="508" spans="1:35" x14ac:dyDescent="0.15">
      <c r="A508" s="30">
        <f>STOCK!C1004</f>
        <v>0</v>
      </c>
      <c r="B508" s="30">
        <f>STOCK!D1004</f>
        <v>0</v>
      </c>
      <c r="C508" s="30">
        <f>STOCK!E1004</f>
        <v>0</v>
      </c>
      <c r="D508" s="30">
        <f>STOCK!F1004</f>
        <v>0</v>
      </c>
      <c r="E508" s="30">
        <f>STOCK!G1004</f>
        <v>0</v>
      </c>
      <c r="F508" s="30" t="e">
        <f>STOCK!#REF!</f>
        <v>#REF!</v>
      </c>
      <c r="G508" s="30">
        <f>STOCK!H1004</f>
        <v>0</v>
      </c>
      <c r="H508" s="30" t="e">
        <f>STOCK!#REF!</f>
        <v>#REF!</v>
      </c>
      <c r="I508" s="30">
        <f>STOCK!I1004</f>
        <v>0</v>
      </c>
      <c r="J508" s="30">
        <f>STOCK!J1004</f>
        <v>0</v>
      </c>
      <c r="K508" s="30" t="e">
        <f>STOCK!#REF!</f>
        <v>#REF!</v>
      </c>
      <c r="L508" s="30">
        <f>STOCK!K1004</f>
        <v>0</v>
      </c>
      <c r="U508" s="30">
        <v>1</v>
      </c>
      <c r="V508" s="30">
        <f>STOCK!O1004</f>
        <v>0</v>
      </c>
      <c r="X508" s="30">
        <v>0</v>
      </c>
      <c r="Y508" s="30">
        <f t="shared" si="8"/>
        <v>0</v>
      </c>
      <c r="AG508" s="30">
        <f>STOCK!A1004</f>
        <v>0</v>
      </c>
      <c r="AI508" s="30">
        <v>0</v>
      </c>
    </row>
    <row r="509" spans="1:35" x14ac:dyDescent="0.15">
      <c r="A509" s="30">
        <f>STOCK!C1005</f>
        <v>0</v>
      </c>
      <c r="B509" s="30">
        <f>STOCK!D1005</f>
        <v>0</v>
      </c>
      <c r="C509" s="30">
        <f>STOCK!E1005</f>
        <v>0</v>
      </c>
      <c r="D509" s="30">
        <f>STOCK!F1005</f>
        <v>0</v>
      </c>
      <c r="E509" s="30">
        <f>STOCK!G1005</f>
        <v>0</v>
      </c>
      <c r="F509" s="30" t="e">
        <f>STOCK!#REF!</f>
        <v>#REF!</v>
      </c>
      <c r="G509" s="30">
        <f>STOCK!H1005</f>
        <v>0</v>
      </c>
      <c r="H509" s="30" t="e">
        <f>STOCK!#REF!</f>
        <v>#REF!</v>
      </c>
      <c r="I509" s="30">
        <f>STOCK!I1005</f>
        <v>0</v>
      </c>
      <c r="J509" s="30">
        <f>STOCK!J1005</f>
        <v>0</v>
      </c>
      <c r="K509" s="30" t="e">
        <f>STOCK!#REF!</f>
        <v>#REF!</v>
      </c>
      <c r="L509" s="30">
        <f>STOCK!K1005</f>
        <v>0</v>
      </c>
      <c r="U509" s="30">
        <v>1</v>
      </c>
      <c r="V509" s="30">
        <f>STOCK!O1005</f>
        <v>0</v>
      </c>
      <c r="X509" s="30">
        <v>0</v>
      </c>
      <c r="Y509" s="30">
        <f t="shared" si="8"/>
        <v>0</v>
      </c>
      <c r="AG509" s="30">
        <f>STOCK!A1005</f>
        <v>0</v>
      </c>
      <c r="AI509" s="30">
        <v>0</v>
      </c>
    </row>
    <row r="510" spans="1:35" x14ac:dyDescent="0.15">
      <c r="A510" s="30">
        <f>STOCK!C1006</f>
        <v>0</v>
      </c>
      <c r="B510" s="30">
        <f>STOCK!D1006</f>
        <v>0</v>
      </c>
      <c r="C510" s="30">
        <f>STOCK!E1006</f>
        <v>0</v>
      </c>
      <c r="D510" s="30">
        <f>STOCK!F1006</f>
        <v>0</v>
      </c>
      <c r="E510" s="30">
        <f>STOCK!G1006</f>
        <v>0</v>
      </c>
      <c r="F510" s="30" t="e">
        <f>STOCK!#REF!</f>
        <v>#REF!</v>
      </c>
      <c r="G510" s="30">
        <f>STOCK!H1006</f>
        <v>0</v>
      </c>
      <c r="H510" s="30" t="e">
        <f>STOCK!#REF!</f>
        <v>#REF!</v>
      </c>
      <c r="I510" s="30">
        <f>STOCK!I1006</f>
        <v>0</v>
      </c>
      <c r="J510" s="30">
        <f>STOCK!J1006</f>
        <v>0</v>
      </c>
      <c r="K510" s="30" t="e">
        <f>STOCK!#REF!</f>
        <v>#REF!</v>
      </c>
      <c r="L510" s="30">
        <f>STOCK!K1006</f>
        <v>0</v>
      </c>
      <c r="U510" s="30">
        <v>1</v>
      </c>
      <c r="V510" s="30">
        <f>STOCK!O1006</f>
        <v>0</v>
      </c>
      <c r="X510" s="30">
        <v>0</v>
      </c>
      <c r="Y510" s="30">
        <f t="shared" si="8"/>
        <v>0</v>
      </c>
      <c r="AG510" s="30">
        <f>STOCK!A1006</f>
        <v>0</v>
      </c>
      <c r="AI510" s="30">
        <v>0</v>
      </c>
    </row>
    <row r="511" spans="1:35" x14ac:dyDescent="0.15">
      <c r="A511" s="30">
        <f>STOCK!C1007</f>
        <v>0</v>
      </c>
      <c r="B511" s="30">
        <f>STOCK!D1007</f>
        <v>0</v>
      </c>
      <c r="C511" s="30">
        <f>STOCK!E1007</f>
        <v>0</v>
      </c>
      <c r="D511" s="30">
        <f>STOCK!F1007</f>
        <v>0</v>
      </c>
      <c r="E511" s="30">
        <f>STOCK!G1007</f>
        <v>0</v>
      </c>
      <c r="F511" s="30" t="e">
        <f>STOCK!#REF!</f>
        <v>#REF!</v>
      </c>
      <c r="G511" s="30">
        <f>STOCK!H1007</f>
        <v>0</v>
      </c>
      <c r="H511" s="30" t="e">
        <f>STOCK!#REF!</f>
        <v>#REF!</v>
      </c>
      <c r="I511" s="30">
        <f>STOCK!I1007</f>
        <v>0</v>
      </c>
      <c r="J511" s="30">
        <f>STOCK!J1007</f>
        <v>0</v>
      </c>
      <c r="K511" s="30" t="e">
        <f>STOCK!#REF!</f>
        <v>#REF!</v>
      </c>
      <c r="L511" s="30">
        <f>STOCK!K1007</f>
        <v>0</v>
      </c>
      <c r="U511" s="30">
        <v>1</v>
      </c>
      <c r="V511" s="30">
        <f>STOCK!O1007</f>
        <v>0</v>
      </c>
      <c r="X511" s="30">
        <v>0</v>
      </c>
      <c r="Y511" s="30">
        <f t="shared" si="8"/>
        <v>0</v>
      </c>
      <c r="AG511" s="30">
        <f>STOCK!A1007</f>
        <v>0</v>
      </c>
      <c r="AI511" s="30">
        <v>0</v>
      </c>
    </row>
    <row r="512" spans="1:35" x14ac:dyDescent="0.15">
      <c r="A512" s="30">
        <f>STOCK!C1008</f>
        <v>0</v>
      </c>
      <c r="B512" s="30">
        <f>STOCK!D1008</f>
        <v>0</v>
      </c>
      <c r="C512" s="30">
        <f>STOCK!E1008</f>
        <v>0</v>
      </c>
      <c r="D512" s="30">
        <f>STOCK!F1008</f>
        <v>0</v>
      </c>
      <c r="E512" s="30">
        <f>STOCK!G1008</f>
        <v>0</v>
      </c>
      <c r="F512" s="30" t="e">
        <f>STOCK!#REF!</f>
        <v>#REF!</v>
      </c>
      <c r="G512" s="30">
        <f>STOCK!H1008</f>
        <v>0</v>
      </c>
      <c r="H512" s="30" t="e">
        <f>STOCK!#REF!</f>
        <v>#REF!</v>
      </c>
      <c r="I512" s="30">
        <f>STOCK!I1008</f>
        <v>0</v>
      </c>
      <c r="J512" s="30">
        <f>STOCK!J1008</f>
        <v>0</v>
      </c>
      <c r="K512" s="30" t="e">
        <f>STOCK!#REF!</f>
        <v>#REF!</v>
      </c>
      <c r="L512" s="30">
        <f>STOCK!K1008</f>
        <v>0</v>
      </c>
      <c r="U512" s="30">
        <v>1</v>
      </c>
      <c r="V512" s="30">
        <f>STOCK!O1008</f>
        <v>0</v>
      </c>
      <c r="X512" s="30">
        <v>0</v>
      </c>
      <c r="Y512" s="30">
        <f t="shared" si="8"/>
        <v>0</v>
      </c>
      <c r="AG512" s="30">
        <f>STOCK!A1008</f>
        <v>0</v>
      </c>
      <c r="AI512" s="30">
        <v>0</v>
      </c>
    </row>
    <row r="513" spans="1:35" x14ac:dyDescent="0.15">
      <c r="A513" s="30">
        <f>STOCK!C1009</f>
        <v>0</v>
      </c>
      <c r="B513" s="30">
        <f>STOCK!D1009</f>
        <v>0</v>
      </c>
      <c r="C513" s="30">
        <f>STOCK!E1009</f>
        <v>0</v>
      </c>
      <c r="D513" s="30">
        <f>STOCK!F1009</f>
        <v>0</v>
      </c>
      <c r="E513" s="30">
        <f>STOCK!G1009</f>
        <v>0</v>
      </c>
      <c r="F513" s="30" t="e">
        <f>STOCK!#REF!</f>
        <v>#REF!</v>
      </c>
      <c r="G513" s="30">
        <f>STOCK!H1009</f>
        <v>0</v>
      </c>
      <c r="H513" s="30" t="e">
        <f>STOCK!#REF!</f>
        <v>#REF!</v>
      </c>
      <c r="I513" s="30">
        <f>STOCK!I1009</f>
        <v>0</v>
      </c>
      <c r="J513" s="30">
        <f>STOCK!J1009</f>
        <v>0</v>
      </c>
      <c r="K513" s="30" t="e">
        <f>STOCK!#REF!</f>
        <v>#REF!</v>
      </c>
      <c r="L513" s="30">
        <f>STOCK!K1009</f>
        <v>0</v>
      </c>
      <c r="U513" s="30">
        <v>1</v>
      </c>
      <c r="V513" s="30">
        <f>STOCK!O1009</f>
        <v>0</v>
      </c>
      <c r="X513" s="30">
        <v>0</v>
      </c>
      <c r="Y513" s="30">
        <f t="shared" si="8"/>
        <v>0</v>
      </c>
      <c r="AG513" s="30">
        <f>STOCK!A1009</f>
        <v>0</v>
      </c>
      <c r="AI513" s="30">
        <v>0</v>
      </c>
    </row>
    <row r="514" spans="1:35" x14ac:dyDescent="0.15">
      <c r="A514" s="30">
        <f>STOCK!C1010</f>
        <v>0</v>
      </c>
      <c r="B514" s="30">
        <f>STOCK!D1010</f>
        <v>0</v>
      </c>
      <c r="C514" s="30">
        <f>STOCK!E1010</f>
        <v>0</v>
      </c>
      <c r="D514" s="30">
        <f>STOCK!F1010</f>
        <v>0</v>
      </c>
      <c r="E514" s="30">
        <f>STOCK!G1010</f>
        <v>0</v>
      </c>
      <c r="F514" s="30" t="e">
        <f>STOCK!#REF!</f>
        <v>#REF!</v>
      </c>
      <c r="G514" s="30">
        <f>STOCK!H1010</f>
        <v>0</v>
      </c>
      <c r="H514" s="30" t="e">
        <f>STOCK!#REF!</f>
        <v>#REF!</v>
      </c>
      <c r="I514" s="30">
        <f>STOCK!I1010</f>
        <v>0</v>
      </c>
      <c r="J514" s="30">
        <f>STOCK!J1010</f>
        <v>0</v>
      </c>
      <c r="K514" s="30" t="e">
        <f>STOCK!#REF!</f>
        <v>#REF!</v>
      </c>
      <c r="L514" s="30">
        <f>STOCK!K1010</f>
        <v>0</v>
      </c>
      <c r="U514" s="30">
        <v>1</v>
      </c>
      <c r="V514" s="30">
        <f>STOCK!O1010</f>
        <v>0</v>
      </c>
      <c r="X514" s="30">
        <v>0</v>
      </c>
      <c r="Y514" s="30">
        <f t="shared" si="8"/>
        <v>0</v>
      </c>
      <c r="AG514" s="30">
        <f>STOCK!A1010</f>
        <v>0</v>
      </c>
      <c r="AI514" s="30">
        <v>0</v>
      </c>
    </row>
    <row r="515" spans="1:35" x14ac:dyDescent="0.15">
      <c r="A515" s="30">
        <f>STOCK!C1011</f>
        <v>0</v>
      </c>
      <c r="B515" s="30">
        <f>STOCK!D1011</f>
        <v>0</v>
      </c>
      <c r="C515" s="30">
        <f>STOCK!E1011</f>
        <v>0</v>
      </c>
      <c r="D515" s="30">
        <f>STOCK!F1011</f>
        <v>0</v>
      </c>
      <c r="E515" s="30">
        <f>STOCK!G1011</f>
        <v>0</v>
      </c>
      <c r="F515" s="30" t="e">
        <f>STOCK!#REF!</f>
        <v>#REF!</v>
      </c>
      <c r="G515" s="30">
        <f>STOCK!H1011</f>
        <v>0</v>
      </c>
      <c r="H515" s="30" t="e">
        <f>STOCK!#REF!</f>
        <v>#REF!</v>
      </c>
      <c r="I515" s="30">
        <f>STOCK!I1011</f>
        <v>0</v>
      </c>
      <c r="J515" s="30">
        <f>STOCK!J1011</f>
        <v>0</v>
      </c>
      <c r="K515" s="30" t="e">
        <f>STOCK!#REF!</f>
        <v>#REF!</v>
      </c>
      <c r="L515" s="30">
        <f>STOCK!K1011</f>
        <v>0</v>
      </c>
      <c r="U515" s="30">
        <v>1</v>
      </c>
      <c r="V515" s="30">
        <f>STOCK!O1011</f>
        <v>0</v>
      </c>
      <c r="X515" s="30">
        <v>0</v>
      </c>
      <c r="Y515" s="30">
        <f t="shared" si="8"/>
        <v>0</v>
      </c>
      <c r="AG515" s="30">
        <f>STOCK!A1011</f>
        <v>0</v>
      </c>
      <c r="AI515" s="30">
        <v>0</v>
      </c>
    </row>
    <row r="516" spans="1:35" x14ac:dyDescent="0.15">
      <c r="A516" s="30">
        <f>STOCK!C1012</f>
        <v>0</v>
      </c>
      <c r="B516" s="30">
        <f>STOCK!D1012</f>
        <v>0</v>
      </c>
      <c r="C516" s="30">
        <f>STOCK!E1012</f>
        <v>0</v>
      </c>
      <c r="D516" s="30">
        <f>STOCK!F1012</f>
        <v>0</v>
      </c>
      <c r="E516" s="30">
        <f>STOCK!G1012</f>
        <v>0</v>
      </c>
      <c r="F516" s="30" t="e">
        <f>STOCK!#REF!</f>
        <v>#REF!</v>
      </c>
      <c r="G516" s="30">
        <f>STOCK!H1012</f>
        <v>0</v>
      </c>
      <c r="H516" s="30" t="e">
        <f>STOCK!#REF!</f>
        <v>#REF!</v>
      </c>
      <c r="I516" s="30">
        <f>STOCK!I1012</f>
        <v>0</v>
      </c>
      <c r="J516" s="30">
        <f>STOCK!J1012</f>
        <v>0</v>
      </c>
      <c r="K516" s="30" t="e">
        <f>STOCK!#REF!</f>
        <v>#REF!</v>
      </c>
      <c r="L516" s="30">
        <f>STOCK!K1012</f>
        <v>0</v>
      </c>
      <c r="U516" s="30">
        <v>1</v>
      </c>
      <c r="V516" s="30">
        <f>STOCK!O1012</f>
        <v>0</v>
      </c>
      <c r="X516" s="30">
        <v>0</v>
      </c>
      <c r="Y516" s="30">
        <f t="shared" si="8"/>
        <v>0</v>
      </c>
      <c r="AG516" s="30">
        <f>STOCK!A1012</f>
        <v>0</v>
      </c>
      <c r="AI516" s="30">
        <v>0</v>
      </c>
    </row>
    <row r="517" spans="1:35" x14ac:dyDescent="0.15">
      <c r="A517" s="30">
        <f>STOCK!C1013</f>
        <v>0</v>
      </c>
      <c r="B517" s="30">
        <f>STOCK!D1013</f>
        <v>0</v>
      </c>
      <c r="C517" s="30">
        <f>STOCK!E1013</f>
        <v>0</v>
      </c>
      <c r="D517" s="30">
        <f>STOCK!F1013</f>
        <v>0</v>
      </c>
      <c r="E517" s="30">
        <f>STOCK!G1013</f>
        <v>0</v>
      </c>
      <c r="F517" s="30" t="e">
        <f>STOCK!#REF!</f>
        <v>#REF!</v>
      </c>
      <c r="G517" s="30">
        <f>STOCK!H1013</f>
        <v>0</v>
      </c>
      <c r="H517" s="30" t="e">
        <f>STOCK!#REF!</f>
        <v>#REF!</v>
      </c>
      <c r="I517" s="30">
        <f>STOCK!I1013</f>
        <v>0</v>
      </c>
      <c r="J517" s="30">
        <f>STOCK!J1013</f>
        <v>0</v>
      </c>
      <c r="K517" s="30" t="e">
        <f>STOCK!#REF!</f>
        <v>#REF!</v>
      </c>
      <c r="L517" s="30">
        <f>STOCK!K1013</f>
        <v>0</v>
      </c>
      <c r="U517" s="30">
        <v>1</v>
      </c>
      <c r="V517" s="30">
        <f>STOCK!O1013</f>
        <v>0</v>
      </c>
      <c r="X517" s="30">
        <v>0</v>
      </c>
      <c r="Y517" s="30">
        <f t="shared" si="8"/>
        <v>0</v>
      </c>
      <c r="AG517" s="30">
        <f>STOCK!A1013</f>
        <v>0</v>
      </c>
      <c r="AI517" s="30">
        <v>0</v>
      </c>
    </row>
    <row r="518" spans="1:35" x14ac:dyDescent="0.15">
      <c r="A518" s="30">
        <f>STOCK!C1014</f>
        <v>0</v>
      </c>
      <c r="B518" s="30">
        <f>STOCK!D1014</f>
        <v>0</v>
      </c>
      <c r="C518" s="30">
        <f>STOCK!E1014</f>
        <v>0</v>
      </c>
      <c r="D518" s="30">
        <f>STOCK!F1014</f>
        <v>0</v>
      </c>
      <c r="E518" s="30">
        <f>STOCK!G1014</f>
        <v>0</v>
      </c>
      <c r="F518" s="30" t="e">
        <f>STOCK!#REF!</f>
        <v>#REF!</v>
      </c>
      <c r="G518" s="30">
        <f>STOCK!H1014</f>
        <v>0</v>
      </c>
      <c r="H518" s="30" t="e">
        <f>STOCK!#REF!</f>
        <v>#REF!</v>
      </c>
      <c r="I518" s="30">
        <f>STOCK!I1014</f>
        <v>0</v>
      </c>
      <c r="J518" s="30">
        <f>STOCK!J1014</f>
        <v>0</v>
      </c>
      <c r="K518" s="30" t="e">
        <f>STOCK!#REF!</f>
        <v>#REF!</v>
      </c>
      <c r="L518" s="30">
        <f>STOCK!K1014</f>
        <v>0</v>
      </c>
      <c r="U518" s="30">
        <v>1</v>
      </c>
      <c r="V518" s="30">
        <f>STOCK!O1014</f>
        <v>0</v>
      </c>
      <c r="X518" s="30">
        <v>0</v>
      </c>
      <c r="Y518" s="30">
        <f t="shared" ref="Y518:Y581" si="9">IF(V518&gt;0,1,0)</f>
        <v>0</v>
      </c>
      <c r="AG518" s="30">
        <f>STOCK!A1014</f>
        <v>0</v>
      </c>
      <c r="AI518" s="30">
        <v>0</v>
      </c>
    </row>
    <row r="519" spans="1:35" x14ac:dyDescent="0.15">
      <c r="A519" s="30">
        <f>STOCK!C1015</f>
        <v>0</v>
      </c>
      <c r="B519" s="30">
        <f>STOCK!D1015</f>
        <v>0</v>
      </c>
      <c r="C519" s="30">
        <f>STOCK!E1015</f>
        <v>0</v>
      </c>
      <c r="D519" s="30">
        <f>STOCK!F1015</f>
        <v>0</v>
      </c>
      <c r="E519" s="30">
        <f>STOCK!G1015</f>
        <v>0</v>
      </c>
      <c r="F519" s="30" t="e">
        <f>STOCK!#REF!</f>
        <v>#REF!</v>
      </c>
      <c r="G519" s="30">
        <f>STOCK!H1015</f>
        <v>0</v>
      </c>
      <c r="H519" s="30" t="e">
        <f>STOCK!#REF!</f>
        <v>#REF!</v>
      </c>
      <c r="I519" s="30">
        <f>STOCK!I1015</f>
        <v>0</v>
      </c>
      <c r="J519" s="30">
        <f>STOCK!J1015</f>
        <v>0</v>
      </c>
      <c r="K519" s="30" t="e">
        <f>STOCK!#REF!</f>
        <v>#REF!</v>
      </c>
      <c r="L519" s="30">
        <f>STOCK!K1015</f>
        <v>0</v>
      </c>
      <c r="U519" s="30">
        <v>1</v>
      </c>
      <c r="V519" s="30">
        <f>STOCK!O1015</f>
        <v>0</v>
      </c>
      <c r="X519" s="30">
        <v>0</v>
      </c>
      <c r="Y519" s="30">
        <f t="shared" si="9"/>
        <v>0</v>
      </c>
      <c r="AG519" s="30">
        <f>STOCK!A1015</f>
        <v>0</v>
      </c>
      <c r="AI519" s="30">
        <v>0</v>
      </c>
    </row>
    <row r="520" spans="1:35" x14ac:dyDescent="0.15">
      <c r="A520" s="30">
        <f>STOCK!C1016</f>
        <v>0</v>
      </c>
      <c r="B520" s="30">
        <f>STOCK!D1016</f>
        <v>0</v>
      </c>
      <c r="C520" s="30">
        <f>STOCK!E1016</f>
        <v>0</v>
      </c>
      <c r="D520" s="30">
        <f>STOCK!F1016</f>
        <v>0</v>
      </c>
      <c r="E520" s="30">
        <f>STOCK!G1016</f>
        <v>0</v>
      </c>
      <c r="F520" s="30" t="e">
        <f>STOCK!#REF!</f>
        <v>#REF!</v>
      </c>
      <c r="G520" s="30">
        <f>STOCK!H1016</f>
        <v>0</v>
      </c>
      <c r="H520" s="30" t="e">
        <f>STOCK!#REF!</f>
        <v>#REF!</v>
      </c>
      <c r="I520" s="30">
        <f>STOCK!I1016</f>
        <v>0</v>
      </c>
      <c r="J520" s="30">
        <f>STOCK!J1016</f>
        <v>0</v>
      </c>
      <c r="K520" s="30" t="e">
        <f>STOCK!#REF!</f>
        <v>#REF!</v>
      </c>
      <c r="L520" s="30">
        <f>STOCK!K1016</f>
        <v>0</v>
      </c>
      <c r="U520" s="30">
        <v>1</v>
      </c>
      <c r="V520" s="30">
        <f>STOCK!O1016</f>
        <v>0</v>
      </c>
      <c r="X520" s="30">
        <v>0</v>
      </c>
      <c r="Y520" s="30">
        <f t="shared" si="9"/>
        <v>0</v>
      </c>
      <c r="AG520" s="30">
        <f>STOCK!A1016</f>
        <v>0</v>
      </c>
      <c r="AI520" s="30">
        <v>0</v>
      </c>
    </row>
    <row r="521" spans="1:35" x14ac:dyDescent="0.15">
      <c r="A521" s="30">
        <f>STOCK!C1017</f>
        <v>0</v>
      </c>
      <c r="B521" s="30">
        <f>STOCK!D1017</f>
        <v>0</v>
      </c>
      <c r="C521" s="30">
        <f>STOCK!E1017</f>
        <v>0</v>
      </c>
      <c r="D521" s="30">
        <f>STOCK!F1017</f>
        <v>0</v>
      </c>
      <c r="E521" s="30">
        <f>STOCK!G1017</f>
        <v>0</v>
      </c>
      <c r="F521" s="30" t="e">
        <f>STOCK!#REF!</f>
        <v>#REF!</v>
      </c>
      <c r="G521" s="30">
        <f>STOCK!H1017</f>
        <v>0</v>
      </c>
      <c r="H521" s="30" t="e">
        <f>STOCK!#REF!</f>
        <v>#REF!</v>
      </c>
      <c r="I521" s="30">
        <f>STOCK!I1017</f>
        <v>0</v>
      </c>
      <c r="J521" s="30">
        <f>STOCK!J1017</f>
        <v>0</v>
      </c>
      <c r="K521" s="30" t="e">
        <f>STOCK!#REF!</f>
        <v>#REF!</v>
      </c>
      <c r="L521" s="30">
        <f>STOCK!K1017</f>
        <v>0</v>
      </c>
      <c r="U521" s="30">
        <v>1</v>
      </c>
      <c r="V521" s="30">
        <f>STOCK!O1017</f>
        <v>0</v>
      </c>
      <c r="X521" s="30">
        <v>0</v>
      </c>
      <c r="Y521" s="30">
        <f t="shared" si="9"/>
        <v>0</v>
      </c>
      <c r="AG521" s="30">
        <f>STOCK!A1017</f>
        <v>0</v>
      </c>
      <c r="AI521" s="30">
        <v>0</v>
      </c>
    </row>
    <row r="522" spans="1:35" x14ac:dyDescent="0.15">
      <c r="A522" s="30">
        <f>STOCK!C1018</f>
        <v>0</v>
      </c>
      <c r="B522" s="30">
        <f>STOCK!D1018</f>
        <v>0</v>
      </c>
      <c r="C522" s="30">
        <f>STOCK!E1018</f>
        <v>0</v>
      </c>
      <c r="D522" s="30">
        <f>STOCK!F1018</f>
        <v>0</v>
      </c>
      <c r="E522" s="30">
        <f>STOCK!G1018</f>
        <v>0</v>
      </c>
      <c r="F522" s="30" t="e">
        <f>STOCK!#REF!</f>
        <v>#REF!</v>
      </c>
      <c r="G522" s="30">
        <f>STOCK!H1018</f>
        <v>0</v>
      </c>
      <c r="H522" s="30" t="e">
        <f>STOCK!#REF!</f>
        <v>#REF!</v>
      </c>
      <c r="I522" s="30">
        <f>STOCK!I1018</f>
        <v>0</v>
      </c>
      <c r="J522" s="30">
        <f>STOCK!J1018</f>
        <v>0</v>
      </c>
      <c r="K522" s="30" t="e">
        <f>STOCK!#REF!</f>
        <v>#REF!</v>
      </c>
      <c r="L522" s="30">
        <f>STOCK!K1018</f>
        <v>0</v>
      </c>
      <c r="U522" s="30">
        <v>1</v>
      </c>
      <c r="V522" s="30">
        <f>STOCK!O1018</f>
        <v>0</v>
      </c>
      <c r="X522" s="30">
        <v>0</v>
      </c>
      <c r="Y522" s="30">
        <f t="shared" si="9"/>
        <v>0</v>
      </c>
      <c r="AG522" s="30">
        <f>STOCK!A1018</f>
        <v>0</v>
      </c>
      <c r="AI522" s="30">
        <v>0</v>
      </c>
    </row>
    <row r="523" spans="1:35" x14ac:dyDescent="0.15">
      <c r="A523" s="30">
        <f>STOCK!C1019</f>
        <v>0</v>
      </c>
      <c r="B523" s="30">
        <f>STOCK!D1019</f>
        <v>0</v>
      </c>
      <c r="C523" s="30">
        <f>STOCK!E1019</f>
        <v>0</v>
      </c>
      <c r="D523" s="30">
        <f>STOCK!F1019</f>
        <v>0</v>
      </c>
      <c r="E523" s="30">
        <f>STOCK!G1019</f>
        <v>0</v>
      </c>
      <c r="F523" s="30" t="e">
        <f>STOCK!#REF!</f>
        <v>#REF!</v>
      </c>
      <c r="G523" s="30">
        <f>STOCK!H1019</f>
        <v>0</v>
      </c>
      <c r="H523" s="30" t="e">
        <f>STOCK!#REF!</f>
        <v>#REF!</v>
      </c>
      <c r="I523" s="30">
        <f>STOCK!I1019</f>
        <v>0</v>
      </c>
      <c r="J523" s="30">
        <f>STOCK!J1019</f>
        <v>0</v>
      </c>
      <c r="K523" s="30" t="e">
        <f>STOCK!#REF!</f>
        <v>#REF!</v>
      </c>
      <c r="L523" s="30">
        <f>STOCK!K1019</f>
        <v>0</v>
      </c>
      <c r="U523" s="30">
        <v>1</v>
      </c>
      <c r="V523" s="30">
        <f>STOCK!O1019</f>
        <v>0</v>
      </c>
      <c r="X523" s="30">
        <v>0</v>
      </c>
      <c r="Y523" s="30">
        <f t="shared" si="9"/>
        <v>0</v>
      </c>
      <c r="AG523" s="30">
        <f>STOCK!A1019</f>
        <v>0</v>
      </c>
      <c r="AI523" s="30">
        <v>0</v>
      </c>
    </row>
    <row r="524" spans="1:35" x14ac:dyDescent="0.15">
      <c r="A524" s="30">
        <f>STOCK!C1020</f>
        <v>0</v>
      </c>
      <c r="B524" s="30">
        <f>STOCK!D1020</f>
        <v>0</v>
      </c>
      <c r="C524" s="30">
        <f>STOCK!E1020</f>
        <v>0</v>
      </c>
      <c r="D524" s="30">
        <f>STOCK!F1020</f>
        <v>0</v>
      </c>
      <c r="E524" s="30">
        <f>STOCK!G1020</f>
        <v>0</v>
      </c>
      <c r="F524" s="30" t="e">
        <f>STOCK!#REF!</f>
        <v>#REF!</v>
      </c>
      <c r="G524" s="30">
        <f>STOCK!H1020</f>
        <v>0</v>
      </c>
      <c r="H524" s="30" t="e">
        <f>STOCK!#REF!</f>
        <v>#REF!</v>
      </c>
      <c r="I524" s="30">
        <f>STOCK!I1020</f>
        <v>0</v>
      </c>
      <c r="J524" s="30">
        <f>STOCK!J1020</f>
        <v>0</v>
      </c>
      <c r="K524" s="30" t="e">
        <f>STOCK!#REF!</f>
        <v>#REF!</v>
      </c>
      <c r="L524" s="30">
        <f>STOCK!K1020</f>
        <v>0</v>
      </c>
      <c r="U524" s="30">
        <v>1</v>
      </c>
      <c r="V524" s="30">
        <f>STOCK!O1020</f>
        <v>0</v>
      </c>
      <c r="X524" s="30">
        <v>0</v>
      </c>
      <c r="Y524" s="30">
        <f t="shared" si="9"/>
        <v>0</v>
      </c>
      <c r="AG524" s="30">
        <f>STOCK!A1020</f>
        <v>0</v>
      </c>
      <c r="AI524" s="30">
        <v>0</v>
      </c>
    </row>
    <row r="525" spans="1:35" x14ac:dyDescent="0.15">
      <c r="A525" s="30">
        <f>STOCK!C1021</f>
        <v>0</v>
      </c>
      <c r="B525" s="30">
        <f>STOCK!D1021</f>
        <v>0</v>
      </c>
      <c r="C525" s="30">
        <f>STOCK!E1021</f>
        <v>0</v>
      </c>
      <c r="D525" s="30">
        <f>STOCK!F1021</f>
        <v>0</v>
      </c>
      <c r="E525" s="30">
        <f>STOCK!G1021</f>
        <v>0</v>
      </c>
      <c r="F525" s="30" t="e">
        <f>STOCK!#REF!</f>
        <v>#REF!</v>
      </c>
      <c r="G525" s="30">
        <f>STOCK!H1021</f>
        <v>0</v>
      </c>
      <c r="H525" s="30" t="e">
        <f>STOCK!#REF!</f>
        <v>#REF!</v>
      </c>
      <c r="I525" s="30">
        <f>STOCK!I1021</f>
        <v>0</v>
      </c>
      <c r="J525" s="30">
        <f>STOCK!J1021</f>
        <v>0</v>
      </c>
      <c r="K525" s="30" t="e">
        <f>STOCK!#REF!</f>
        <v>#REF!</v>
      </c>
      <c r="L525" s="30">
        <f>STOCK!K1021</f>
        <v>0</v>
      </c>
      <c r="U525" s="30">
        <v>1</v>
      </c>
      <c r="V525" s="30">
        <f>STOCK!O1021</f>
        <v>0</v>
      </c>
      <c r="X525" s="30">
        <v>0</v>
      </c>
      <c r="Y525" s="30">
        <f t="shared" si="9"/>
        <v>0</v>
      </c>
      <c r="AG525" s="30">
        <f>STOCK!A1021</f>
        <v>0</v>
      </c>
      <c r="AI525" s="30">
        <v>0</v>
      </c>
    </row>
    <row r="526" spans="1:35" x14ac:dyDescent="0.15">
      <c r="A526" s="30">
        <f>STOCK!C1022</f>
        <v>0</v>
      </c>
      <c r="B526" s="30">
        <f>STOCK!D1022</f>
        <v>0</v>
      </c>
      <c r="C526" s="30">
        <f>STOCK!E1022</f>
        <v>0</v>
      </c>
      <c r="D526" s="30">
        <f>STOCK!F1022</f>
        <v>0</v>
      </c>
      <c r="E526" s="30">
        <f>STOCK!G1022</f>
        <v>0</v>
      </c>
      <c r="F526" s="30" t="e">
        <f>STOCK!#REF!</f>
        <v>#REF!</v>
      </c>
      <c r="G526" s="30">
        <f>STOCK!H1022</f>
        <v>0</v>
      </c>
      <c r="H526" s="30" t="e">
        <f>STOCK!#REF!</f>
        <v>#REF!</v>
      </c>
      <c r="I526" s="30">
        <f>STOCK!I1022</f>
        <v>0</v>
      </c>
      <c r="J526" s="30">
        <f>STOCK!J1022</f>
        <v>0</v>
      </c>
      <c r="K526" s="30" t="e">
        <f>STOCK!#REF!</f>
        <v>#REF!</v>
      </c>
      <c r="L526" s="30">
        <f>STOCK!K1022</f>
        <v>0</v>
      </c>
      <c r="U526" s="30">
        <v>1</v>
      </c>
      <c r="V526" s="30">
        <f>STOCK!O1022</f>
        <v>0</v>
      </c>
      <c r="X526" s="30">
        <v>0</v>
      </c>
      <c r="Y526" s="30">
        <f t="shared" si="9"/>
        <v>0</v>
      </c>
      <c r="AG526" s="30">
        <f>STOCK!A1022</f>
        <v>0</v>
      </c>
      <c r="AI526" s="30">
        <v>0</v>
      </c>
    </row>
    <row r="527" spans="1:35" x14ac:dyDescent="0.15">
      <c r="A527" s="30">
        <f>STOCK!C1023</f>
        <v>0</v>
      </c>
      <c r="B527" s="30">
        <f>STOCK!D1023</f>
        <v>0</v>
      </c>
      <c r="C527" s="30">
        <f>STOCK!E1023</f>
        <v>0</v>
      </c>
      <c r="D527" s="30">
        <f>STOCK!F1023</f>
        <v>0</v>
      </c>
      <c r="E527" s="30">
        <f>STOCK!G1023</f>
        <v>0</v>
      </c>
      <c r="F527" s="30" t="e">
        <f>STOCK!#REF!</f>
        <v>#REF!</v>
      </c>
      <c r="G527" s="30">
        <f>STOCK!H1023</f>
        <v>0</v>
      </c>
      <c r="H527" s="30" t="e">
        <f>STOCK!#REF!</f>
        <v>#REF!</v>
      </c>
      <c r="I527" s="30">
        <f>STOCK!I1023</f>
        <v>0</v>
      </c>
      <c r="J527" s="30">
        <f>STOCK!J1023</f>
        <v>0</v>
      </c>
      <c r="K527" s="30" t="e">
        <f>STOCK!#REF!</f>
        <v>#REF!</v>
      </c>
      <c r="L527" s="30">
        <f>STOCK!K1023</f>
        <v>0</v>
      </c>
      <c r="U527" s="30">
        <v>1</v>
      </c>
      <c r="V527" s="30">
        <f>STOCK!O1023</f>
        <v>0</v>
      </c>
      <c r="X527" s="30">
        <v>0</v>
      </c>
      <c r="Y527" s="30">
        <f t="shared" si="9"/>
        <v>0</v>
      </c>
      <c r="AG527" s="30">
        <f>STOCK!A1023</f>
        <v>0</v>
      </c>
      <c r="AI527" s="30">
        <v>0</v>
      </c>
    </row>
    <row r="528" spans="1:35" x14ac:dyDescent="0.15">
      <c r="A528" s="30">
        <f>STOCK!C1024</f>
        <v>0</v>
      </c>
      <c r="B528" s="30">
        <f>STOCK!D1024</f>
        <v>0</v>
      </c>
      <c r="C528" s="30">
        <f>STOCK!E1024</f>
        <v>0</v>
      </c>
      <c r="D528" s="30">
        <f>STOCK!F1024</f>
        <v>0</v>
      </c>
      <c r="E528" s="30">
        <f>STOCK!G1024</f>
        <v>0</v>
      </c>
      <c r="F528" s="30" t="e">
        <f>STOCK!#REF!</f>
        <v>#REF!</v>
      </c>
      <c r="G528" s="30">
        <f>STOCK!H1024</f>
        <v>0</v>
      </c>
      <c r="H528" s="30" t="e">
        <f>STOCK!#REF!</f>
        <v>#REF!</v>
      </c>
      <c r="I528" s="30">
        <f>STOCK!I1024</f>
        <v>0</v>
      </c>
      <c r="J528" s="30">
        <f>STOCK!J1024</f>
        <v>0</v>
      </c>
      <c r="K528" s="30" t="e">
        <f>STOCK!#REF!</f>
        <v>#REF!</v>
      </c>
      <c r="L528" s="30">
        <f>STOCK!K1024</f>
        <v>0</v>
      </c>
      <c r="U528" s="30">
        <v>1</v>
      </c>
      <c r="V528" s="30">
        <f>STOCK!O1024</f>
        <v>0</v>
      </c>
      <c r="X528" s="30">
        <v>0</v>
      </c>
      <c r="Y528" s="30">
        <f t="shared" si="9"/>
        <v>0</v>
      </c>
      <c r="AG528" s="30">
        <f>STOCK!A1024</f>
        <v>0</v>
      </c>
      <c r="AI528" s="30">
        <v>0</v>
      </c>
    </row>
    <row r="529" spans="1:35" x14ac:dyDescent="0.15">
      <c r="A529" s="30">
        <f>STOCK!C1025</f>
        <v>0</v>
      </c>
      <c r="B529" s="30">
        <f>STOCK!D1025</f>
        <v>0</v>
      </c>
      <c r="C529" s="30">
        <f>STOCK!E1025</f>
        <v>0</v>
      </c>
      <c r="D529" s="30">
        <f>STOCK!F1025</f>
        <v>0</v>
      </c>
      <c r="E529" s="30">
        <f>STOCK!G1025</f>
        <v>0</v>
      </c>
      <c r="F529" s="30" t="e">
        <f>STOCK!#REF!</f>
        <v>#REF!</v>
      </c>
      <c r="G529" s="30">
        <f>STOCK!H1025</f>
        <v>0</v>
      </c>
      <c r="H529" s="30" t="e">
        <f>STOCK!#REF!</f>
        <v>#REF!</v>
      </c>
      <c r="I529" s="30">
        <f>STOCK!I1025</f>
        <v>0</v>
      </c>
      <c r="J529" s="30">
        <f>STOCK!J1025</f>
        <v>0</v>
      </c>
      <c r="K529" s="30" t="e">
        <f>STOCK!#REF!</f>
        <v>#REF!</v>
      </c>
      <c r="L529" s="30">
        <f>STOCK!K1025</f>
        <v>0</v>
      </c>
      <c r="U529" s="30">
        <v>1</v>
      </c>
      <c r="V529" s="30">
        <f>STOCK!O1025</f>
        <v>0</v>
      </c>
      <c r="X529" s="30">
        <v>0</v>
      </c>
      <c r="Y529" s="30">
        <f t="shared" si="9"/>
        <v>0</v>
      </c>
      <c r="AG529" s="30">
        <f>STOCK!A1025</f>
        <v>0</v>
      </c>
      <c r="AI529" s="30">
        <v>0</v>
      </c>
    </row>
    <row r="530" spans="1:35" x14ac:dyDescent="0.15">
      <c r="A530" s="30">
        <f>STOCK!C1026</f>
        <v>0</v>
      </c>
      <c r="B530" s="30">
        <f>STOCK!D1026</f>
        <v>0</v>
      </c>
      <c r="C530" s="30">
        <f>STOCK!E1026</f>
        <v>0</v>
      </c>
      <c r="D530" s="30">
        <f>STOCK!F1026</f>
        <v>0</v>
      </c>
      <c r="E530" s="30">
        <f>STOCK!G1026</f>
        <v>0</v>
      </c>
      <c r="F530" s="30" t="e">
        <f>STOCK!#REF!</f>
        <v>#REF!</v>
      </c>
      <c r="G530" s="30">
        <f>STOCK!H1026</f>
        <v>0</v>
      </c>
      <c r="H530" s="30" t="e">
        <f>STOCK!#REF!</f>
        <v>#REF!</v>
      </c>
      <c r="I530" s="30">
        <f>STOCK!I1026</f>
        <v>0</v>
      </c>
      <c r="J530" s="30">
        <f>STOCK!J1026</f>
        <v>0</v>
      </c>
      <c r="K530" s="30" t="e">
        <f>STOCK!#REF!</f>
        <v>#REF!</v>
      </c>
      <c r="L530" s="30">
        <f>STOCK!K1026</f>
        <v>0</v>
      </c>
      <c r="U530" s="30">
        <v>1</v>
      </c>
      <c r="V530" s="30">
        <f>STOCK!O1026</f>
        <v>0</v>
      </c>
      <c r="X530" s="30">
        <v>0</v>
      </c>
      <c r="Y530" s="30">
        <f t="shared" si="9"/>
        <v>0</v>
      </c>
      <c r="AG530" s="30">
        <f>STOCK!A1026</f>
        <v>0</v>
      </c>
      <c r="AI530" s="30">
        <v>0</v>
      </c>
    </row>
    <row r="531" spans="1:35" x14ac:dyDescent="0.15">
      <c r="A531" s="30">
        <f>STOCK!C1027</f>
        <v>0</v>
      </c>
      <c r="B531" s="30">
        <f>STOCK!D1027</f>
        <v>0</v>
      </c>
      <c r="C531" s="30">
        <f>STOCK!E1027</f>
        <v>0</v>
      </c>
      <c r="D531" s="30">
        <f>STOCK!F1027</f>
        <v>0</v>
      </c>
      <c r="E531" s="30">
        <f>STOCK!G1027</f>
        <v>0</v>
      </c>
      <c r="F531" s="30" t="e">
        <f>STOCK!#REF!</f>
        <v>#REF!</v>
      </c>
      <c r="G531" s="30">
        <f>STOCK!H1027</f>
        <v>0</v>
      </c>
      <c r="H531" s="30" t="e">
        <f>STOCK!#REF!</f>
        <v>#REF!</v>
      </c>
      <c r="I531" s="30">
        <f>STOCK!I1027</f>
        <v>0</v>
      </c>
      <c r="J531" s="30">
        <f>STOCK!J1027</f>
        <v>0</v>
      </c>
      <c r="K531" s="30" t="e">
        <f>STOCK!#REF!</f>
        <v>#REF!</v>
      </c>
      <c r="L531" s="30">
        <f>STOCK!K1027</f>
        <v>0</v>
      </c>
      <c r="U531" s="30">
        <v>1</v>
      </c>
      <c r="V531" s="30">
        <f>STOCK!O1027</f>
        <v>0</v>
      </c>
      <c r="X531" s="30">
        <v>0</v>
      </c>
      <c r="Y531" s="30">
        <f t="shared" si="9"/>
        <v>0</v>
      </c>
      <c r="AG531" s="30">
        <f>STOCK!A1027</f>
        <v>0</v>
      </c>
      <c r="AI531" s="30">
        <v>0</v>
      </c>
    </row>
    <row r="532" spans="1:35" x14ac:dyDescent="0.15">
      <c r="A532" s="30">
        <f>STOCK!C1028</f>
        <v>0</v>
      </c>
      <c r="B532" s="30">
        <f>STOCK!D1028</f>
        <v>0</v>
      </c>
      <c r="C532" s="30">
        <f>STOCK!E1028</f>
        <v>0</v>
      </c>
      <c r="D532" s="30">
        <f>STOCK!F1028</f>
        <v>0</v>
      </c>
      <c r="E532" s="30">
        <f>STOCK!G1028</f>
        <v>0</v>
      </c>
      <c r="F532" s="30" t="e">
        <f>STOCK!#REF!</f>
        <v>#REF!</v>
      </c>
      <c r="G532" s="30">
        <f>STOCK!H1028</f>
        <v>0</v>
      </c>
      <c r="H532" s="30" t="e">
        <f>STOCK!#REF!</f>
        <v>#REF!</v>
      </c>
      <c r="I532" s="30">
        <f>STOCK!I1028</f>
        <v>0</v>
      </c>
      <c r="J532" s="30">
        <f>STOCK!J1028</f>
        <v>0</v>
      </c>
      <c r="K532" s="30" t="e">
        <f>STOCK!#REF!</f>
        <v>#REF!</v>
      </c>
      <c r="L532" s="30">
        <f>STOCK!K1028</f>
        <v>0</v>
      </c>
      <c r="U532" s="30">
        <v>1</v>
      </c>
      <c r="V532" s="30">
        <f>STOCK!O1028</f>
        <v>0</v>
      </c>
      <c r="X532" s="30">
        <v>0</v>
      </c>
      <c r="Y532" s="30">
        <f t="shared" si="9"/>
        <v>0</v>
      </c>
      <c r="AG532" s="30">
        <f>STOCK!A1028</f>
        <v>0</v>
      </c>
      <c r="AI532" s="30">
        <v>0</v>
      </c>
    </row>
    <row r="533" spans="1:35" x14ac:dyDescent="0.15">
      <c r="A533" s="30">
        <f>STOCK!C1029</f>
        <v>0</v>
      </c>
      <c r="B533" s="30">
        <f>STOCK!D1029</f>
        <v>0</v>
      </c>
      <c r="C533" s="30">
        <f>STOCK!E1029</f>
        <v>0</v>
      </c>
      <c r="D533" s="30">
        <f>STOCK!F1029</f>
        <v>0</v>
      </c>
      <c r="E533" s="30">
        <f>STOCK!G1029</f>
        <v>0</v>
      </c>
      <c r="F533" s="30" t="e">
        <f>STOCK!#REF!</f>
        <v>#REF!</v>
      </c>
      <c r="G533" s="30">
        <f>STOCK!H1029</f>
        <v>0</v>
      </c>
      <c r="H533" s="30" t="e">
        <f>STOCK!#REF!</f>
        <v>#REF!</v>
      </c>
      <c r="I533" s="30">
        <f>STOCK!I1029</f>
        <v>0</v>
      </c>
      <c r="J533" s="30">
        <f>STOCK!J1029</f>
        <v>0</v>
      </c>
      <c r="K533" s="30" t="e">
        <f>STOCK!#REF!</f>
        <v>#REF!</v>
      </c>
      <c r="L533" s="30">
        <f>STOCK!K1029</f>
        <v>0</v>
      </c>
      <c r="U533" s="30">
        <v>1</v>
      </c>
      <c r="V533" s="30">
        <f>STOCK!O1029</f>
        <v>0</v>
      </c>
      <c r="X533" s="30">
        <v>0</v>
      </c>
      <c r="Y533" s="30">
        <f t="shared" si="9"/>
        <v>0</v>
      </c>
      <c r="AG533" s="30">
        <f>STOCK!A1029</f>
        <v>0</v>
      </c>
      <c r="AI533" s="30">
        <v>0</v>
      </c>
    </row>
    <row r="534" spans="1:35" x14ac:dyDescent="0.15">
      <c r="A534" s="30">
        <f>STOCK!C1030</f>
        <v>0</v>
      </c>
      <c r="B534" s="30">
        <f>STOCK!D1030</f>
        <v>0</v>
      </c>
      <c r="C534" s="30">
        <f>STOCK!E1030</f>
        <v>0</v>
      </c>
      <c r="D534" s="30">
        <f>STOCK!F1030</f>
        <v>0</v>
      </c>
      <c r="E534" s="30">
        <f>STOCK!G1030</f>
        <v>0</v>
      </c>
      <c r="F534" s="30" t="e">
        <f>STOCK!#REF!</f>
        <v>#REF!</v>
      </c>
      <c r="G534" s="30">
        <f>STOCK!H1030</f>
        <v>0</v>
      </c>
      <c r="H534" s="30" t="e">
        <f>STOCK!#REF!</f>
        <v>#REF!</v>
      </c>
      <c r="I534" s="30">
        <f>STOCK!I1030</f>
        <v>0</v>
      </c>
      <c r="J534" s="30">
        <f>STOCK!J1030</f>
        <v>0</v>
      </c>
      <c r="K534" s="30" t="e">
        <f>STOCK!#REF!</f>
        <v>#REF!</v>
      </c>
      <c r="L534" s="30">
        <f>STOCK!K1030</f>
        <v>0</v>
      </c>
      <c r="U534" s="30">
        <v>1</v>
      </c>
      <c r="V534" s="30">
        <f>STOCK!O1030</f>
        <v>0</v>
      </c>
      <c r="X534" s="30">
        <v>0</v>
      </c>
      <c r="Y534" s="30">
        <f t="shared" si="9"/>
        <v>0</v>
      </c>
      <c r="AG534" s="30">
        <f>STOCK!A1030</f>
        <v>0</v>
      </c>
      <c r="AI534" s="30">
        <v>0</v>
      </c>
    </row>
    <row r="535" spans="1:35" x14ac:dyDescent="0.15">
      <c r="A535" s="30">
        <f>STOCK!C1031</f>
        <v>0</v>
      </c>
      <c r="B535" s="30">
        <f>STOCK!D1031</f>
        <v>0</v>
      </c>
      <c r="C535" s="30">
        <f>STOCK!E1031</f>
        <v>0</v>
      </c>
      <c r="D535" s="30">
        <f>STOCK!F1031</f>
        <v>0</v>
      </c>
      <c r="E535" s="30">
        <f>STOCK!G1031</f>
        <v>0</v>
      </c>
      <c r="F535" s="30" t="e">
        <f>STOCK!#REF!</f>
        <v>#REF!</v>
      </c>
      <c r="G535" s="30">
        <f>STOCK!H1031</f>
        <v>0</v>
      </c>
      <c r="H535" s="30" t="e">
        <f>STOCK!#REF!</f>
        <v>#REF!</v>
      </c>
      <c r="I535" s="30">
        <f>STOCK!I1031</f>
        <v>0</v>
      </c>
      <c r="J535" s="30">
        <f>STOCK!J1031</f>
        <v>0</v>
      </c>
      <c r="K535" s="30" t="e">
        <f>STOCK!#REF!</f>
        <v>#REF!</v>
      </c>
      <c r="L535" s="30">
        <f>STOCK!K1031</f>
        <v>0</v>
      </c>
      <c r="U535" s="30">
        <v>1</v>
      </c>
      <c r="V535" s="30">
        <f>STOCK!O1031</f>
        <v>0</v>
      </c>
      <c r="X535" s="30">
        <v>0</v>
      </c>
      <c r="Y535" s="30">
        <f t="shared" si="9"/>
        <v>0</v>
      </c>
      <c r="AG535" s="30">
        <f>STOCK!A1031</f>
        <v>0</v>
      </c>
      <c r="AI535" s="30">
        <v>0</v>
      </c>
    </row>
    <row r="536" spans="1:35" x14ac:dyDescent="0.15">
      <c r="A536" s="30">
        <f>STOCK!C1032</f>
        <v>0</v>
      </c>
      <c r="B536" s="30">
        <f>STOCK!D1032</f>
        <v>0</v>
      </c>
      <c r="C536" s="30">
        <f>STOCK!E1032</f>
        <v>0</v>
      </c>
      <c r="D536" s="30">
        <f>STOCK!F1032</f>
        <v>0</v>
      </c>
      <c r="E536" s="30">
        <f>STOCK!G1032</f>
        <v>0</v>
      </c>
      <c r="F536" s="30" t="e">
        <f>STOCK!#REF!</f>
        <v>#REF!</v>
      </c>
      <c r="G536" s="30">
        <f>STOCK!H1032</f>
        <v>0</v>
      </c>
      <c r="H536" s="30" t="e">
        <f>STOCK!#REF!</f>
        <v>#REF!</v>
      </c>
      <c r="I536" s="30">
        <f>STOCK!I1032</f>
        <v>0</v>
      </c>
      <c r="J536" s="30">
        <f>STOCK!J1032</f>
        <v>0</v>
      </c>
      <c r="K536" s="30" t="e">
        <f>STOCK!#REF!</f>
        <v>#REF!</v>
      </c>
      <c r="L536" s="30">
        <f>STOCK!K1032</f>
        <v>0</v>
      </c>
      <c r="U536" s="30">
        <v>1</v>
      </c>
      <c r="V536" s="30">
        <f>STOCK!O1032</f>
        <v>0</v>
      </c>
      <c r="X536" s="30">
        <v>0</v>
      </c>
      <c r="Y536" s="30">
        <f t="shared" si="9"/>
        <v>0</v>
      </c>
      <c r="AG536" s="30">
        <f>STOCK!A1032</f>
        <v>0</v>
      </c>
      <c r="AI536" s="30">
        <v>0</v>
      </c>
    </row>
    <row r="537" spans="1:35" x14ac:dyDescent="0.15">
      <c r="A537" s="30">
        <f>STOCK!C1033</f>
        <v>0</v>
      </c>
      <c r="B537" s="30">
        <f>STOCK!D1033</f>
        <v>0</v>
      </c>
      <c r="C537" s="30">
        <f>STOCK!E1033</f>
        <v>0</v>
      </c>
      <c r="D537" s="30">
        <f>STOCK!F1033</f>
        <v>0</v>
      </c>
      <c r="E537" s="30">
        <f>STOCK!G1033</f>
        <v>0</v>
      </c>
      <c r="F537" s="30" t="e">
        <f>STOCK!#REF!</f>
        <v>#REF!</v>
      </c>
      <c r="G537" s="30">
        <f>STOCK!H1033</f>
        <v>0</v>
      </c>
      <c r="H537" s="30" t="e">
        <f>STOCK!#REF!</f>
        <v>#REF!</v>
      </c>
      <c r="I537" s="30">
        <f>STOCK!I1033</f>
        <v>0</v>
      </c>
      <c r="J537" s="30">
        <f>STOCK!J1033</f>
        <v>0</v>
      </c>
      <c r="K537" s="30" t="e">
        <f>STOCK!#REF!</f>
        <v>#REF!</v>
      </c>
      <c r="L537" s="30">
        <f>STOCK!K1033</f>
        <v>0</v>
      </c>
      <c r="U537" s="30">
        <v>1</v>
      </c>
      <c r="V537" s="30">
        <f>STOCK!O1033</f>
        <v>0</v>
      </c>
      <c r="X537" s="30">
        <v>0</v>
      </c>
      <c r="Y537" s="30">
        <f t="shared" si="9"/>
        <v>0</v>
      </c>
      <c r="AG537" s="30">
        <f>STOCK!A1033</f>
        <v>0</v>
      </c>
      <c r="AI537" s="30">
        <v>0</v>
      </c>
    </row>
    <row r="538" spans="1:35" x14ac:dyDescent="0.15">
      <c r="A538" s="30">
        <f>STOCK!C1034</f>
        <v>0</v>
      </c>
      <c r="B538" s="30">
        <f>STOCK!D1034</f>
        <v>0</v>
      </c>
      <c r="C538" s="30">
        <f>STOCK!E1034</f>
        <v>0</v>
      </c>
      <c r="D538" s="30">
        <f>STOCK!F1034</f>
        <v>0</v>
      </c>
      <c r="E538" s="30">
        <f>STOCK!G1034</f>
        <v>0</v>
      </c>
      <c r="F538" s="30" t="e">
        <f>STOCK!#REF!</f>
        <v>#REF!</v>
      </c>
      <c r="G538" s="30">
        <f>STOCK!H1034</f>
        <v>0</v>
      </c>
      <c r="H538" s="30" t="e">
        <f>STOCK!#REF!</f>
        <v>#REF!</v>
      </c>
      <c r="I538" s="30">
        <f>STOCK!I1034</f>
        <v>0</v>
      </c>
      <c r="J538" s="30">
        <f>STOCK!J1034</f>
        <v>0</v>
      </c>
      <c r="K538" s="30" t="e">
        <f>STOCK!#REF!</f>
        <v>#REF!</v>
      </c>
      <c r="L538" s="30">
        <f>STOCK!K1034</f>
        <v>0</v>
      </c>
      <c r="U538" s="30">
        <v>1</v>
      </c>
      <c r="V538" s="30">
        <f>STOCK!O1034</f>
        <v>0</v>
      </c>
      <c r="X538" s="30">
        <v>0</v>
      </c>
      <c r="Y538" s="30">
        <f t="shared" si="9"/>
        <v>0</v>
      </c>
      <c r="AG538" s="30">
        <f>STOCK!A1034</f>
        <v>0</v>
      </c>
      <c r="AI538" s="30">
        <v>0</v>
      </c>
    </row>
    <row r="539" spans="1:35" x14ac:dyDescent="0.15">
      <c r="A539" s="30">
        <f>STOCK!C1035</f>
        <v>0</v>
      </c>
      <c r="B539" s="30">
        <f>STOCK!D1035</f>
        <v>0</v>
      </c>
      <c r="C539" s="30">
        <f>STOCK!E1035</f>
        <v>0</v>
      </c>
      <c r="D539" s="30">
        <f>STOCK!F1035</f>
        <v>0</v>
      </c>
      <c r="E539" s="30">
        <f>STOCK!G1035</f>
        <v>0</v>
      </c>
      <c r="F539" s="30" t="e">
        <f>STOCK!#REF!</f>
        <v>#REF!</v>
      </c>
      <c r="G539" s="30">
        <f>STOCK!H1035</f>
        <v>0</v>
      </c>
      <c r="H539" s="30" t="e">
        <f>STOCK!#REF!</f>
        <v>#REF!</v>
      </c>
      <c r="I539" s="30">
        <f>STOCK!I1035</f>
        <v>0</v>
      </c>
      <c r="J539" s="30">
        <f>STOCK!J1035</f>
        <v>0</v>
      </c>
      <c r="K539" s="30" t="e">
        <f>STOCK!#REF!</f>
        <v>#REF!</v>
      </c>
      <c r="L539" s="30">
        <f>STOCK!K1035</f>
        <v>0</v>
      </c>
      <c r="U539" s="30">
        <v>1</v>
      </c>
      <c r="V539" s="30">
        <f>STOCK!O1035</f>
        <v>0</v>
      </c>
      <c r="X539" s="30">
        <v>0</v>
      </c>
      <c r="Y539" s="30">
        <f t="shared" si="9"/>
        <v>0</v>
      </c>
      <c r="AG539" s="30">
        <f>STOCK!A1035</f>
        <v>0</v>
      </c>
      <c r="AI539" s="30">
        <v>0</v>
      </c>
    </row>
    <row r="540" spans="1:35" x14ac:dyDescent="0.15">
      <c r="A540" s="30">
        <f>STOCK!C1036</f>
        <v>0</v>
      </c>
      <c r="B540" s="30">
        <f>STOCK!D1036</f>
        <v>0</v>
      </c>
      <c r="C540" s="30">
        <f>STOCK!E1036</f>
        <v>0</v>
      </c>
      <c r="D540" s="30">
        <f>STOCK!F1036</f>
        <v>0</v>
      </c>
      <c r="E540" s="30">
        <f>STOCK!G1036</f>
        <v>0</v>
      </c>
      <c r="F540" s="30" t="e">
        <f>STOCK!#REF!</f>
        <v>#REF!</v>
      </c>
      <c r="G540" s="30">
        <f>STOCK!H1036</f>
        <v>0</v>
      </c>
      <c r="H540" s="30" t="e">
        <f>STOCK!#REF!</f>
        <v>#REF!</v>
      </c>
      <c r="I540" s="30">
        <f>STOCK!I1036</f>
        <v>0</v>
      </c>
      <c r="J540" s="30">
        <f>STOCK!J1036</f>
        <v>0</v>
      </c>
      <c r="K540" s="30" t="e">
        <f>STOCK!#REF!</f>
        <v>#REF!</v>
      </c>
      <c r="L540" s="30">
        <f>STOCK!K1036</f>
        <v>0</v>
      </c>
      <c r="U540" s="30">
        <v>1</v>
      </c>
      <c r="V540" s="30">
        <f>STOCK!O1036</f>
        <v>0</v>
      </c>
      <c r="X540" s="30">
        <v>0</v>
      </c>
      <c r="Y540" s="30">
        <f t="shared" si="9"/>
        <v>0</v>
      </c>
      <c r="AG540" s="30">
        <f>STOCK!A1036</f>
        <v>0</v>
      </c>
      <c r="AI540" s="30">
        <v>0</v>
      </c>
    </row>
    <row r="541" spans="1:35" x14ac:dyDescent="0.15">
      <c r="A541" s="30">
        <f>STOCK!C1037</f>
        <v>0</v>
      </c>
      <c r="B541" s="30">
        <f>STOCK!D1037</f>
        <v>0</v>
      </c>
      <c r="C541" s="30">
        <f>STOCK!E1037</f>
        <v>0</v>
      </c>
      <c r="D541" s="30">
        <f>STOCK!F1037</f>
        <v>0</v>
      </c>
      <c r="E541" s="30">
        <f>STOCK!G1037</f>
        <v>0</v>
      </c>
      <c r="F541" s="30" t="e">
        <f>STOCK!#REF!</f>
        <v>#REF!</v>
      </c>
      <c r="G541" s="30">
        <f>STOCK!H1037</f>
        <v>0</v>
      </c>
      <c r="H541" s="30" t="e">
        <f>STOCK!#REF!</f>
        <v>#REF!</v>
      </c>
      <c r="I541" s="30">
        <f>STOCK!I1037</f>
        <v>0</v>
      </c>
      <c r="J541" s="30">
        <f>STOCK!J1037</f>
        <v>0</v>
      </c>
      <c r="K541" s="30" t="e">
        <f>STOCK!#REF!</f>
        <v>#REF!</v>
      </c>
      <c r="L541" s="30">
        <f>STOCK!K1037</f>
        <v>0</v>
      </c>
      <c r="U541" s="30">
        <v>1</v>
      </c>
      <c r="V541" s="30">
        <f>STOCK!O1037</f>
        <v>0</v>
      </c>
      <c r="X541" s="30">
        <v>0</v>
      </c>
      <c r="Y541" s="30">
        <f t="shared" si="9"/>
        <v>0</v>
      </c>
      <c r="AG541" s="30">
        <f>STOCK!A1037</f>
        <v>0</v>
      </c>
      <c r="AI541" s="30">
        <v>0</v>
      </c>
    </row>
    <row r="542" spans="1:35" x14ac:dyDescent="0.15">
      <c r="A542" s="30">
        <f>STOCK!C1038</f>
        <v>0</v>
      </c>
      <c r="B542" s="30">
        <f>STOCK!D1038</f>
        <v>0</v>
      </c>
      <c r="C542" s="30">
        <f>STOCK!E1038</f>
        <v>0</v>
      </c>
      <c r="D542" s="30">
        <f>STOCK!F1038</f>
        <v>0</v>
      </c>
      <c r="E542" s="30">
        <f>STOCK!G1038</f>
        <v>0</v>
      </c>
      <c r="F542" s="30" t="e">
        <f>STOCK!#REF!</f>
        <v>#REF!</v>
      </c>
      <c r="G542" s="30">
        <f>STOCK!H1038</f>
        <v>0</v>
      </c>
      <c r="H542" s="30" t="e">
        <f>STOCK!#REF!</f>
        <v>#REF!</v>
      </c>
      <c r="I542" s="30">
        <f>STOCK!I1038</f>
        <v>0</v>
      </c>
      <c r="J542" s="30">
        <f>STOCK!J1038</f>
        <v>0</v>
      </c>
      <c r="K542" s="30" t="e">
        <f>STOCK!#REF!</f>
        <v>#REF!</v>
      </c>
      <c r="L542" s="30">
        <f>STOCK!K1038</f>
        <v>0</v>
      </c>
      <c r="U542" s="30">
        <v>1</v>
      </c>
      <c r="V542" s="30">
        <f>STOCK!O1038</f>
        <v>0</v>
      </c>
      <c r="X542" s="30">
        <v>0</v>
      </c>
      <c r="Y542" s="30">
        <f t="shared" si="9"/>
        <v>0</v>
      </c>
      <c r="AG542" s="30">
        <f>STOCK!A1038</f>
        <v>0</v>
      </c>
      <c r="AI542" s="30">
        <v>0</v>
      </c>
    </row>
    <row r="543" spans="1:35" x14ac:dyDescent="0.15">
      <c r="A543" s="30">
        <f>STOCK!C1039</f>
        <v>0</v>
      </c>
      <c r="B543" s="30">
        <f>STOCK!D1039</f>
        <v>0</v>
      </c>
      <c r="C543" s="30">
        <f>STOCK!E1039</f>
        <v>0</v>
      </c>
      <c r="D543" s="30">
        <f>STOCK!F1039</f>
        <v>0</v>
      </c>
      <c r="E543" s="30">
        <f>STOCK!G1039</f>
        <v>0</v>
      </c>
      <c r="F543" s="30" t="e">
        <f>STOCK!#REF!</f>
        <v>#REF!</v>
      </c>
      <c r="G543" s="30">
        <f>STOCK!H1039</f>
        <v>0</v>
      </c>
      <c r="H543" s="30" t="e">
        <f>STOCK!#REF!</f>
        <v>#REF!</v>
      </c>
      <c r="I543" s="30">
        <f>STOCK!I1039</f>
        <v>0</v>
      </c>
      <c r="J543" s="30">
        <f>STOCK!J1039</f>
        <v>0</v>
      </c>
      <c r="K543" s="30" t="e">
        <f>STOCK!#REF!</f>
        <v>#REF!</v>
      </c>
      <c r="L543" s="30">
        <f>STOCK!K1039</f>
        <v>0</v>
      </c>
      <c r="U543" s="30">
        <v>1</v>
      </c>
      <c r="V543" s="30">
        <f>STOCK!O1039</f>
        <v>0</v>
      </c>
      <c r="X543" s="30">
        <v>0</v>
      </c>
      <c r="Y543" s="30">
        <f t="shared" si="9"/>
        <v>0</v>
      </c>
      <c r="AG543" s="30">
        <f>STOCK!A1039</f>
        <v>0</v>
      </c>
      <c r="AI543" s="30">
        <v>0</v>
      </c>
    </row>
    <row r="544" spans="1:35" x14ac:dyDescent="0.15">
      <c r="A544" s="30">
        <f>STOCK!C1040</f>
        <v>0</v>
      </c>
      <c r="B544" s="30">
        <f>STOCK!D1040</f>
        <v>0</v>
      </c>
      <c r="C544" s="30">
        <f>STOCK!E1040</f>
        <v>0</v>
      </c>
      <c r="D544" s="30">
        <f>STOCK!F1040</f>
        <v>0</v>
      </c>
      <c r="E544" s="30">
        <f>STOCK!G1040</f>
        <v>0</v>
      </c>
      <c r="F544" s="30" t="e">
        <f>STOCK!#REF!</f>
        <v>#REF!</v>
      </c>
      <c r="G544" s="30">
        <f>STOCK!H1040</f>
        <v>0</v>
      </c>
      <c r="H544" s="30" t="e">
        <f>STOCK!#REF!</f>
        <v>#REF!</v>
      </c>
      <c r="I544" s="30">
        <f>STOCK!I1040</f>
        <v>0</v>
      </c>
      <c r="J544" s="30">
        <f>STOCK!J1040</f>
        <v>0</v>
      </c>
      <c r="K544" s="30" t="e">
        <f>STOCK!#REF!</f>
        <v>#REF!</v>
      </c>
      <c r="L544" s="30">
        <f>STOCK!K1040</f>
        <v>0</v>
      </c>
      <c r="U544" s="30">
        <v>1</v>
      </c>
      <c r="V544" s="30">
        <f>STOCK!O1040</f>
        <v>0</v>
      </c>
      <c r="X544" s="30">
        <v>0</v>
      </c>
      <c r="Y544" s="30">
        <f t="shared" si="9"/>
        <v>0</v>
      </c>
      <c r="AG544" s="30">
        <f>STOCK!A1040</f>
        <v>0</v>
      </c>
      <c r="AI544" s="30">
        <v>0</v>
      </c>
    </row>
    <row r="545" spans="1:35" x14ac:dyDescent="0.15">
      <c r="A545" s="30">
        <f>STOCK!C1041</f>
        <v>0</v>
      </c>
      <c r="B545" s="30">
        <f>STOCK!D1041</f>
        <v>0</v>
      </c>
      <c r="C545" s="30">
        <f>STOCK!E1041</f>
        <v>0</v>
      </c>
      <c r="D545" s="30">
        <f>STOCK!F1041</f>
        <v>0</v>
      </c>
      <c r="E545" s="30">
        <f>STOCK!G1041</f>
        <v>0</v>
      </c>
      <c r="F545" s="30" t="e">
        <f>STOCK!#REF!</f>
        <v>#REF!</v>
      </c>
      <c r="G545" s="30">
        <f>STOCK!H1041</f>
        <v>0</v>
      </c>
      <c r="H545" s="30" t="e">
        <f>STOCK!#REF!</f>
        <v>#REF!</v>
      </c>
      <c r="I545" s="30">
        <f>STOCK!I1041</f>
        <v>0</v>
      </c>
      <c r="J545" s="30">
        <f>STOCK!J1041</f>
        <v>0</v>
      </c>
      <c r="K545" s="30" t="e">
        <f>STOCK!#REF!</f>
        <v>#REF!</v>
      </c>
      <c r="L545" s="30">
        <f>STOCK!K1041</f>
        <v>0</v>
      </c>
      <c r="U545" s="30">
        <v>1</v>
      </c>
      <c r="V545" s="30">
        <f>STOCK!O1041</f>
        <v>0</v>
      </c>
      <c r="X545" s="30">
        <v>0</v>
      </c>
      <c r="Y545" s="30">
        <f t="shared" si="9"/>
        <v>0</v>
      </c>
      <c r="AG545" s="30">
        <f>STOCK!A1041</f>
        <v>0</v>
      </c>
      <c r="AI545" s="30">
        <v>0</v>
      </c>
    </row>
    <row r="546" spans="1:35" x14ac:dyDescent="0.15">
      <c r="A546" s="30">
        <f>STOCK!C1042</f>
        <v>0</v>
      </c>
      <c r="B546" s="30">
        <f>STOCK!D1042</f>
        <v>0</v>
      </c>
      <c r="C546" s="30">
        <f>STOCK!E1042</f>
        <v>0</v>
      </c>
      <c r="D546" s="30">
        <f>STOCK!F1042</f>
        <v>0</v>
      </c>
      <c r="E546" s="30">
        <f>STOCK!G1042</f>
        <v>0</v>
      </c>
      <c r="F546" s="30" t="e">
        <f>STOCK!#REF!</f>
        <v>#REF!</v>
      </c>
      <c r="G546" s="30">
        <f>STOCK!H1042</f>
        <v>0</v>
      </c>
      <c r="H546" s="30" t="e">
        <f>STOCK!#REF!</f>
        <v>#REF!</v>
      </c>
      <c r="I546" s="30">
        <f>STOCK!I1042</f>
        <v>0</v>
      </c>
      <c r="J546" s="30">
        <f>STOCK!J1042</f>
        <v>0</v>
      </c>
      <c r="K546" s="30" t="e">
        <f>STOCK!#REF!</f>
        <v>#REF!</v>
      </c>
      <c r="L546" s="30">
        <f>STOCK!K1042</f>
        <v>0</v>
      </c>
      <c r="U546" s="30">
        <v>1</v>
      </c>
      <c r="V546" s="30">
        <f>STOCK!O1042</f>
        <v>0</v>
      </c>
      <c r="X546" s="30">
        <v>0</v>
      </c>
      <c r="Y546" s="30">
        <f t="shared" si="9"/>
        <v>0</v>
      </c>
      <c r="AG546" s="30">
        <f>STOCK!A1042</f>
        <v>0</v>
      </c>
      <c r="AI546" s="30">
        <v>0</v>
      </c>
    </row>
    <row r="547" spans="1:35" x14ac:dyDescent="0.15">
      <c r="A547" s="30">
        <f>STOCK!C1043</f>
        <v>0</v>
      </c>
      <c r="B547" s="30">
        <f>STOCK!D1043</f>
        <v>0</v>
      </c>
      <c r="C547" s="30">
        <f>STOCK!E1043</f>
        <v>0</v>
      </c>
      <c r="D547" s="30">
        <f>STOCK!F1043</f>
        <v>0</v>
      </c>
      <c r="E547" s="30">
        <f>STOCK!G1043</f>
        <v>0</v>
      </c>
      <c r="F547" s="30" t="e">
        <f>STOCK!#REF!</f>
        <v>#REF!</v>
      </c>
      <c r="G547" s="30">
        <f>STOCK!H1043</f>
        <v>0</v>
      </c>
      <c r="H547" s="30" t="e">
        <f>STOCK!#REF!</f>
        <v>#REF!</v>
      </c>
      <c r="I547" s="30">
        <f>STOCK!I1043</f>
        <v>0</v>
      </c>
      <c r="J547" s="30">
        <f>STOCK!J1043</f>
        <v>0</v>
      </c>
      <c r="K547" s="30" t="e">
        <f>STOCK!#REF!</f>
        <v>#REF!</v>
      </c>
      <c r="L547" s="30">
        <f>STOCK!K1043</f>
        <v>0</v>
      </c>
      <c r="U547" s="30">
        <v>1</v>
      </c>
      <c r="V547" s="30">
        <f>STOCK!O1043</f>
        <v>0</v>
      </c>
      <c r="X547" s="30">
        <v>0</v>
      </c>
      <c r="Y547" s="30">
        <f t="shared" si="9"/>
        <v>0</v>
      </c>
      <c r="AG547" s="30">
        <f>STOCK!A1043</f>
        <v>0</v>
      </c>
      <c r="AI547" s="30">
        <v>0</v>
      </c>
    </row>
    <row r="548" spans="1:35" x14ac:dyDescent="0.15">
      <c r="A548" s="30">
        <f>STOCK!C1044</f>
        <v>0</v>
      </c>
      <c r="B548" s="30">
        <f>STOCK!D1044</f>
        <v>0</v>
      </c>
      <c r="C548" s="30">
        <f>STOCK!E1044</f>
        <v>0</v>
      </c>
      <c r="D548" s="30">
        <f>STOCK!F1044</f>
        <v>0</v>
      </c>
      <c r="E548" s="30">
        <f>STOCK!G1044</f>
        <v>0</v>
      </c>
      <c r="F548" s="30" t="e">
        <f>STOCK!#REF!</f>
        <v>#REF!</v>
      </c>
      <c r="G548" s="30">
        <f>STOCK!H1044</f>
        <v>0</v>
      </c>
      <c r="H548" s="30" t="e">
        <f>STOCK!#REF!</f>
        <v>#REF!</v>
      </c>
      <c r="I548" s="30">
        <f>STOCK!I1044</f>
        <v>0</v>
      </c>
      <c r="J548" s="30">
        <f>STOCK!J1044</f>
        <v>0</v>
      </c>
      <c r="K548" s="30" t="e">
        <f>STOCK!#REF!</f>
        <v>#REF!</v>
      </c>
      <c r="L548" s="30">
        <f>STOCK!K1044</f>
        <v>0</v>
      </c>
      <c r="U548" s="30">
        <v>1</v>
      </c>
      <c r="V548" s="30">
        <f>STOCK!O1044</f>
        <v>0</v>
      </c>
      <c r="X548" s="30">
        <v>0</v>
      </c>
      <c r="Y548" s="30">
        <f t="shared" si="9"/>
        <v>0</v>
      </c>
      <c r="AG548" s="30">
        <f>STOCK!A1044</f>
        <v>0</v>
      </c>
      <c r="AI548" s="30">
        <v>0</v>
      </c>
    </row>
    <row r="549" spans="1:35" x14ac:dyDescent="0.15">
      <c r="A549" s="30">
        <f>STOCK!C1045</f>
        <v>0</v>
      </c>
      <c r="B549" s="30">
        <f>STOCK!D1045</f>
        <v>0</v>
      </c>
      <c r="C549" s="30">
        <f>STOCK!E1045</f>
        <v>0</v>
      </c>
      <c r="D549" s="30">
        <f>STOCK!F1045</f>
        <v>0</v>
      </c>
      <c r="E549" s="30">
        <f>STOCK!G1045</f>
        <v>0</v>
      </c>
      <c r="F549" s="30" t="e">
        <f>STOCK!#REF!</f>
        <v>#REF!</v>
      </c>
      <c r="G549" s="30">
        <f>STOCK!H1045</f>
        <v>0</v>
      </c>
      <c r="H549" s="30" t="e">
        <f>STOCK!#REF!</f>
        <v>#REF!</v>
      </c>
      <c r="I549" s="30">
        <f>STOCK!I1045</f>
        <v>0</v>
      </c>
      <c r="J549" s="30">
        <f>STOCK!J1045</f>
        <v>0</v>
      </c>
      <c r="K549" s="30" t="e">
        <f>STOCK!#REF!</f>
        <v>#REF!</v>
      </c>
      <c r="L549" s="30">
        <f>STOCK!K1045</f>
        <v>0</v>
      </c>
      <c r="U549" s="30">
        <v>1</v>
      </c>
      <c r="V549" s="30">
        <f>STOCK!O1045</f>
        <v>0</v>
      </c>
      <c r="X549" s="30">
        <v>0</v>
      </c>
      <c r="Y549" s="30">
        <f t="shared" si="9"/>
        <v>0</v>
      </c>
      <c r="AG549" s="30">
        <f>STOCK!A1045</f>
        <v>0</v>
      </c>
      <c r="AI549" s="30">
        <v>0</v>
      </c>
    </row>
    <row r="550" spans="1:35" x14ac:dyDescent="0.15">
      <c r="A550" s="30">
        <f>STOCK!C1046</f>
        <v>0</v>
      </c>
      <c r="B550" s="30">
        <f>STOCK!D1046</f>
        <v>0</v>
      </c>
      <c r="C550" s="30">
        <f>STOCK!E1046</f>
        <v>0</v>
      </c>
      <c r="D550" s="30">
        <f>STOCK!F1046</f>
        <v>0</v>
      </c>
      <c r="E550" s="30">
        <f>STOCK!G1046</f>
        <v>0</v>
      </c>
      <c r="F550" s="30" t="e">
        <f>STOCK!#REF!</f>
        <v>#REF!</v>
      </c>
      <c r="G550" s="30">
        <f>STOCK!H1046</f>
        <v>0</v>
      </c>
      <c r="H550" s="30" t="e">
        <f>STOCK!#REF!</f>
        <v>#REF!</v>
      </c>
      <c r="I550" s="30">
        <f>STOCK!I1046</f>
        <v>0</v>
      </c>
      <c r="J550" s="30">
        <f>STOCK!J1046</f>
        <v>0</v>
      </c>
      <c r="K550" s="30" t="e">
        <f>STOCK!#REF!</f>
        <v>#REF!</v>
      </c>
      <c r="L550" s="30">
        <f>STOCK!K1046</f>
        <v>0</v>
      </c>
      <c r="U550" s="30">
        <v>1</v>
      </c>
      <c r="V550" s="30">
        <f>STOCK!O1046</f>
        <v>0</v>
      </c>
      <c r="X550" s="30">
        <v>0</v>
      </c>
      <c r="Y550" s="30">
        <f t="shared" si="9"/>
        <v>0</v>
      </c>
      <c r="AG550" s="30">
        <f>STOCK!A1046</f>
        <v>0</v>
      </c>
      <c r="AI550" s="30">
        <v>0</v>
      </c>
    </row>
    <row r="551" spans="1:35" x14ac:dyDescent="0.15">
      <c r="A551" s="30">
        <f>STOCK!C1047</f>
        <v>0</v>
      </c>
      <c r="B551" s="30">
        <f>STOCK!D1047</f>
        <v>0</v>
      </c>
      <c r="C551" s="30">
        <f>STOCK!E1047</f>
        <v>0</v>
      </c>
      <c r="D551" s="30">
        <f>STOCK!F1047</f>
        <v>0</v>
      </c>
      <c r="E551" s="30">
        <f>STOCK!G1047</f>
        <v>0</v>
      </c>
      <c r="F551" s="30" t="e">
        <f>STOCK!#REF!</f>
        <v>#REF!</v>
      </c>
      <c r="G551" s="30">
        <f>STOCK!H1047</f>
        <v>0</v>
      </c>
      <c r="H551" s="30" t="e">
        <f>STOCK!#REF!</f>
        <v>#REF!</v>
      </c>
      <c r="I551" s="30">
        <f>STOCK!I1047</f>
        <v>0</v>
      </c>
      <c r="J551" s="30">
        <f>STOCK!J1047</f>
        <v>0</v>
      </c>
      <c r="K551" s="30" t="e">
        <f>STOCK!#REF!</f>
        <v>#REF!</v>
      </c>
      <c r="L551" s="30">
        <f>STOCK!K1047</f>
        <v>0</v>
      </c>
      <c r="U551" s="30">
        <v>1</v>
      </c>
      <c r="V551" s="30">
        <f>STOCK!O1047</f>
        <v>0</v>
      </c>
      <c r="X551" s="30">
        <v>0</v>
      </c>
      <c r="Y551" s="30">
        <f t="shared" si="9"/>
        <v>0</v>
      </c>
      <c r="AG551" s="30">
        <f>STOCK!A1047</f>
        <v>0</v>
      </c>
      <c r="AI551" s="30">
        <v>0</v>
      </c>
    </row>
    <row r="552" spans="1:35" x14ac:dyDescent="0.15">
      <c r="A552" s="30">
        <f>STOCK!C1048</f>
        <v>0</v>
      </c>
      <c r="B552" s="30">
        <f>STOCK!D1048</f>
        <v>0</v>
      </c>
      <c r="C552" s="30">
        <f>STOCK!E1048</f>
        <v>0</v>
      </c>
      <c r="D552" s="30">
        <f>STOCK!F1048</f>
        <v>0</v>
      </c>
      <c r="E552" s="30">
        <f>STOCK!G1048</f>
        <v>0</v>
      </c>
      <c r="F552" s="30" t="e">
        <f>STOCK!#REF!</f>
        <v>#REF!</v>
      </c>
      <c r="G552" s="30">
        <f>STOCK!H1048</f>
        <v>0</v>
      </c>
      <c r="H552" s="30" t="e">
        <f>STOCK!#REF!</f>
        <v>#REF!</v>
      </c>
      <c r="I552" s="30">
        <f>STOCK!I1048</f>
        <v>0</v>
      </c>
      <c r="J552" s="30">
        <f>STOCK!J1048</f>
        <v>0</v>
      </c>
      <c r="K552" s="30" t="e">
        <f>STOCK!#REF!</f>
        <v>#REF!</v>
      </c>
      <c r="L552" s="30">
        <f>STOCK!K1048</f>
        <v>0</v>
      </c>
      <c r="U552" s="30">
        <v>1</v>
      </c>
      <c r="V552" s="30">
        <f>STOCK!O1048</f>
        <v>0</v>
      </c>
      <c r="X552" s="30">
        <v>0</v>
      </c>
      <c r="Y552" s="30">
        <f t="shared" si="9"/>
        <v>0</v>
      </c>
      <c r="AG552" s="30">
        <f>STOCK!A1048</f>
        <v>0</v>
      </c>
      <c r="AI552" s="30">
        <v>0</v>
      </c>
    </row>
    <row r="553" spans="1:35" x14ac:dyDescent="0.15">
      <c r="A553" s="30">
        <f>STOCK!C1049</f>
        <v>0</v>
      </c>
      <c r="B553" s="30">
        <f>STOCK!D1049</f>
        <v>0</v>
      </c>
      <c r="C553" s="30">
        <f>STOCK!E1049</f>
        <v>0</v>
      </c>
      <c r="D553" s="30">
        <f>STOCK!F1049</f>
        <v>0</v>
      </c>
      <c r="E553" s="30">
        <f>STOCK!G1049</f>
        <v>0</v>
      </c>
      <c r="F553" s="30" t="e">
        <f>STOCK!#REF!</f>
        <v>#REF!</v>
      </c>
      <c r="G553" s="30">
        <f>STOCK!H1049</f>
        <v>0</v>
      </c>
      <c r="H553" s="30" t="e">
        <f>STOCK!#REF!</f>
        <v>#REF!</v>
      </c>
      <c r="I553" s="30">
        <f>STOCK!I1049</f>
        <v>0</v>
      </c>
      <c r="J553" s="30">
        <f>STOCK!J1049</f>
        <v>0</v>
      </c>
      <c r="K553" s="30" t="e">
        <f>STOCK!#REF!</f>
        <v>#REF!</v>
      </c>
      <c r="L553" s="30">
        <f>STOCK!K1049</f>
        <v>0</v>
      </c>
      <c r="U553" s="30">
        <v>1</v>
      </c>
      <c r="V553" s="30">
        <f>STOCK!O1049</f>
        <v>0</v>
      </c>
      <c r="X553" s="30">
        <v>0</v>
      </c>
      <c r="Y553" s="30">
        <f t="shared" si="9"/>
        <v>0</v>
      </c>
      <c r="AG553" s="30">
        <f>STOCK!A1049</f>
        <v>0</v>
      </c>
      <c r="AI553" s="30">
        <v>0</v>
      </c>
    </row>
    <row r="554" spans="1:35" x14ac:dyDescent="0.15">
      <c r="A554" s="30">
        <f>STOCK!C1050</f>
        <v>0</v>
      </c>
      <c r="B554" s="30">
        <f>STOCK!D1050</f>
        <v>0</v>
      </c>
      <c r="C554" s="30">
        <f>STOCK!E1050</f>
        <v>0</v>
      </c>
      <c r="D554" s="30">
        <f>STOCK!F1050</f>
        <v>0</v>
      </c>
      <c r="E554" s="30">
        <f>STOCK!G1050</f>
        <v>0</v>
      </c>
      <c r="F554" s="30" t="e">
        <f>STOCK!#REF!</f>
        <v>#REF!</v>
      </c>
      <c r="G554" s="30">
        <f>STOCK!H1050</f>
        <v>0</v>
      </c>
      <c r="H554" s="30" t="e">
        <f>STOCK!#REF!</f>
        <v>#REF!</v>
      </c>
      <c r="I554" s="30">
        <f>STOCK!I1050</f>
        <v>0</v>
      </c>
      <c r="J554" s="30">
        <f>STOCK!J1050</f>
        <v>0</v>
      </c>
      <c r="K554" s="30" t="e">
        <f>STOCK!#REF!</f>
        <v>#REF!</v>
      </c>
      <c r="L554" s="30">
        <f>STOCK!K1050</f>
        <v>0</v>
      </c>
      <c r="U554" s="30">
        <v>1</v>
      </c>
      <c r="V554" s="30">
        <f>STOCK!O1050</f>
        <v>0</v>
      </c>
      <c r="X554" s="30">
        <v>0</v>
      </c>
      <c r="Y554" s="30">
        <f t="shared" si="9"/>
        <v>0</v>
      </c>
      <c r="AG554" s="30">
        <f>STOCK!A1050</f>
        <v>0</v>
      </c>
      <c r="AI554" s="30">
        <v>0</v>
      </c>
    </row>
    <row r="555" spans="1:35" x14ac:dyDescent="0.15">
      <c r="A555" s="30">
        <f>STOCK!C1051</f>
        <v>0</v>
      </c>
      <c r="B555" s="30">
        <f>STOCK!D1051</f>
        <v>0</v>
      </c>
      <c r="C555" s="30">
        <f>STOCK!E1051</f>
        <v>0</v>
      </c>
      <c r="D555" s="30">
        <f>STOCK!F1051</f>
        <v>0</v>
      </c>
      <c r="E555" s="30">
        <f>STOCK!G1051</f>
        <v>0</v>
      </c>
      <c r="F555" s="30" t="e">
        <f>STOCK!#REF!</f>
        <v>#REF!</v>
      </c>
      <c r="G555" s="30">
        <f>STOCK!H1051</f>
        <v>0</v>
      </c>
      <c r="H555" s="30" t="e">
        <f>STOCK!#REF!</f>
        <v>#REF!</v>
      </c>
      <c r="I555" s="30">
        <f>STOCK!I1051</f>
        <v>0</v>
      </c>
      <c r="J555" s="30">
        <f>STOCK!J1051</f>
        <v>0</v>
      </c>
      <c r="K555" s="30" t="e">
        <f>STOCK!#REF!</f>
        <v>#REF!</v>
      </c>
      <c r="L555" s="30">
        <f>STOCK!K1051</f>
        <v>0</v>
      </c>
      <c r="U555" s="30">
        <v>1</v>
      </c>
      <c r="V555" s="30">
        <f>STOCK!O1051</f>
        <v>0</v>
      </c>
      <c r="X555" s="30">
        <v>0</v>
      </c>
      <c r="Y555" s="30">
        <f t="shared" si="9"/>
        <v>0</v>
      </c>
      <c r="AG555" s="30">
        <f>STOCK!A1051</f>
        <v>0</v>
      </c>
      <c r="AI555" s="30">
        <v>0</v>
      </c>
    </row>
    <row r="556" spans="1:35" x14ac:dyDescent="0.15">
      <c r="A556" s="30">
        <f>STOCK!C1052</f>
        <v>0</v>
      </c>
      <c r="B556" s="30">
        <f>STOCK!D1052</f>
        <v>0</v>
      </c>
      <c r="C556" s="30">
        <f>STOCK!E1052</f>
        <v>0</v>
      </c>
      <c r="D556" s="30">
        <f>STOCK!F1052</f>
        <v>0</v>
      </c>
      <c r="E556" s="30">
        <f>STOCK!G1052</f>
        <v>0</v>
      </c>
      <c r="F556" s="30" t="e">
        <f>STOCK!#REF!</f>
        <v>#REF!</v>
      </c>
      <c r="G556" s="30">
        <f>STOCK!H1052</f>
        <v>0</v>
      </c>
      <c r="H556" s="30" t="e">
        <f>STOCK!#REF!</f>
        <v>#REF!</v>
      </c>
      <c r="I556" s="30">
        <f>STOCK!I1052</f>
        <v>0</v>
      </c>
      <c r="J556" s="30">
        <f>STOCK!J1052</f>
        <v>0</v>
      </c>
      <c r="K556" s="30" t="e">
        <f>STOCK!#REF!</f>
        <v>#REF!</v>
      </c>
      <c r="L556" s="30">
        <f>STOCK!K1052</f>
        <v>0</v>
      </c>
      <c r="U556" s="30">
        <v>1</v>
      </c>
      <c r="V556" s="30">
        <f>STOCK!O1052</f>
        <v>0</v>
      </c>
      <c r="X556" s="30">
        <v>0</v>
      </c>
      <c r="Y556" s="30">
        <f t="shared" si="9"/>
        <v>0</v>
      </c>
      <c r="AG556" s="30">
        <f>STOCK!A1052</f>
        <v>0</v>
      </c>
      <c r="AI556" s="30">
        <v>0</v>
      </c>
    </row>
    <row r="557" spans="1:35" x14ac:dyDescent="0.15">
      <c r="A557" s="30">
        <f>STOCK!C1053</f>
        <v>0</v>
      </c>
      <c r="B557" s="30">
        <f>STOCK!D1053</f>
        <v>0</v>
      </c>
      <c r="C557" s="30">
        <f>STOCK!E1053</f>
        <v>0</v>
      </c>
      <c r="D557" s="30">
        <f>STOCK!F1053</f>
        <v>0</v>
      </c>
      <c r="E557" s="30">
        <f>STOCK!G1053</f>
        <v>0</v>
      </c>
      <c r="F557" s="30" t="e">
        <f>STOCK!#REF!</f>
        <v>#REF!</v>
      </c>
      <c r="G557" s="30">
        <f>STOCK!H1053</f>
        <v>0</v>
      </c>
      <c r="H557" s="30" t="e">
        <f>STOCK!#REF!</f>
        <v>#REF!</v>
      </c>
      <c r="I557" s="30">
        <f>STOCK!I1053</f>
        <v>0</v>
      </c>
      <c r="J557" s="30">
        <f>STOCK!J1053</f>
        <v>0</v>
      </c>
      <c r="K557" s="30" t="e">
        <f>STOCK!#REF!</f>
        <v>#REF!</v>
      </c>
      <c r="L557" s="30">
        <f>STOCK!K1053</f>
        <v>0</v>
      </c>
      <c r="U557" s="30">
        <v>1</v>
      </c>
      <c r="V557" s="30">
        <f>STOCK!O1053</f>
        <v>0</v>
      </c>
      <c r="X557" s="30">
        <v>0</v>
      </c>
      <c r="Y557" s="30">
        <f t="shared" si="9"/>
        <v>0</v>
      </c>
      <c r="AG557" s="30">
        <f>STOCK!A1053</f>
        <v>0</v>
      </c>
      <c r="AI557" s="30">
        <v>0</v>
      </c>
    </row>
    <row r="558" spans="1:35" x14ac:dyDescent="0.15">
      <c r="A558" s="30">
        <f>STOCK!C1054</f>
        <v>0</v>
      </c>
      <c r="B558" s="30">
        <f>STOCK!D1054</f>
        <v>0</v>
      </c>
      <c r="C558" s="30">
        <f>STOCK!E1054</f>
        <v>0</v>
      </c>
      <c r="D558" s="30">
        <f>STOCK!F1054</f>
        <v>0</v>
      </c>
      <c r="E558" s="30">
        <f>STOCK!G1054</f>
        <v>0</v>
      </c>
      <c r="F558" s="30" t="e">
        <f>STOCK!#REF!</f>
        <v>#REF!</v>
      </c>
      <c r="G558" s="30">
        <f>STOCK!H1054</f>
        <v>0</v>
      </c>
      <c r="H558" s="30" t="e">
        <f>STOCK!#REF!</f>
        <v>#REF!</v>
      </c>
      <c r="I558" s="30">
        <f>STOCK!I1054</f>
        <v>0</v>
      </c>
      <c r="J558" s="30">
        <f>STOCK!J1054</f>
        <v>0</v>
      </c>
      <c r="K558" s="30" t="e">
        <f>STOCK!#REF!</f>
        <v>#REF!</v>
      </c>
      <c r="L558" s="30">
        <f>STOCK!K1054</f>
        <v>0</v>
      </c>
      <c r="U558" s="30">
        <v>1</v>
      </c>
      <c r="V558" s="30">
        <f>STOCK!O1054</f>
        <v>0</v>
      </c>
      <c r="X558" s="30">
        <v>0</v>
      </c>
      <c r="Y558" s="30">
        <f t="shared" si="9"/>
        <v>0</v>
      </c>
      <c r="AG558" s="30">
        <f>STOCK!A1054</f>
        <v>0</v>
      </c>
      <c r="AI558" s="30">
        <v>0</v>
      </c>
    </row>
    <row r="559" spans="1:35" x14ac:dyDescent="0.15">
      <c r="A559" s="30">
        <f>STOCK!C1055</f>
        <v>0</v>
      </c>
      <c r="B559" s="30">
        <f>STOCK!D1055</f>
        <v>0</v>
      </c>
      <c r="C559" s="30">
        <f>STOCK!E1055</f>
        <v>0</v>
      </c>
      <c r="D559" s="30">
        <f>STOCK!F1055</f>
        <v>0</v>
      </c>
      <c r="E559" s="30">
        <f>STOCK!G1055</f>
        <v>0</v>
      </c>
      <c r="F559" s="30" t="e">
        <f>STOCK!#REF!</f>
        <v>#REF!</v>
      </c>
      <c r="G559" s="30">
        <f>STOCK!H1055</f>
        <v>0</v>
      </c>
      <c r="H559" s="30" t="e">
        <f>STOCK!#REF!</f>
        <v>#REF!</v>
      </c>
      <c r="I559" s="30">
        <f>STOCK!I1055</f>
        <v>0</v>
      </c>
      <c r="J559" s="30">
        <f>STOCK!J1055</f>
        <v>0</v>
      </c>
      <c r="K559" s="30" t="e">
        <f>STOCK!#REF!</f>
        <v>#REF!</v>
      </c>
      <c r="L559" s="30">
        <f>STOCK!K1055</f>
        <v>0</v>
      </c>
      <c r="U559" s="30">
        <v>1</v>
      </c>
      <c r="V559" s="30">
        <f>STOCK!O1055</f>
        <v>0</v>
      </c>
      <c r="X559" s="30">
        <v>0</v>
      </c>
      <c r="Y559" s="30">
        <f t="shared" si="9"/>
        <v>0</v>
      </c>
      <c r="AG559" s="30">
        <f>STOCK!A1055</f>
        <v>0</v>
      </c>
      <c r="AI559" s="30">
        <v>0</v>
      </c>
    </row>
    <row r="560" spans="1:35" x14ac:dyDescent="0.15">
      <c r="A560" s="30">
        <f>STOCK!C1056</f>
        <v>0</v>
      </c>
      <c r="B560" s="30">
        <f>STOCK!D1056</f>
        <v>0</v>
      </c>
      <c r="C560" s="30">
        <f>STOCK!E1056</f>
        <v>0</v>
      </c>
      <c r="D560" s="30">
        <f>STOCK!F1056</f>
        <v>0</v>
      </c>
      <c r="E560" s="30">
        <f>STOCK!G1056</f>
        <v>0</v>
      </c>
      <c r="F560" s="30" t="e">
        <f>STOCK!#REF!</f>
        <v>#REF!</v>
      </c>
      <c r="G560" s="30">
        <f>STOCK!H1056</f>
        <v>0</v>
      </c>
      <c r="H560" s="30" t="e">
        <f>STOCK!#REF!</f>
        <v>#REF!</v>
      </c>
      <c r="I560" s="30">
        <f>STOCK!I1056</f>
        <v>0</v>
      </c>
      <c r="J560" s="30">
        <f>STOCK!J1056</f>
        <v>0</v>
      </c>
      <c r="K560" s="30" t="e">
        <f>STOCK!#REF!</f>
        <v>#REF!</v>
      </c>
      <c r="L560" s="30">
        <f>STOCK!K1056</f>
        <v>0</v>
      </c>
      <c r="U560" s="30">
        <v>1</v>
      </c>
      <c r="V560" s="30">
        <f>STOCK!O1056</f>
        <v>0</v>
      </c>
      <c r="X560" s="30">
        <v>0</v>
      </c>
      <c r="Y560" s="30">
        <f t="shared" si="9"/>
        <v>0</v>
      </c>
      <c r="AG560" s="30">
        <f>STOCK!A1056</f>
        <v>0</v>
      </c>
      <c r="AI560" s="30">
        <v>0</v>
      </c>
    </row>
    <row r="561" spans="1:35" x14ac:dyDescent="0.15">
      <c r="A561" s="30">
        <f>STOCK!C1057</f>
        <v>0</v>
      </c>
      <c r="B561" s="30">
        <f>STOCK!D1057</f>
        <v>0</v>
      </c>
      <c r="C561" s="30">
        <f>STOCK!E1057</f>
        <v>0</v>
      </c>
      <c r="D561" s="30">
        <f>STOCK!F1057</f>
        <v>0</v>
      </c>
      <c r="E561" s="30">
        <f>STOCK!G1057</f>
        <v>0</v>
      </c>
      <c r="F561" s="30" t="e">
        <f>STOCK!#REF!</f>
        <v>#REF!</v>
      </c>
      <c r="G561" s="30">
        <f>STOCK!H1057</f>
        <v>0</v>
      </c>
      <c r="H561" s="30" t="e">
        <f>STOCK!#REF!</f>
        <v>#REF!</v>
      </c>
      <c r="I561" s="30">
        <f>STOCK!I1057</f>
        <v>0</v>
      </c>
      <c r="J561" s="30">
        <f>STOCK!J1057</f>
        <v>0</v>
      </c>
      <c r="K561" s="30" t="e">
        <f>STOCK!#REF!</f>
        <v>#REF!</v>
      </c>
      <c r="L561" s="30">
        <f>STOCK!K1057</f>
        <v>0</v>
      </c>
      <c r="U561" s="30">
        <v>1</v>
      </c>
      <c r="V561" s="30">
        <f>STOCK!O1057</f>
        <v>0</v>
      </c>
      <c r="X561" s="30">
        <v>0</v>
      </c>
      <c r="Y561" s="30">
        <f t="shared" si="9"/>
        <v>0</v>
      </c>
      <c r="AG561" s="30">
        <f>STOCK!A1057</f>
        <v>0</v>
      </c>
      <c r="AI561" s="30">
        <v>0</v>
      </c>
    </row>
    <row r="562" spans="1:35" x14ac:dyDescent="0.15">
      <c r="A562" s="30">
        <f>STOCK!C1058</f>
        <v>0</v>
      </c>
      <c r="B562" s="30">
        <f>STOCK!D1058</f>
        <v>0</v>
      </c>
      <c r="C562" s="30">
        <f>STOCK!E1058</f>
        <v>0</v>
      </c>
      <c r="D562" s="30">
        <f>STOCK!F1058</f>
        <v>0</v>
      </c>
      <c r="E562" s="30">
        <f>STOCK!G1058</f>
        <v>0</v>
      </c>
      <c r="F562" s="30" t="e">
        <f>STOCK!#REF!</f>
        <v>#REF!</v>
      </c>
      <c r="G562" s="30">
        <f>STOCK!H1058</f>
        <v>0</v>
      </c>
      <c r="H562" s="30" t="e">
        <f>STOCK!#REF!</f>
        <v>#REF!</v>
      </c>
      <c r="I562" s="30">
        <f>STOCK!I1058</f>
        <v>0</v>
      </c>
      <c r="J562" s="30">
        <f>STOCK!J1058</f>
        <v>0</v>
      </c>
      <c r="K562" s="30" t="e">
        <f>STOCK!#REF!</f>
        <v>#REF!</v>
      </c>
      <c r="L562" s="30">
        <f>STOCK!K1058</f>
        <v>0</v>
      </c>
      <c r="U562" s="30">
        <v>1</v>
      </c>
      <c r="V562" s="30">
        <f>STOCK!O1058</f>
        <v>0</v>
      </c>
      <c r="X562" s="30">
        <v>0</v>
      </c>
      <c r="Y562" s="30">
        <f t="shared" si="9"/>
        <v>0</v>
      </c>
      <c r="AG562" s="30">
        <f>STOCK!A1058</f>
        <v>0</v>
      </c>
      <c r="AI562" s="30">
        <v>0</v>
      </c>
    </row>
    <row r="563" spans="1:35" x14ac:dyDescent="0.15">
      <c r="A563" s="30">
        <f>STOCK!C1059</f>
        <v>0</v>
      </c>
      <c r="B563" s="30">
        <f>STOCK!D1059</f>
        <v>0</v>
      </c>
      <c r="C563" s="30">
        <f>STOCK!E1059</f>
        <v>0</v>
      </c>
      <c r="D563" s="30">
        <f>STOCK!F1059</f>
        <v>0</v>
      </c>
      <c r="E563" s="30">
        <f>STOCK!G1059</f>
        <v>0</v>
      </c>
      <c r="F563" s="30" t="e">
        <f>STOCK!#REF!</f>
        <v>#REF!</v>
      </c>
      <c r="G563" s="30">
        <f>STOCK!H1059</f>
        <v>0</v>
      </c>
      <c r="H563" s="30" t="e">
        <f>STOCK!#REF!</f>
        <v>#REF!</v>
      </c>
      <c r="I563" s="30">
        <f>STOCK!I1059</f>
        <v>0</v>
      </c>
      <c r="J563" s="30">
        <f>STOCK!J1059</f>
        <v>0</v>
      </c>
      <c r="K563" s="30" t="e">
        <f>STOCK!#REF!</f>
        <v>#REF!</v>
      </c>
      <c r="L563" s="30">
        <f>STOCK!K1059</f>
        <v>0</v>
      </c>
      <c r="U563" s="30">
        <v>1</v>
      </c>
      <c r="V563" s="30">
        <f>STOCK!O1059</f>
        <v>0</v>
      </c>
      <c r="X563" s="30">
        <v>0</v>
      </c>
      <c r="Y563" s="30">
        <f t="shared" si="9"/>
        <v>0</v>
      </c>
      <c r="AG563" s="30">
        <f>STOCK!A1059</f>
        <v>0</v>
      </c>
      <c r="AI563" s="30">
        <v>0</v>
      </c>
    </row>
    <row r="564" spans="1:35" x14ac:dyDescent="0.15">
      <c r="A564" s="30">
        <f>STOCK!C1060</f>
        <v>0</v>
      </c>
      <c r="B564" s="30">
        <f>STOCK!D1060</f>
        <v>0</v>
      </c>
      <c r="C564" s="30">
        <f>STOCK!E1060</f>
        <v>0</v>
      </c>
      <c r="D564" s="30">
        <f>STOCK!F1060</f>
        <v>0</v>
      </c>
      <c r="E564" s="30">
        <f>STOCK!G1060</f>
        <v>0</v>
      </c>
      <c r="F564" s="30" t="e">
        <f>STOCK!#REF!</f>
        <v>#REF!</v>
      </c>
      <c r="G564" s="30">
        <f>STOCK!H1060</f>
        <v>0</v>
      </c>
      <c r="H564" s="30" t="e">
        <f>STOCK!#REF!</f>
        <v>#REF!</v>
      </c>
      <c r="I564" s="30">
        <f>STOCK!I1060</f>
        <v>0</v>
      </c>
      <c r="J564" s="30">
        <f>STOCK!J1060</f>
        <v>0</v>
      </c>
      <c r="K564" s="30" t="e">
        <f>STOCK!#REF!</f>
        <v>#REF!</v>
      </c>
      <c r="L564" s="30">
        <f>STOCK!K1060</f>
        <v>0</v>
      </c>
      <c r="U564" s="30">
        <v>1</v>
      </c>
      <c r="V564" s="30">
        <f>STOCK!O1060</f>
        <v>0</v>
      </c>
      <c r="X564" s="30">
        <v>0</v>
      </c>
      <c r="Y564" s="30">
        <f t="shared" si="9"/>
        <v>0</v>
      </c>
      <c r="AG564" s="30">
        <f>STOCK!A1060</f>
        <v>0</v>
      </c>
      <c r="AI564" s="30">
        <v>0</v>
      </c>
    </row>
    <row r="565" spans="1:35" x14ac:dyDescent="0.15">
      <c r="A565" s="30">
        <f>STOCK!C1061</f>
        <v>0</v>
      </c>
      <c r="B565" s="30">
        <f>STOCK!D1061</f>
        <v>0</v>
      </c>
      <c r="C565" s="30">
        <f>STOCK!E1061</f>
        <v>0</v>
      </c>
      <c r="D565" s="30">
        <f>STOCK!F1061</f>
        <v>0</v>
      </c>
      <c r="E565" s="30">
        <f>STOCK!G1061</f>
        <v>0</v>
      </c>
      <c r="F565" s="30" t="e">
        <f>STOCK!#REF!</f>
        <v>#REF!</v>
      </c>
      <c r="G565" s="30">
        <f>STOCK!H1061</f>
        <v>0</v>
      </c>
      <c r="H565" s="30" t="e">
        <f>STOCK!#REF!</f>
        <v>#REF!</v>
      </c>
      <c r="I565" s="30">
        <f>STOCK!I1061</f>
        <v>0</v>
      </c>
      <c r="J565" s="30">
        <f>STOCK!J1061</f>
        <v>0</v>
      </c>
      <c r="K565" s="30" t="e">
        <f>STOCK!#REF!</f>
        <v>#REF!</v>
      </c>
      <c r="L565" s="30">
        <f>STOCK!K1061</f>
        <v>0</v>
      </c>
      <c r="U565" s="30">
        <v>1</v>
      </c>
      <c r="V565" s="30">
        <f>STOCK!O1061</f>
        <v>0</v>
      </c>
      <c r="X565" s="30">
        <v>0</v>
      </c>
      <c r="Y565" s="30">
        <f t="shared" si="9"/>
        <v>0</v>
      </c>
      <c r="AG565" s="30">
        <f>STOCK!A1061</f>
        <v>0</v>
      </c>
      <c r="AI565" s="30">
        <v>0</v>
      </c>
    </row>
    <row r="566" spans="1:35" x14ac:dyDescent="0.15">
      <c r="A566" s="30">
        <f>STOCK!C1062</f>
        <v>0</v>
      </c>
      <c r="B566" s="30">
        <f>STOCK!D1062</f>
        <v>0</v>
      </c>
      <c r="C566" s="30">
        <f>STOCK!E1062</f>
        <v>0</v>
      </c>
      <c r="D566" s="30">
        <f>STOCK!F1062</f>
        <v>0</v>
      </c>
      <c r="E566" s="30">
        <f>STOCK!G1062</f>
        <v>0</v>
      </c>
      <c r="F566" s="30" t="e">
        <f>STOCK!#REF!</f>
        <v>#REF!</v>
      </c>
      <c r="G566" s="30">
        <f>STOCK!H1062</f>
        <v>0</v>
      </c>
      <c r="H566" s="30" t="e">
        <f>STOCK!#REF!</f>
        <v>#REF!</v>
      </c>
      <c r="I566" s="30">
        <f>STOCK!I1062</f>
        <v>0</v>
      </c>
      <c r="J566" s="30">
        <f>STOCK!J1062</f>
        <v>0</v>
      </c>
      <c r="K566" s="30" t="e">
        <f>STOCK!#REF!</f>
        <v>#REF!</v>
      </c>
      <c r="L566" s="30">
        <f>STOCK!K1062</f>
        <v>0</v>
      </c>
      <c r="U566" s="30">
        <v>1</v>
      </c>
      <c r="V566" s="30">
        <f>STOCK!O1062</f>
        <v>0</v>
      </c>
      <c r="X566" s="30">
        <v>0</v>
      </c>
      <c r="Y566" s="30">
        <f t="shared" si="9"/>
        <v>0</v>
      </c>
      <c r="AG566" s="30">
        <f>STOCK!A1062</f>
        <v>0</v>
      </c>
      <c r="AI566" s="30">
        <v>0</v>
      </c>
    </row>
    <row r="567" spans="1:35" x14ac:dyDescent="0.15">
      <c r="A567" s="30">
        <f>STOCK!C1063</f>
        <v>0</v>
      </c>
      <c r="B567" s="30">
        <f>STOCK!D1063</f>
        <v>0</v>
      </c>
      <c r="C567" s="30">
        <f>STOCK!E1063</f>
        <v>0</v>
      </c>
      <c r="D567" s="30">
        <f>STOCK!F1063</f>
        <v>0</v>
      </c>
      <c r="E567" s="30">
        <f>STOCK!G1063</f>
        <v>0</v>
      </c>
      <c r="F567" s="30" t="e">
        <f>STOCK!#REF!</f>
        <v>#REF!</v>
      </c>
      <c r="G567" s="30">
        <f>STOCK!H1063</f>
        <v>0</v>
      </c>
      <c r="H567" s="30" t="e">
        <f>STOCK!#REF!</f>
        <v>#REF!</v>
      </c>
      <c r="I567" s="30">
        <f>STOCK!I1063</f>
        <v>0</v>
      </c>
      <c r="J567" s="30">
        <f>STOCK!J1063</f>
        <v>0</v>
      </c>
      <c r="K567" s="30" t="e">
        <f>STOCK!#REF!</f>
        <v>#REF!</v>
      </c>
      <c r="L567" s="30">
        <f>STOCK!K1063</f>
        <v>0</v>
      </c>
      <c r="U567" s="30">
        <v>1</v>
      </c>
      <c r="V567" s="30">
        <f>STOCK!O1063</f>
        <v>0</v>
      </c>
      <c r="X567" s="30">
        <v>0</v>
      </c>
      <c r="Y567" s="30">
        <f t="shared" si="9"/>
        <v>0</v>
      </c>
      <c r="AG567" s="30">
        <f>STOCK!A1063</f>
        <v>0</v>
      </c>
      <c r="AI567" s="30">
        <v>0</v>
      </c>
    </row>
    <row r="568" spans="1:35" x14ac:dyDescent="0.15">
      <c r="A568" s="30">
        <f>STOCK!C1064</f>
        <v>0</v>
      </c>
      <c r="B568" s="30">
        <f>STOCK!D1064</f>
        <v>0</v>
      </c>
      <c r="C568" s="30">
        <f>STOCK!E1064</f>
        <v>0</v>
      </c>
      <c r="D568" s="30">
        <f>STOCK!F1064</f>
        <v>0</v>
      </c>
      <c r="E568" s="30">
        <f>STOCK!G1064</f>
        <v>0</v>
      </c>
      <c r="F568" s="30" t="e">
        <f>STOCK!#REF!</f>
        <v>#REF!</v>
      </c>
      <c r="G568" s="30">
        <f>STOCK!H1064</f>
        <v>0</v>
      </c>
      <c r="H568" s="30" t="e">
        <f>STOCK!#REF!</f>
        <v>#REF!</v>
      </c>
      <c r="I568" s="30">
        <f>STOCK!I1064</f>
        <v>0</v>
      </c>
      <c r="J568" s="30">
        <f>STOCK!J1064</f>
        <v>0</v>
      </c>
      <c r="K568" s="30" t="e">
        <f>STOCK!#REF!</f>
        <v>#REF!</v>
      </c>
      <c r="L568" s="30">
        <f>STOCK!K1064</f>
        <v>0</v>
      </c>
      <c r="U568" s="30">
        <v>1</v>
      </c>
      <c r="V568" s="30">
        <f>STOCK!O1064</f>
        <v>0</v>
      </c>
      <c r="X568" s="30">
        <v>0</v>
      </c>
      <c r="Y568" s="30">
        <f t="shared" si="9"/>
        <v>0</v>
      </c>
      <c r="AG568" s="30">
        <f>STOCK!A1064</f>
        <v>0</v>
      </c>
      <c r="AI568" s="30">
        <v>0</v>
      </c>
    </row>
    <row r="569" spans="1:35" x14ac:dyDescent="0.15">
      <c r="A569" s="30">
        <f>STOCK!C1065</f>
        <v>0</v>
      </c>
      <c r="B569" s="30">
        <f>STOCK!D1065</f>
        <v>0</v>
      </c>
      <c r="C569" s="30">
        <f>STOCK!E1065</f>
        <v>0</v>
      </c>
      <c r="D569" s="30">
        <f>STOCK!F1065</f>
        <v>0</v>
      </c>
      <c r="E569" s="30">
        <f>STOCK!G1065</f>
        <v>0</v>
      </c>
      <c r="F569" s="30" t="e">
        <f>STOCK!#REF!</f>
        <v>#REF!</v>
      </c>
      <c r="G569" s="30">
        <f>STOCK!H1065</f>
        <v>0</v>
      </c>
      <c r="H569" s="30" t="e">
        <f>STOCK!#REF!</f>
        <v>#REF!</v>
      </c>
      <c r="I569" s="30">
        <f>STOCK!I1065</f>
        <v>0</v>
      </c>
      <c r="J569" s="30">
        <f>STOCK!J1065</f>
        <v>0</v>
      </c>
      <c r="K569" s="30" t="e">
        <f>STOCK!#REF!</f>
        <v>#REF!</v>
      </c>
      <c r="L569" s="30">
        <f>STOCK!K1065</f>
        <v>0</v>
      </c>
      <c r="U569" s="30">
        <v>1</v>
      </c>
      <c r="V569" s="30">
        <f>STOCK!O1065</f>
        <v>0</v>
      </c>
      <c r="X569" s="30">
        <v>0</v>
      </c>
      <c r="Y569" s="30">
        <f t="shared" si="9"/>
        <v>0</v>
      </c>
      <c r="AG569" s="30">
        <f>STOCK!A1065</f>
        <v>0</v>
      </c>
      <c r="AI569" s="30">
        <v>0</v>
      </c>
    </row>
    <row r="570" spans="1:35" x14ac:dyDescent="0.15">
      <c r="A570" s="30">
        <f>STOCK!C1066</f>
        <v>0</v>
      </c>
      <c r="B570" s="30">
        <f>STOCK!D1066</f>
        <v>0</v>
      </c>
      <c r="C570" s="30">
        <f>STOCK!E1066</f>
        <v>0</v>
      </c>
      <c r="D570" s="30">
        <f>STOCK!F1066</f>
        <v>0</v>
      </c>
      <c r="E570" s="30">
        <f>STOCK!G1066</f>
        <v>0</v>
      </c>
      <c r="F570" s="30" t="e">
        <f>STOCK!#REF!</f>
        <v>#REF!</v>
      </c>
      <c r="G570" s="30">
        <f>STOCK!H1066</f>
        <v>0</v>
      </c>
      <c r="H570" s="30" t="e">
        <f>STOCK!#REF!</f>
        <v>#REF!</v>
      </c>
      <c r="I570" s="30">
        <f>STOCK!I1066</f>
        <v>0</v>
      </c>
      <c r="J570" s="30">
        <f>STOCK!J1066</f>
        <v>0</v>
      </c>
      <c r="K570" s="30" t="e">
        <f>STOCK!#REF!</f>
        <v>#REF!</v>
      </c>
      <c r="L570" s="30">
        <f>STOCK!K1066</f>
        <v>0</v>
      </c>
      <c r="U570" s="30">
        <v>1</v>
      </c>
      <c r="V570" s="30">
        <f>STOCK!O1066</f>
        <v>0</v>
      </c>
      <c r="X570" s="30">
        <v>0</v>
      </c>
      <c r="Y570" s="30">
        <f t="shared" si="9"/>
        <v>0</v>
      </c>
      <c r="AG570" s="30">
        <f>STOCK!A1066</f>
        <v>0</v>
      </c>
      <c r="AI570" s="30">
        <v>0</v>
      </c>
    </row>
    <row r="571" spans="1:35" x14ac:dyDescent="0.15">
      <c r="A571" s="30">
        <f>STOCK!C1067</f>
        <v>0</v>
      </c>
      <c r="B571" s="30">
        <f>STOCK!D1067</f>
        <v>0</v>
      </c>
      <c r="C571" s="30">
        <f>STOCK!E1067</f>
        <v>0</v>
      </c>
      <c r="D571" s="30">
        <f>STOCK!F1067</f>
        <v>0</v>
      </c>
      <c r="E571" s="30">
        <f>STOCK!G1067</f>
        <v>0</v>
      </c>
      <c r="F571" s="30" t="e">
        <f>STOCK!#REF!</f>
        <v>#REF!</v>
      </c>
      <c r="G571" s="30">
        <f>STOCK!H1067</f>
        <v>0</v>
      </c>
      <c r="H571" s="30" t="e">
        <f>STOCK!#REF!</f>
        <v>#REF!</v>
      </c>
      <c r="I571" s="30">
        <f>STOCK!I1067</f>
        <v>0</v>
      </c>
      <c r="J571" s="30">
        <f>STOCK!J1067</f>
        <v>0</v>
      </c>
      <c r="K571" s="30" t="e">
        <f>STOCK!#REF!</f>
        <v>#REF!</v>
      </c>
      <c r="L571" s="30">
        <f>STOCK!K1067</f>
        <v>0</v>
      </c>
      <c r="U571" s="30">
        <v>1</v>
      </c>
      <c r="V571" s="30">
        <f>STOCK!O1067</f>
        <v>0</v>
      </c>
      <c r="X571" s="30">
        <v>0</v>
      </c>
      <c r="Y571" s="30">
        <f t="shared" si="9"/>
        <v>0</v>
      </c>
      <c r="AG571" s="30">
        <f>STOCK!A1067</f>
        <v>0</v>
      </c>
      <c r="AI571" s="30">
        <v>0</v>
      </c>
    </row>
    <row r="572" spans="1:35" x14ac:dyDescent="0.15">
      <c r="A572" s="30">
        <f>STOCK!C1068</f>
        <v>0</v>
      </c>
      <c r="B572" s="30">
        <f>STOCK!D1068</f>
        <v>0</v>
      </c>
      <c r="C572" s="30">
        <f>STOCK!E1068</f>
        <v>0</v>
      </c>
      <c r="D572" s="30">
        <f>STOCK!F1068</f>
        <v>0</v>
      </c>
      <c r="E572" s="30">
        <f>STOCK!G1068</f>
        <v>0</v>
      </c>
      <c r="F572" s="30" t="e">
        <f>STOCK!#REF!</f>
        <v>#REF!</v>
      </c>
      <c r="G572" s="30">
        <f>STOCK!H1068</f>
        <v>0</v>
      </c>
      <c r="H572" s="30" t="e">
        <f>STOCK!#REF!</f>
        <v>#REF!</v>
      </c>
      <c r="I572" s="30">
        <f>STOCK!I1068</f>
        <v>0</v>
      </c>
      <c r="J572" s="30">
        <f>STOCK!J1068</f>
        <v>0</v>
      </c>
      <c r="K572" s="30" t="e">
        <f>STOCK!#REF!</f>
        <v>#REF!</v>
      </c>
      <c r="L572" s="30">
        <f>STOCK!K1068</f>
        <v>0</v>
      </c>
      <c r="U572" s="30">
        <v>1</v>
      </c>
      <c r="V572" s="30">
        <f>STOCK!O1068</f>
        <v>0</v>
      </c>
      <c r="X572" s="30">
        <v>0</v>
      </c>
      <c r="Y572" s="30">
        <f t="shared" si="9"/>
        <v>0</v>
      </c>
      <c r="AG572" s="30">
        <f>STOCK!A1068</f>
        <v>0</v>
      </c>
      <c r="AI572" s="30">
        <v>0</v>
      </c>
    </row>
    <row r="573" spans="1:35" x14ac:dyDescent="0.15">
      <c r="A573" s="30">
        <f>STOCK!C1069</f>
        <v>0</v>
      </c>
      <c r="B573" s="30">
        <f>STOCK!D1069</f>
        <v>0</v>
      </c>
      <c r="C573" s="30">
        <f>STOCK!E1069</f>
        <v>0</v>
      </c>
      <c r="D573" s="30">
        <f>STOCK!F1069</f>
        <v>0</v>
      </c>
      <c r="E573" s="30">
        <f>STOCK!G1069</f>
        <v>0</v>
      </c>
      <c r="F573" s="30" t="e">
        <f>STOCK!#REF!</f>
        <v>#REF!</v>
      </c>
      <c r="G573" s="30">
        <f>STOCK!H1069</f>
        <v>0</v>
      </c>
      <c r="H573" s="30" t="e">
        <f>STOCK!#REF!</f>
        <v>#REF!</v>
      </c>
      <c r="I573" s="30">
        <f>STOCK!I1069</f>
        <v>0</v>
      </c>
      <c r="J573" s="30">
        <f>STOCK!J1069</f>
        <v>0</v>
      </c>
      <c r="K573" s="30" t="e">
        <f>STOCK!#REF!</f>
        <v>#REF!</v>
      </c>
      <c r="L573" s="30">
        <f>STOCK!K1069</f>
        <v>0</v>
      </c>
      <c r="U573" s="30">
        <v>1</v>
      </c>
      <c r="V573" s="30">
        <f>STOCK!O1069</f>
        <v>0</v>
      </c>
      <c r="X573" s="30">
        <v>0</v>
      </c>
      <c r="Y573" s="30">
        <f t="shared" si="9"/>
        <v>0</v>
      </c>
      <c r="AG573" s="30">
        <f>STOCK!A1069</f>
        <v>0</v>
      </c>
      <c r="AI573" s="30">
        <v>0</v>
      </c>
    </row>
    <row r="574" spans="1:35" x14ac:dyDescent="0.15">
      <c r="A574" s="30">
        <f>STOCK!C1070</f>
        <v>0</v>
      </c>
      <c r="B574" s="30">
        <f>STOCK!D1070</f>
        <v>0</v>
      </c>
      <c r="C574" s="30">
        <f>STOCK!E1070</f>
        <v>0</v>
      </c>
      <c r="D574" s="30">
        <f>STOCK!F1070</f>
        <v>0</v>
      </c>
      <c r="E574" s="30">
        <f>STOCK!G1070</f>
        <v>0</v>
      </c>
      <c r="F574" s="30" t="e">
        <f>STOCK!#REF!</f>
        <v>#REF!</v>
      </c>
      <c r="G574" s="30">
        <f>STOCK!H1070</f>
        <v>0</v>
      </c>
      <c r="H574" s="30" t="e">
        <f>STOCK!#REF!</f>
        <v>#REF!</v>
      </c>
      <c r="I574" s="30">
        <f>STOCK!I1070</f>
        <v>0</v>
      </c>
      <c r="J574" s="30">
        <f>STOCK!J1070</f>
        <v>0</v>
      </c>
      <c r="K574" s="30" t="e">
        <f>STOCK!#REF!</f>
        <v>#REF!</v>
      </c>
      <c r="L574" s="30">
        <f>STOCK!K1070</f>
        <v>0</v>
      </c>
      <c r="U574" s="30">
        <v>1</v>
      </c>
      <c r="V574" s="30">
        <f>STOCK!O1070</f>
        <v>0</v>
      </c>
      <c r="X574" s="30">
        <v>0</v>
      </c>
      <c r="Y574" s="30">
        <f t="shared" si="9"/>
        <v>0</v>
      </c>
      <c r="AG574" s="30">
        <f>STOCK!A1070</f>
        <v>0</v>
      </c>
      <c r="AI574" s="30">
        <v>0</v>
      </c>
    </row>
    <row r="575" spans="1:35" x14ac:dyDescent="0.15">
      <c r="A575" s="30">
        <f>STOCK!C1071</f>
        <v>0</v>
      </c>
      <c r="B575" s="30">
        <f>STOCK!D1071</f>
        <v>0</v>
      </c>
      <c r="C575" s="30">
        <f>STOCK!E1071</f>
        <v>0</v>
      </c>
      <c r="D575" s="30">
        <f>STOCK!F1071</f>
        <v>0</v>
      </c>
      <c r="E575" s="30">
        <f>STOCK!G1071</f>
        <v>0</v>
      </c>
      <c r="F575" s="30" t="e">
        <f>STOCK!#REF!</f>
        <v>#REF!</v>
      </c>
      <c r="G575" s="30">
        <f>STOCK!H1071</f>
        <v>0</v>
      </c>
      <c r="H575" s="30" t="e">
        <f>STOCK!#REF!</f>
        <v>#REF!</v>
      </c>
      <c r="I575" s="30">
        <f>STOCK!I1071</f>
        <v>0</v>
      </c>
      <c r="J575" s="30">
        <f>STOCK!J1071</f>
        <v>0</v>
      </c>
      <c r="K575" s="30" t="e">
        <f>STOCK!#REF!</f>
        <v>#REF!</v>
      </c>
      <c r="L575" s="30">
        <f>STOCK!K1071</f>
        <v>0</v>
      </c>
      <c r="U575" s="30">
        <v>1</v>
      </c>
      <c r="V575" s="30">
        <f>STOCK!O1071</f>
        <v>0</v>
      </c>
      <c r="X575" s="30">
        <v>0</v>
      </c>
      <c r="Y575" s="30">
        <f t="shared" si="9"/>
        <v>0</v>
      </c>
      <c r="AG575" s="30">
        <f>STOCK!A1071</f>
        <v>0</v>
      </c>
      <c r="AI575" s="30">
        <v>0</v>
      </c>
    </row>
    <row r="576" spans="1:35" x14ac:dyDescent="0.15">
      <c r="A576" s="30">
        <f>STOCK!C1072</f>
        <v>0</v>
      </c>
      <c r="B576" s="30">
        <f>STOCK!D1072</f>
        <v>0</v>
      </c>
      <c r="C576" s="30">
        <f>STOCK!E1072</f>
        <v>0</v>
      </c>
      <c r="D576" s="30">
        <f>STOCK!F1072</f>
        <v>0</v>
      </c>
      <c r="E576" s="30">
        <f>STOCK!G1072</f>
        <v>0</v>
      </c>
      <c r="F576" s="30" t="e">
        <f>STOCK!#REF!</f>
        <v>#REF!</v>
      </c>
      <c r="G576" s="30">
        <f>STOCK!H1072</f>
        <v>0</v>
      </c>
      <c r="H576" s="30" t="e">
        <f>STOCK!#REF!</f>
        <v>#REF!</v>
      </c>
      <c r="I576" s="30">
        <f>STOCK!I1072</f>
        <v>0</v>
      </c>
      <c r="J576" s="30">
        <f>STOCK!J1072</f>
        <v>0</v>
      </c>
      <c r="K576" s="30" t="e">
        <f>STOCK!#REF!</f>
        <v>#REF!</v>
      </c>
      <c r="L576" s="30">
        <f>STOCK!K1072</f>
        <v>0</v>
      </c>
      <c r="U576" s="30">
        <v>1</v>
      </c>
      <c r="V576" s="30">
        <f>STOCK!O1072</f>
        <v>0</v>
      </c>
      <c r="X576" s="30">
        <v>0</v>
      </c>
      <c r="Y576" s="30">
        <f t="shared" si="9"/>
        <v>0</v>
      </c>
      <c r="AG576" s="30">
        <f>STOCK!A1072</f>
        <v>0</v>
      </c>
      <c r="AI576" s="30">
        <v>0</v>
      </c>
    </row>
    <row r="577" spans="1:35" x14ac:dyDescent="0.15">
      <c r="A577" s="30">
        <f>STOCK!C1073</f>
        <v>0</v>
      </c>
      <c r="B577" s="30">
        <f>STOCK!D1073</f>
        <v>0</v>
      </c>
      <c r="C577" s="30">
        <f>STOCK!E1073</f>
        <v>0</v>
      </c>
      <c r="D577" s="30">
        <f>STOCK!F1073</f>
        <v>0</v>
      </c>
      <c r="E577" s="30">
        <f>STOCK!G1073</f>
        <v>0</v>
      </c>
      <c r="F577" s="30" t="e">
        <f>STOCK!#REF!</f>
        <v>#REF!</v>
      </c>
      <c r="G577" s="30">
        <f>STOCK!H1073</f>
        <v>0</v>
      </c>
      <c r="H577" s="30" t="e">
        <f>STOCK!#REF!</f>
        <v>#REF!</v>
      </c>
      <c r="I577" s="30">
        <f>STOCK!I1073</f>
        <v>0</v>
      </c>
      <c r="J577" s="30">
        <f>STOCK!J1073</f>
        <v>0</v>
      </c>
      <c r="K577" s="30" t="e">
        <f>STOCK!#REF!</f>
        <v>#REF!</v>
      </c>
      <c r="L577" s="30">
        <f>STOCK!K1073</f>
        <v>0</v>
      </c>
      <c r="U577" s="30">
        <v>1</v>
      </c>
      <c r="V577" s="30">
        <f>STOCK!O1073</f>
        <v>0</v>
      </c>
      <c r="X577" s="30">
        <v>0</v>
      </c>
      <c r="Y577" s="30">
        <f t="shared" si="9"/>
        <v>0</v>
      </c>
      <c r="AG577" s="30">
        <f>STOCK!A1073</f>
        <v>0</v>
      </c>
      <c r="AI577" s="30">
        <v>0</v>
      </c>
    </row>
    <row r="578" spans="1:35" x14ac:dyDescent="0.15">
      <c r="A578" s="30">
        <f>STOCK!C1074</f>
        <v>0</v>
      </c>
      <c r="B578" s="30">
        <f>STOCK!D1074</f>
        <v>0</v>
      </c>
      <c r="C578" s="30">
        <f>STOCK!E1074</f>
        <v>0</v>
      </c>
      <c r="D578" s="30">
        <f>STOCK!F1074</f>
        <v>0</v>
      </c>
      <c r="E578" s="30">
        <f>STOCK!G1074</f>
        <v>0</v>
      </c>
      <c r="F578" s="30" t="e">
        <f>STOCK!#REF!</f>
        <v>#REF!</v>
      </c>
      <c r="G578" s="30">
        <f>STOCK!H1074</f>
        <v>0</v>
      </c>
      <c r="H578" s="30" t="e">
        <f>STOCK!#REF!</f>
        <v>#REF!</v>
      </c>
      <c r="I578" s="30">
        <f>STOCK!I1074</f>
        <v>0</v>
      </c>
      <c r="J578" s="30">
        <f>STOCK!J1074</f>
        <v>0</v>
      </c>
      <c r="K578" s="30" t="e">
        <f>STOCK!#REF!</f>
        <v>#REF!</v>
      </c>
      <c r="L578" s="30">
        <f>STOCK!K1074</f>
        <v>0</v>
      </c>
      <c r="U578" s="30">
        <v>1</v>
      </c>
      <c r="V578" s="30">
        <f>STOCK!O1074</f>
        <v>0</v>
      </c>
      <c r="X578" s="30">
        <v>0</v>
      </c>
      <c r="Y578" s="30">
        <f t="shared" si="9"/>
        <v>0</v>
      </c>
      <c r="AG578" s="30">
        <f>STOCK!A1074</f>
        <v>0</v>
      </c>
      <c r="AI578" s="30">
        <v>0</v>
      </c>
    </row>
    <row r="579" spans="1:35" x14ac:dyDescent="0.15">
      <c r="A579" s="30">
        <f>STOCK!C1075</f>
        <v>0</v>
      </c>
      <c r="B579" s="30">
        <f>STOCK!D1075</f>
        <v>0</v>
      </c>
      <c r="C579" s="30">
        <f>STOCK!E1075</f>
        <v>0</v>
      </c>
      <c r="D579" s="30">
        <f>STOCK!F1075</f>
        <v>0</v>
      </c>
      <c r="E579" s="30">
        <f>STOCK!G1075</f>
        <v>0</v>
      </c>
      <c r="F579" s="30" t="e">
        <f>STOCK!#REF!</f>
        <v>#REF!</v>
      </c>
      <c r="G579" s="30">
        <f>STOCK!H1075</f>
        <v>0</v>
      </c>
      <c r="H579" s="30" t="e">
        <f>STOCK!#REF!</f>
        <v>#REF!</v>
      </c>
      <c r="I579" s="30">
        <f>STOCK!I1075</f>
        <v>0</v>
      </c>
      <c r="J579" s="30">
        <f>STOCK!J1075</f>
        <v>0</v>
      </c>
      <c r="K579" s="30" t="e">
        <f>STOCK!#REF!</f>
        <v>#REF!</v>
      </c>
      <c r="L579" s="30">
        <f>STOCK!K1075</f>
        <v>0</v>
      </c>
      <c r="U579" s="30">
        <v>1</v>
      </c>
      <c r="V579" s="30">
        <f>STOCK!O1075</f>
        <v>0</v>
      </c>
      <c r="X579" s="30">
        <v>0</v>
      </c>
      <c r="Y579" s="30">
        <f t="shared" si="9"/>
        <v>0</v>
      </c>
      <c r="AG579" s="30">
        <f>STOCK!A1075</f>
        <v>0</v>
      </c>
      <c r="AI579" s="30">
        <v>0</v>
      </c>
    </row>
    <row r="580" spans="1:35" x14ac:dyDescent="0.15">
      <c r="A580" s="30">
        <f>STOCK!C1076</f>
        <v>0</v>
      </c>
      <c r="B580" s="30">
        <f>STOCK!D1076</f>
        <v>0</v>
      </c>
      <c r="C580" s="30">
        <f>STOCK!E1076</f>
        <v>0</v>
      </c>
      <c r="D580" s="30">
        <f>STOCK!F1076</f>
        <v>0</v>
      </c>
      <c r="E580" s="30">
        <f>STOCK!G1076</f>
        <v>0</v>
      </c>
      <c r="F580" s="30" t="e">
        <f>STOCK!#REF!</f>
        <v>#REF!</v>
      </c>
      <c r="G580" s="30">
        <f>STOCK!H1076</f>
        <v>0</v>
      </c>
      <c r="H580" s="30" t="e">
        <f>STOCK!#REF!</f>
        <v>#REF!</v>
      </c>
      <c r="I580" s="30">
        <f>STOCK!I1076</f>
        <v>0</v>
      </c>
      <c r="J580" s="30">
        <f>STOCK!J1076</f>
        <v>0</v>
      </c>
      <c r="K580" s="30" t="e">
        <f>STOCK!#REF!</f>
        <v>#REF!</v>
      </c>
      <c r="L580" s="30">
        <f>STOCK!K1076</f>
        <v>0</v>
      </c>
      <c r="U580" s="30">
        <v>1</v>
      </c>
      <c r="V580" s="30">
        <f>STOCK!O1076</f>
        <v>0</v>
      </c>
      <c r="X580" s="30">
        <v>0</v>
      </c>
      <c r="Y580" s="30">
        <f t="shared" si="9"/>
        <v>0</v>
      </c>
      <c r="AG580" s="30">
        <f>STOCK!A1076</f>
        <v>0</v>
      </c>
      <c r="AI580" s="30">
        <v>0</v>
      </c>
    </row>
    <row r="581" spans="1:35" x14ac:dyDescent="0.15">
      <c r="A581" s="30">
        <f>STOCK!C1077</f>
        <v>0</v>
      </c>
      <c r="B581" s="30">
        <f>STOCK!D1077</f>
        <v>0</v>
      </c>
      <c r="C581" s="30">
        <f>STOCK!E1077</f>
        <v>0</v>
      </c>
      <c r="D581" s="30">
        <f>STOCK!F1077</f>
        <v>0</v>
      </c>
      <c r="E581" s="30">
        <f>STOCK!G1077</f>
        <v>0</v>
      </c>
      <c r="F581" s="30" t="e">
        <f>STOCK!#REF!</f>
        <v>#REF!</v>
      </c>
      <c r="G581" s="30">
        <f>STOCK!H1077</f>
        <v>0</v>
      </c>
      <c r="H581" s="30" t="e">
        <f>STOCK!#REF!</f>
        <v>#REF!</v>
      </c>
      <c r="I581" s="30">
        <f>STOCK!I1077</f>
        <v>0</v>
      </c>
      <c r="J581" s="30">
        <f>STOCK!J1077</f>
        <v>0</v>
      </c>
      <c r="K581" s="30" t="e">
        <f>STOCK!#REF!</f>
        <v>#REF!</v>
      </c>
      <c r="L581" s="30">
        <f>STOCK!K1077</f>
        <v>0</v>
      </c>
      <c r="U581" s="30">
        <v>1</v>
      </c>
      <c r="V581" s="30">
        <f>STOCK!O1077</f>
        <v>0</v>
      </c>
      <c r="X581" s="30">
        <v>0</v>
      </c>
      <c r="Y581" s="30">
        <f t="shared" si="9"/>
        <v>0</v>
      </c>
      <c r="AG581" s="30">
        <f>STOCK!A1077</f>
        <v>0</v>
      </c>
      <c r="AI581" s="30">
        <v>0</v>
      </c>
    </row>
    <row r="582" spans="1:35" x14ac:dyDescent="0.15">
      <c r="A582" s="30">
        <f>STOCK!C1078</f>
        <v>0</v>
      </c>
      <c r="B582" s="30">
        <f>STOCK!D1078</f>
        <v>0</v>
      </c>
      <c r="C582" s="30">
        <f>STOCK!E1078</f>
        <v>0</v>
      </c>
      <c r="D582" s="30">
        <f>STOCK!F1078</f>
        <v>0</v>
      </c>
      <c r="E582" s="30">
        <f>STOCK!G1078</f>
        <v>0</v>
      </c>
      <c r="F582" s="30" t="e">
        <f>STOCK!#REF!</f>
        <v>#REF!</v>
      </c>
      <c r="G582" s="30">
        <f>STOCK!H1078</f>
        <v>0</v>
      </c>
      <c r="H582" s="30" t="e">
        <f>STOCK!#REF!</f>
        <v>#REF!</v>
      </c>
      <c r="I582" s="30">
        <f>STOCK!I1078</f>
        <v>0</v>
      </c>
      <c r="J582" s="30">
        <f>STOCK!J1078</f>
        <v>0</v>
      </c>
      <c r="K582" s="30" t="e">
        <f>STOCK!#REF!</f>
        <v>#REF!</v>
      </c>
      <c r="L582" s="30">
        <f>STOCK!K1078</f>
        <v>0</v>
      </c>
      <c r="U582" s="30">
        <v>1</v>
      </c>
      <c r="V582" s="30">
        <f>STOCK!O1078</f>
        <v>0</v>
      </c>
      <c r="X582" s="30">
        <v>0</v>
      </c>
      <c r="Y582" s="30">
        <f t="shared" ref="Y582:Y587" si="10">IF(V582&gt;0,1,0)</f>
        <v>0</v>
      </c>
      <c r="AG582" s="30">
        <f>STOCK!A1078</f>
        <v>0</v>
      </c>
      <c r="AI582" s="30">
        <v>0</v>
      </c>
    </row>
    <row r="583" spans="1:35" x14ac:dyDescent="0.15">
      <c r="A583" s="30">
        <f>STOCK!C1079</f>
        <v>0</v>
      </c>
      <c r="B583" s="30">
        <f>STOCK!D1079</f>
        <v>0</v>
      </c>
      <c r="C583" s="30">
        <f>STOCK!E1079</f>
        <v>0</v>
      </c>
      <c r="D583" s="30">
        <f>STOCK!F1079</f>
        <v>0</v>
      </c>
      <c r="E583" s="30">
        <f>STOCK!G1079</f>
        <v>0</v>
      </c>
      <c r="F583" s="30" t="e">
        <f>STOCK!#REF!</f>
        <v>#REF!</v>
      </c>
      <c r="G583" s="30">
        <f>STOCK!H1079</f>
        <v>0</v>
      </c>
      <c r="H583" s="30" t="e">
        <f>STOCK!#REF!</f>
        <v>#REF!</v>
      </c>
      <c r="I583" s="30">
        <f>STOCK!I1079</f>
        <v>0</v>
      </c>
      <c r="J583" s="30">
        <f>STOCK!J1079</f>
        <v>0</v>
      </c>
      <c r="K583" s="30" t="e">
        <f>STOCK!#REF!</f>
        <v>#REF!</v>
      </c>
      <c r="L583" s="30">
        <f>STOCK!K1079</f>
        <v>0</v>
      </c>
      <c r="U583" s="30">
        <v>1</v>
      </c>
      <c r="V583" s="30">
        <f>STOCK!O1079</f>
        <v>0</v>
      </c>
      <c r="X583" s="30">
        <v>0</v>
      </c>
      <c r="Y583" s="30">
        <f t="shared" si="10"/>
        <v>0</v>
      </c>
      <c r="AG583" s="30">
        <f>STOCK!A1079</f>
        <v>0</v>
      </c>
      <c r="AI583" s="30">
        <v>0</v>
      </c>
    </row>
    <row r="584" spans="1:35" x14ac:dyDescent="0.15">
      <c r="A584" s="30">
        <f>STOCK!C1080</f>
        <v>0</v>
      </c>
      <c r="B584" s="30">
        <f>STOCK!D1080</f>
        <v>0</v>
      </c>
      <c r="C584" s="30">
        <f>STOCK!E1080</f>
        <v>0</v>
      </c>
      <c r="D584" s="30">
        <f>STOCK!F1080</f>
        <v>0</v>
      </c>
      <c r="E584" s="30">
        <f>STOCK!G1080</f>
        <v>0</v>
      </c>
      <c r="F584" s="30" t="e">
        <f>STOCK!#REF!</f>
        <v>#REF!</v>
      </c>
      <c r="G584" s="30">
        <f>STOCK!H1080</f>
        <v>0</v>
      </c>
      <c r="H584" s="30" t="e">
        <f>STOCK!#REF!</f>
        <v>#REF!</v>
      </c>
      <c r="I584" s="30">
        <f>STOCK!I1080</f>
        <v>0</v>
      </c>
      <c r="J584" s="30">
        <f>STOCK!J1080</f>
        <v>0</v>
      </c>
      <c r="K584" s="30" t="e">
        <f>STOCK!#REF!</f>
        <v>#REF!</v>
      </c>
      <c r="L584" s="30">
        <f>STOCK!K1080</f>
        <v>0</v>
      </c>
      <c r="U584" s="30">
        <v>1</v>
      </c>
      <c r="V584" s="30">
        <f>STOCK!O1080</f>
        <v>0</v>
      </c>
      <c r="X584" s="30">
        <v>0</v>
      </c>
      <c r="Y584" s="30">
        <f t="shared" si="10"/>
        <v>0</v>
      </c>
      <c r="AG584" s="30">
        <f>STOCK!A1080</f>
        <v>0</v>
      </c>
      <c r="AI584" s="30">
        <v>0</v>
      </c>
    </row>
    <row r="585" spans="1:35" x14ac:dyDescent="0.15">
      <c r="A585" s="30">
        <f>STOCK!C1081</f>
        <v>0</v>
      </c>
      <c r="B585" s="30">
        <f>STOCK!D1081</f>
        <v>0</v>
      </c>
      <c r="C585" s="30">
        <f>STOCK!E1081</f>
        <v>0</v>
      </c>
      <c r="D585" s="30">
        <f>STOCK!F1081</f>
        <v>0</v>
      </c>
      <c r="E585" s="30">
        <f>STOCK!G1081</f>
        <v>0</v>
      </c>
      <c r="F585" s="30" t="e">
        <f>STOCK!#REF!</f>
        <v>#REF!</v>
      </c>
      <c r="G585" s="30">
        <f>STOCK!H1081</f>
        <v>0</v>
      </c>
      <c r="H585" s="30" t="e">
        <f>STOCK!#REF!</f>
        <v>#REF!</v>
      </c>
      <c r="I585" s="30">
        <f>STOCK!I1081</f>
        <v>0</v>
      </c>
      <c r="J585" s="30">
        <f>STOCK!J1081</f>
        <v>0</v>
      </c>
      <c r="K585" s="30" t="e">
        <f>STOCK!#REF!</f>
        <v>#REF!</v>
      </c>
      <c r="L585" s="30">
        <f>STOCK!K1081</f>
        <v>0</v>
      </c>
      <c r="U585" s="30">
        <v>1</v>
      </c>
      <c r="V585" s="30">
        <f>STOCK!O1081</f>
        <v>0</v>
      </c>
      <c r="X585" s="30">
        <v>0</v>
      </c>
      <c r="Y585" s="30">
        <f t="shared" si="10"/>
        <v>0</v>
      </c>
      <c r="AG585" s="30">
        <f>STOCK!A1081</f>
        <v>0</v>
      </c>
      <c r="AI585" s="30">
        <v>0</v>
      </c>
    </row>
    <row r="586" spans="1:35" x14ac:dyDescent="0.15">
      <c r="A586" s="30">
        <f>STOCK!C1082</f>
        <v>0</v>
      </c>
      <c r="B586" s="30">
        <f>STOCK!D1082</f>
        <v>0</v>
      </c>
      <c r="C586" s="30">
        <f>STOCK!E1082</f>
        <v>0</v>
      </c>
      <c r="D586" s="30">
        <f>STOCK!F1082</f>
        <v>0</v>
      </c>
      <c r="E586" s="30">
        <f>STOCK!G1082</f>
        <v>0</v>
      </c>
      <c r="F586" s="30" t="e">
        <f>STOCK!#REF!</f>
        <v>#REF!</v>
      </c>
      <c r="G586" s="30">
        <f>STOCK!H1082</f>
        <v>0</v>
      </c>
      <c r="H586" s="30" t="e">
        <f>STOCK!#REF!</f>
        <v>#REF!</v>
      </c>
      <c r="I586" s="30">
        <f>STOCK!I1082</f>
        <v>0</v>
      </c>
      <c r="J586" s="30">
        <f>STOCK!J1082</f>
        <v>0</v>
      </c>
      <c r="K586" s="30" t="e">
        <f>STOCK!#REF!</f>
        <v>#REF!</v>
      </c>
      <c r="L586" s="30">
        <f>STOCK!K1082</f>
        <v>0</v>
      </c>
      <c r="U586" s="30">
        <v>1</v>
      </c>
      <c r="V586" s="30">
        <f>STOCK!O1082</f>
        <v>0</v>
      </c>
      <c r="X586" s="30">
        <v>0</v>
      </c>
      <c r="Y586" s="30">
        <f t="shared" si="10"/>
        <v>0</v>
      </c>
      <c r="AG586" s="30">
        <f>STOCK!A1082</f>
        <v>0</v>
      </c>
      <c r="AI586" s="30">
        <v>0</v>
      </c>
    </row>
    <row r="587" spans="1:35" x14ac:dyDescent="0.15">
      <c r="A587" s="30">
        <f>STOCK!C1083</f>
        <v>0</v>
      </c>
      <c r="B587" s="30">
        <f>STOCK!D1083</f>
        <v>0</v>
      </c>
      <c r="C587" s="30">
        <f>STOCK!E1083</f>
        <v>0</v>
      </c>
      <c r="D587" s="30">
        <f>STOCK!F1083</f>
        <v>0</v>
      </c>
      <c r="E587" s="30">
        <f>STOCK!G1083</f>
        <v>0</v>
      </c>
      <c r="F587" s="30" t="e">
        <f>STOCK!#REF!</f>
        <v>#REF!</v>
      </c>
      <c r="G587" s="30">
        <f>STOCK!H1083</f>
        <v>0</v>
      </c>
      <c r="H587" s="30" t="e">
        <f>STOCK!#REF!</f>
        <v>#REF!</v>
      </c>
      <c r="I587" s="30">
        <f>STOCK!I1083</f>
        <v>0</v>
      </c>
      <c r="J587" s="30">
        <f>STOCK!J1083</f>
        <v>0</v>
      </c>
      <c r="K587" s="30" t="e">
        <f>STOCK!#REF!</f>
        <v>#REF!</v>
      </c>
      <c r="L587" s="30">
        <f>STOCK!K1083</f>
        <v>0</v>
      </c>
      <c r="U587" s="30">
        <v>1</v>
      </c>
      <c r="V587" s="30">
        <f>STOCK!O1083</f>
        <v>0</v>
      </c>
      <c r="X587" s="30">
        <v>0</v>
      </c>
      <c r="Y587" s="30">
        <f t="shared" si="10"/>
        <v>0</v>
      </c>
      <c r="AG587" s="30">
        <f>STOCK!A1083</f>
        <v>0</v>
      </c>
      <c r="AI587" s="30">
        <v>0</v>
      </c>
    </row>
    <row r="588" spans="1:35" x14ac:dyDescent="0.15">
      <c r="A588" s="30">
        <f>STOCK!C1084</f>
        <v>0</v>
      </c>
      <c r="B588" s="30">
        <f>STOCK!D1084</f>
        <v>0</v>
      </c>
      <c r="C588" s="30">
        <f>STOCK!E1084</f>
        <v>0</v>
      </c>
      <c r="D588" s="30">
        <f>STOCK!F1084</f>
        <v>0</v>
      </c>
      <c r="E588" s="30">
        <f>STOCK!G1084</f>
        <v>0</v>
      </c>
      <c r="F588" s="30" t="e">
        <f>STOCK!#REF!</f>
        <v>#REF!</v>
      </c>
      <c r="G588" s="30">
        <f>STOCK!H1084</f>
        <v>0</v>
      </c>
      <c r="H588" s="30" t="e">
        <f>STOCK!#REF!</f>
        <v>#REF!</v>
      </c>
      <c r="I588" s="30">
        <f>STOCK!I1084</f>
        <v>0</v>
      </c>
      <c r="J588" s="30">
        <f>STOCK!J1084</f>
        <v>0</v>
      </c>
      <c r="K588" s="30" t="e">
        <f>STOCK!#REF!</f>
        <v>#REF!</v>
      </c>
      <c r="L588" s="30">
        <f>STOCK!K1084</f>
        <v>0</v>
      </c>
      <c r="U588" s="30">
        <v>1</v>
      </c>
      <c r="V588" s="30">
        <f>STOCK!O1084</f>
        <v>0</v>
      </c>
      <c r="X588" s="30">
        <v>0</v>
      </c>
      <c r="Y588" s="30">
        <f t="shared" ref="Y588:Y651" si="11">IF(V588&gt;0,1,0)</f>
        <v>0</v>
      </c>
      <c r="AG588" s="30">
        <f>STOCK!A1084</f>
        <v>0</v>
      </c>
      <c r="AI588" s="30">
        <v>0</v>
      </c>
    </row>
    <row r="589" spans="1:35" x14ac:dyDescent="0.15">
      <c r="A589" s="30">
        <f>STOCK!C1085</f>
        <v>0</v>
      </c>
      <c r="B589" s="30">
        <f>STOCK!D1085</f>
        <v>0</v>
      </c>
      <c r="C589" s="30">
        <f>STOCK!E1085</f>
        <v>0</v>
      </c>
      <c r="D589" s="30">
        <f>STOCK!F1085</f>
        <v>0</v>
      </c>
      <c r="E589" s="30">
        <f>STOCK!G1085</f>
        <v>0</v>
      </c>
      <c r="F589" s="30" t="e">
        <f>STOCK!#REF!</f>
        <v>#REF!</v>
      </c>
      <c r="G589" s="30">
        <f>STOCK!H1085</f>
        <v>0</v>
      </c>
      <c r="H589" s="30" t="e">
        <f>STOCK!#REF!</f>
        <v>#REF!</v>
      </c>
      <c r="I589" s="30">
        <f>STOCK!I1085</f>
        <v>0</v>
      </c>
      <c r="J589" s="30">
        <f>STOCK!J1085</f>
        <v>0</v>
      </c>
      <c r="K589" s="30" t="e">
        <f>STOCK!#REF!</f>
        <v>#REF!</v>
      </c>
      <c r="L589" s="30">
        <f>STOCK!K1085</f>
        <v>0</v>
      </c>
      <c r="U589" s="30">
        <v>1</v>
      </c>
      <c r="V589" s="30">
        <f>STOCK!O1085</f>
        <v>0</v>
      </c>
      <c r="X589" s="30">
        <v>0</v>
      </c>
      <c r="Y589" s="30">
        <f t="shared" si="11"/>
        <v>0</v>
      </c>
      <c r="AG589" s="30">
        <f>STOCK!A1085</f>
        <v>0</v>
      </c>
      <c r="AI589" s="30">
        <v>0</v>
      </c>
    </row>
    <row r="590" spans="1:35" x14ac:dyDescent="0.15">
      <c r="A590" s="30">
        <f>STOCK!C1086</f>
        <v>0</v>
      </c>
      <c r="B590" s="30">
        <f>STOCK!D1086</f>
        <v>0</v>
      </c>
      <c r="C590" s="30">
        <f>STOCK!E1086</f>
        <v>0</v>
      </c>
      <c r="D590" s="30">
        <f>STOCK!F1086</f>
        <v>0</v>
      </c>
      <c r="E590" s="30">
        <f>STOCK!G1086</f>
        <v>0</v>
      </c>
      <c r="F590" s="30" t="e">
        <f>STOCK!#REF!</f>
        <v>#REF!</v>
      </c>
      <c r="G590" s="30">
        <f>STOCK!H1086</f>
        <v>0</v>
      </c>
      <c r="H590" s="30" t="e">
        <f>STOCK!#REF!</f>
        <v>#REF!</v>
      </c>
      <c r="I590" s="30">
        <f>STOCK!I1086</f>
        <v>0</v>
      </c>
      <c r="J590" s="30">
        <f>STOCK!J1086</f>
        <v>0</v>
      </c>
      <c r="K590" s="30" t="e">
        <f>STOCK!#REF!</f>
        <v>#REF!</v>
      </c>
      <c r="L590" s="30">
        <f>STOCK!K1086</f>
        <v>0</v>
      </c>
      <c r="U590" s="30">
        <v>1</v>
      </c>
      <c r="V590" s="30">
        <f>STOCK!O1086</f>
        <v>0</v>
      </c>
      <c r="X590" s="30">
        <v>0</v>
      </c>
      <c r="Y590" s="30">
        <f t="shared" si="11"/>
        <v>0</v>
      </c>
      <c r="AG590" s="30">
        <f>STOCK!A1086</f>
        <v>0</v>
      </c>
      <c r="AI590" s="30">
        <v>0</v>
      </c>
    </row>
    <row r="591" spans="1:35" x14ac:dyDescent="0.15">
      <c r="A591" s="30">
        <f>STOCK!C1087</f>
        <v>0</v>
      </c>
      <c r="B591" s="30">
        <f>STOCK!D1087</f>
        <v>0</v>
      </c>
      <c r="C591" s="30">
        <f>STOCK!E1087</f>
        <v>0</v>
      </c>
      <c r="D591" s="30">
        <f>STOCK!F1087</f>
        <v>0</v>
      </c>
      <c r="E591" s="30">
        <f>STOCK!G1087</f>
        <v>0</v>
      </c>
      <c r="F591" s="30" t="e">
        <f>STOCK!#REF!</f>
        <v>#REF!</v>
      </c>
      <c r="G591" s="30">
        <f>STOCK!H1087</f>
        <v>0</v>
      </c>
      <c r="H591" s="30" t="e">
        <f>STOCK!#REF!</f>
        <v>#REF!</v>
      </c>
      <c r="I591" s="30">
        <f>STOCK!I1087</f>
        <v>0</v>
      </c>
      <c r="J591" s="30">
        <f>STOCK!J1087</f>
        <v>0</v>
      </c>
      <c r="K591" s="30" t="e">
        <f>STOCK!#REF!</f>
        <v>#REF!</v>
      </c>
      <c r="L591" s="30">
        <f>STOCK!K1087</f>
        <v>0</v>
      </c>
      <c r="U591" s="30">
        <v>1</v>
      </c>
      <c r="V591" s="30">
        <f>STOCK!O1087</f>
        <v>0</v>
      </c>
      <c r="X591" s="30">
        <v>0</v>
      </c>
      <c r="Y591" s="30">
        <f t="shared" si="11"/>
        <v>0</v>
      </c>
      <c r="AG591" s="30">
        <f>STOCK!A1087</f>
        <v>0</v>
      </c>
      <c r="AI591" s="30">
        <v>0</v>
      </c>
    </row>
    <row r="592" spans="1:35" x14ac:dyDescent="0.15">
      <c r="A592" s="30">
        <f>STOCK!C1088</f>
        <v>0</v>
      </c>
      <c r="B592" s="30">
        <f>STOCK!D1088</f>
        <v>0</v>
      </c>
      <c r="C592" s="30">
        <f>STOCK!E1088</f>
        <v>0</v>
      </c>
      <c r="D592" s="30">
        <f>STOCK!F1088</f>
        <v>0</v>
      </c>
      <c r="E592" s="30">
        <f>STOCK!G1088</f>
        <v>0</v>
      </c>
      <c r="F592" s="30" t="e">
        <f>STOCK!#REF!</f>
        <v>#REF!</v>
      </c>
      <c r="G592" s="30">
        <f>STOCK!H1088</f>
        <v>0</v>
      </c>
      <c r="H592" s="30" t="e">
        <f>STOCK!#REF!</f>
        <v>#REF!</v>
      </c>
      <c r="I592" s="30">
        <f>STOCK!I1088</f>
        <v>0</v>
      </c>
      <c r="J592" s="30">
        <f>STOCK!J1088</f>
        <v>0</v>
      </c>
      <c r="K592" s="30" t="e">
        <f>STOCK!#REF!</f>
        <v>#REF!</v>
      </c>
      <c r="L592" s="30">
        <f>STOCK!K1088</f>
        <v>0</v>
      </c>
      <c r="U592" s="30">
        <v>1</v>
      </c>
      <c r="V592" s="30">
        <f>STOCK!O1088</f>
        <v>0</v>
      </c>
      <c r="X592" s="30">
        <v>0</v>
      </c>
      <c r="Y592" s="30">
        <f t="shared" si="11"/>
        <v>0</v>
      </c>
      <c r="AG592" s="30">
        <f>STOCK!A1088</f>
        <v>0</v>
      </c>
      <c r="AI592" s="30">
        <v>0</v>
      </c>
    </row>
    <row r="593" spans="1:35" x14ac:dyDescent="0.15">
      <c r="A593" s="30">
        <f>STOCK!C1089</f>
        <v>0</v>
      </c>
      <c r="B593" s="30">
        <f>STOCK!D1089</f>
        <v>0</v>
      </c>
      <c r="C593" s="30">
        <f>STOCK!E1089</f>
        <v>0</v>
      </c>
      <c r="D593" s="30">
        <f>STOCK!F1089</f>
        <v>0</v>
      </c>
      <c r="E593" s="30">
        <f>STOCK!G1089</f>
        <v>0</v>
      </c>
      <c r="F593" s="30" t="e">
        <f>STOCK!#REF!</f>
        <v>#REF!</v>
      </c>
      <c r="G593" s="30">
        <f>STOCK!H1089</f>
        <v>0</v>
      </c>
      <c r="H593" s="30" t="e">
        <f>STOCK!#REF!</f>
        <v>#REF!</v>
      </c>
      <c r="I593" s="30">
        <f>STOCK!I1089</f>
        <v>0</v>
      </c>
      <c r="J593" s="30">
        <f>STOCK!J1089</f>
        <v>0</v>
      </c>
      <c r="K593" s="30" t="e">
        <f>STOCK!#REF!</f>
        <v>#REF!</v>
      </c>
      <c r="L593" s="30">
        <f>STOCK!K1089</f>
        <v>0</v>
      </c>
      <c r="U593" s="30">
        <v>1</v>
      </c>
      <c r="V593" s="30">
        <f>STOCK!O1089</f>
        <v>0</v>
      </c>
      <c r="X593" s="30">
        <v>0</v>
      </c>
      <c r="Y593" s="30">
        <f t="shared" si="11"/>
        <v>0</v>
      </c>
      <c r="AG593" s="30">
        <f>STOCK!A1089</f>
        <v>0</v>
      </c>
      <c r="AI593" s="30">
        <v>0</v>
      </c>
    </row>
    <row r="594" spans="1:35" x14ac:dyDescent="0.15">
      <c r="A594" s="30">
        <f>STOCK!C1090</f>
        <v>0</v>
      </c>
      <c r="B594" s="30">
        <f>STOCK!D1090</f>
        <v>0</v>
      </c>
      <c r="C594" s="30">
        <f>STOCK!E1090</f>
        <v>0</v>
      </c>
      <c r="D594" s="30">
        <f>STOCK!F1090</f>
        <v>0</v>
      </c>
      <c r="E594" s="30">
        <f>STOCK!G1090</f>
        <v>0</v>
      </c>
      <c r="F594" s="30" t="e">
        <f>STOCK!#REF!</f>
        <v>#REF!</v>
      </c>
      <c r="G594" s="30">
        <f>STOCK!H1090</f>
        <v>0</v>
      </c>
      <c r="H594" s="30" t="e">
        <f>STOCK!#REF!</f>
        <v>#REF!</v>
      </c>
      <c r="I594" s="30">
        <f>STOCK!I1090</f>
        <v>0</v>
      </c>
      <c r="J594" s="30">
        <f>STOCK!J1090</f>
        <v>0</v>
      </c>
      <c r="K594" s="30" t="e">
        <f>STOCK!#REF!</f>
        <v>#REF!</v>
      </c>
      <c r="L594" s="30">
        <f>STOCK!K1090</f>
        <v>0</v>
      </c>
      <c r="U594" s="30">
        <v>1</v>
      </c>
      <c r="V594" s="30">
        <f>STOCK!O1090</f>
        <v>0</v>
      </c>
      <c r="X594" s="30">
        <v>0</v>
      </c>
      <c r="Y594" s="30">
        <f t="shared" si="11"/>
        <v>0</v>
      </c>
      <c r="AG594" s="30">
        <f>STOCK!A1090</f>
        <v>0</v>
      </c>
      <c r="AI594" s="30">
        <v>0</v>
      </c>
    </row>
    <row r="595" spans="1:35" x14ac:dyDescent="0.15">
      <c r="A595" s="30">
        <f>STOCK!C1091</f>
        <v>0</v>
      </c>
      <c r="B595" s="30">
        <f>STOCK!D1091</f>
        <v>0</v>
      </c>
      <c r="C595" s="30">
        <f>STOCK!E1091</f>
        <v>0</v>
      </c>
      <c r="D595" s="30">
        <f>STOCK!F1091</f>
        <v>0</v>
      </c>
      <c r="E595" s="30">
        <f>STOCK!G1091</f>
        <v>0</v>
      </c>
      <c r="F595" s="30" t="e">
        <f>STOCK!#REF!</f>
        <v>#REF!</v>
      </c>
      <c r="G595" s="30">
        <f>STOCK!H1091</f>
        <v>0</v>
      </c>
      <c r="H595" s="30" t="e">
        <f>STOCK!#REF!</f>
        <v>#REF!</v>
      </c>
      <c r="I595" s="30">
        <f>STOCK!I1091</f>
        <v>0</v>
      </c>
      <c r="J595" s="30">
        <f>STOCK!J1091</f>
        <v>0</v>
      </c>
      <c r="K595" s="30" t="e">
        <f>STOCK!#REF!</f>
        <v>#REF!</v>
      </c>
      <c r="L595" s="30">
        <f>STOCK!K1091</f>
        <v>0</v>
      </c>
      <c r="U595" s="30">
        <v>1</v>
      </c>
      <c r="V595" s="30">
        <f>STOCK!O1091</f>
        <v>0</v>
      </c>
      <c r="X595" s="30">
        <v>0</v>
      </c>
      <c r="Y595" s="30">
        <f t="shared" si="11"/>
        <v>0</v>
      </c>
      <c r="AG595" s="30">
        <f>STOCK!A1091</f>
        <v>0</v>
      </c>
      <c r="AI595" s="30">
        <v>0</v>
      </c>
    </row>
    <row r="596" spans="1:35" x14ac:dyDescent="0.15">
      <c r="A596" s="30">
        <f>STOCK!C1092</f>
        <v>0</v>
      </c>
      <c r="B596" s="30">
        <f>STOCK!D1092</f>
        <v>0</v>
      </c>
      <c r="C596" s="30">
        <f>STOCK!E1092</f>
        <v>0</v>
      </c>
      <c r="D596" s="30">
        <f>STOCK!F1092</f>
        <v>0</v>
      </c>
      <c r="E596" s="30">
        <f>STOCK!G1092</f>
        <v>0</v>
      </c>
      <c r="F596" s="30" t="e">
        <f>STOCK!#REF!</f>
        <v>#REF!</v>
      </c>
      <c r="G596" s="30">
        <f>STOCK!H1092</f>
        <v>0</v>
      </c>
      <c r="H596" s="30" t="e">
        <f>STOCK!#REF!</f>
        <v>#REF!</v>
      </c>
      <c r="I596" s="30">
        <f>STOCK!I1092</f>
        <v>0</v>
      </c>
      <c r="J596" s="30">
        <f>STOCK!J1092</f>
        <v>0</v>
      </c>
      <c r="K596" s="30" t="e">
        <f>STOCK!#REF!</f>
        <v>#REF!</v>
      </c>
      <c r="L596" s="30">
        <f>STOCK!K1092</f>
        <v>0</v>
      </c>
      <c r="U596" s="30">
        <v>1</v>
      </c>
      <c r="V596" s="30">
        <f>STOCK!O1092</f>
        <v>0</v>
      </c>
      <c r="X596" s="30">
        <v>0</v>
      </c>
      <c r="Y596" s="30">
        <f t="shared" si="11"/>
        <v>0</v>
      </c>
      <c r="AG596" s="30">
        <f>STOCK!A1092</f>
        <v>0</v>
      </c>
      <c r="AI596" s="30">
        <v>0</v>
      </c>
    </row>
    <row r="597" spans="1:35" x14ac:dyDescent="0.15">
      <c r="A597" s="30">
        <f>STOCK!C1093</f>
        <v>0</v>
      </c>
      <c r="B597" s="30">
        <f>STOCK!D1093</f>
        <v>0</v>
      </c>
      <c r="C597" s="30">
        <f>STOCK!E1093</f>
        <v>0</v>
      </c>
      <c r="D597" s="30">
        <f>STOCK!F1093</f>
        <v>0</v>
      </c>
      <c r="E597" s="30">
        <f>STOCK!G1093</f>
        <v>0</v>
      </c>
      <c r="F597" s="30" t="e">
        <f>STOCK!#REF!</f>
        <v>#REF!</v>
      </c>
      <c r="G597" s="30">
        <f>STOCK!H1093</f>
        <v>0</v>
      </c>
      <c r="H597" s="30" t="e">
        <f>STOCK!#REF!</f>
        <v>#REF!</v>
      </c>
      <c r="I597" s="30">
        <f>STOCK!I1093</f>
        <v>0</v>
      </c>
      <c r="J597" s="30">
        <f>STOCK!J1093</f>
        <v>0</v>
      </c>
      <c r="K597" s="30" t="e">
        <f>STOCK!#REF!</f>
        <v>#REF!</v>
      </c>
      <c r="L597" s="30">
        <f>STOCK!K1093</f>
        <v>0</v>
      </c>
      <c r="U597" s="30">
        <v>1</v>
      </c>
      <c r="V597" s="30">
        <f>STOCK!O1093</f>
        <v>0</v>
      </c>
      <c r="X597" s="30">
        <v>0</v>
      </c>
      <c r="Y597" s="30">
        <f t="shared" si="11"/>
        <v>0</v>
      </c>
      <c r="AG597" s="30">
        <f>STOCK!A1093</f>
        <v>0</v>
      </c>
      <c r="AI597" s="30">
        <v>0</v>
      </c>
    </row>
    <row r="598" spans="1:35" x14ac:dyDescent="0.15">
      <c r="A598" s="30">
        <f>STOCK!C1094</f>
        <v>0</v>
      </c>
      <c r="B598" s="30">
        <f>STOCK!D1094</f>
        <v>0</v>
      </c>
      <c r="C598" s="30">
        <f>STOCK!E1094</f>
        <v>0</v>
      </c>
      <c r="D598" s="30">
        <f>STOCK!F1094</f>
        <v>0</v>
      </c>
      <c r="E598" s="30">
        <f>STOCK!G1094</f>
        <v>0</v>
      </c>
      <c r="F598" s="30" t="e">
        <f>STOCK!#REF!</f>
        <v>#REF!</v>
      </c>
      <c r="G598" s="30">
        <f>STOCK!H1094</f>
        <v>0</v>
      </c>
      <c r="H598" s="30" t="e">
        <f>STOCK!#REF!</f>
        <v>#REF!</v>
      </c>
      <c r="I598" s="30">
        <f>STOCK!I1094</f>
        <v>0</v>
      </c>
      <c r="J598" s="30">
        <f>STOCK!J1094</f>
        <v>0</v>
      </c>
      <c r="K598" s="30" t="e">
        <f>STOCK!#REF!</f>
        <v>#REF!</v>
      </c>
      <c r="L598" s="30">
        <f>STOCK!K1094</f>
        <v>0</v>
      </c>
      <c r="U598" s="30">
        <v>1</v>
      </c>
      <c r="V598" s="30">
        <f>STOCK!O1094</f>
        <v>0</v>
      </c>
      <c r="X598" s="30">
        <v>0</v>
      </c>
      <c r="Y598" s="30">
        <f t="shared" si="11"/>
        <v>0</v>
      </c>
      <c r="AG598" s="30">
        <f>STOCK!A1094</f>
        <v>0</v>
      </c>
      <c r="AI598" s="30">
        <v>0</v>
      </c>
    </row>
    <row r="599" spans="1:35" x14ac:dyDescent="0.15">
      <c r="A599" s="30">
        <f>STOCK!C1095</f>
        <v>0</v>
      </c>
      <c r="B599" s="30">
        <f>STOCK!D1095</f>
        <v>0</v>
      </c>
      <c r="C599" s="30">
        <f>STOCK!E1095</f>
        <v>0</v>
      </c>
      <c r="D599" s="30">
        <f>STOCK!F1095</f>
        <v>0</v>
      </c>
      <c r="E599" s="30">
        <f>STOCK!G1095</f>
        <v>0</v>
      </c>
      <c r="F599" s="30" t="e">
        <f>STOCK!#REF!</f>
        <v>#REF!</v>
      </c>
      <c r="G599" s="30">
        <f>STOCK!H1095</f>
        <v>0</v>
      </c>
      <c r="H599" s="30" t="e">
        <f>STOCK!#REF!</f>
        <v>#REF!</v>
      </c>
      <c r="I599" s="30">
        <f>STOCK!I1095</f>
        <v>0</v>
      </c>
      <c r="J599" s="30">
        <f>STOCK!J1095</f>
        <v>0</v>
      </c>
      <c r="K599" s="30" t="e">
        <f>STOCK!#REF!</f>
        <v>#REF!</v>
      </c>
      <c r="L599" s="30">
        <f>STOCK!K1095</f>
        <v>0</v>
      </c>
      <c r="U599" s="30">
        <v>1</v>
      </c>
      <c r="V599" s="30">
        <f>STOCK!O1095</f>
        <v>0</v>
      </c>
      <c r="X599" s="30">
        <v>0</v>
      </c>
      <c r="Y599" s="30">
        <f t="shared" si="11"/>
        <v>0</v>
      </c>
      <c r="AG599" s="30">
        <f>STOCK!A1095</f>
        <v>0</v>
      </c>
      <c r="AI599" s="30">
        <v>0</v>
      </c>
    </row>
    <row r="600" spans="1:35" x14ac:dyDescent="0.15">
      <c r="A600" s="30">
        <f>STOCK!C1096</f>
        <v>0</v>
      </c>
      <c r="B600" s="30">
        <f>STOCK!D1096</f>
        <v>0</v>
      </c>
      <c r="C600" s="30">
        <f>STOCK!E1096</f>
        <v>0</v>
      </c>
      <c r="D600" s="30">
        <f>STOCK!F1096</f>
        <v>0</v>
      </c>
      <c r="E600" s="30">
        <f>STOCK!G1096</f>
        <v>0</v>
      </c>
      <c r="F600" s="30" t="e">
        <f>STOCK!#REF!</f>
        <v>#REF!</v>
      </c>
      <c r="G600" s="30">
        <f>STOCK!H1096</f>
        <v>0</v>
      </c>
      <c r="H600" s="30" t="e">
        <f>STOCK!#REF!</f>
        <v>#REF!</v>
      </c>
      <c r="I600" s="30">
        <f>STOCK!I1096</f>
        <v>0</v>
      </c>
      <c r="J600" s="30">
        <f>STOCK!J1096</f>
        <v>0</v>
      </c>
      <c r="K600" s="30" t="e">
        <f>STOCK!#REF!</f>
        <v>#REF!</v>
      </c>
      <c r="L600" s="30">
        <f>STOCK!K1096</f>
        <v>0</v>
      </c>
      <c r="U600" s="30">
        <v>1</v>
      </c>
      <c r="V600" s="30">
        <f>STOCK!O1096</f>
        <v>0</v>
      </c>
      <c r="X600" s="30">
        <v>0</v>
      </c>
      <c r="Y600" s="30">
        <f t="shared" si="11"/>
        <v>0</v>
      </c>
      <c r="AG600" s="30">
        <f>STOCK!A1096</f>
        <v>0</v>
      </c>
      <c r="AI600" s="30">
        <v>0</v>
      </c>
    </row>
    <row r="601" spans="1:35" x14ac:dyDescent="0.15">
      <c r="A601" s="30">
        <f>STOCK!C1097</f>
        <v>0</v>
      </c>
      <c r="B601" s="30">
        <f>STOCK!D1097</f>
        <v>0</v>
      </c>
      <c r="C601" s="30">
        <f>STOCK!E1097</f>
        <v>0</v>
      </c>
      <c r="D601" s="30">
        <f>STOCK!F1097</f>
        <v>0</v>
      </c>
      <c r="E601" s="30">
        <f>STOCK!G1097</f>
        <v>0</v>
      </c>
      <c r="F601" s="30" t="e">
        <f>STOCK!#REF!</f>
        <v>#REF!</v>
      </c>
      <c r="G601" s="30">
        <f>STOCK!H1097</f>
        <v>0</v>
      </c>
      <c r="H601" s="30" t="e">
        <f>STOCK!#REF!</f>
        <v>#REF!</v>
      </c>
      <c r="I601" s="30">
        <f>STOCK!I1097</f>
        <v>0</v>
      </c>
      <c r="J601" s="30">
        <f>STOCK!J1097</f>
        <v>0</v>
      </c>
      <c r="K601" s="30" t="e">
        <f>STOCK!#REF!</f>
        <v>#REF!</v>
      </c>
      <c r="L601" s="30">
        <f>STOCK!K1097</f>
        <v>0</v>
      </c>
      <c r="U601" s="30">
        <v>1</v>
      </c>
      <c r="V601" s="30">
        <f>STOCK!O1097</f>
        <v>0</v>
      </c>
      <c r="X601" s="30">
        <v>0</v>
      </c>
      <c r="Y601" s="30">
        <f t="shared" si="11"/>
        <v>0</v>
      </c>
      <c r="AG601" s="30">
        <f>STOCK!A1097</f>
        <v>0</v>
      </c>
      <c r="AI601" s="30">
        <v>0</v>
      </c>
    </row>
    <row r="602" spans="1:35" x14ac:dyDescent="0.15">
      <c r="A602" s="30">
        <f>STOCK!C1098</f>
        <v>0</v>
      </c>
      <c r="B602" s="30">
        <f>STOCK!D1098</f>
        <v>0</v>
      </c>
      <c r="C602" s="30">
        <f>STOCK!E1098</f>
        <v>0</v>
      </c>
      <c r="D602" s="30">
        <f>STOCK!F1098</f>
        <v>0</v>
      </c>
      <c r="E602" s="30">
        <f>STOCK!G1098</f>
        <v>0</v>
      </c>
      <c r="F602" s="30" t="e">
        <f>STOCK!#REF!</f>
        <v>#REF!</v>
      </c>
      <c r="G602" s="30">
        <f>STOCK!H1098</f>
        <v>0</v>
      </c>
      <c r="H602" s="30" t="e">
        <f>STOCK!#REF!</f>
        <v>#REF!</v>
      </c>
      <c r="I602" s="30">
        <f>STOCK!I1098</f>
        <v>0</v>
      </c>
      <c r="J602" s="30">
        <f>STOCK!J1098</f>
        <v>0</v>
      </c>
      <c r="K602" s="30" t="e">
        <f>STOCK!#REF!</f>
        <v>#REF!</v>
      </c>
      <c r="L602" s="30">
        <f>STOCK!K1098</f>
        <v>0</v>
      </c>
      <c r="U602" s="30">
        <v>1</v>
      </c>
      <c r="V602" s="30">
        <f>STOCK!O1098</f>
        <v>0</v>
      </c>
      <c r="X602" s="30">
        <v>0</v>
      </c>
      <c r="Y602" s="30">
        <f t="shared" si="11"/>
        <v>0</v>
      </c>
      <c r="AG602" s="30">
        <f>STOCK!A1098</f>
        <v>0</v>
      </c>
      <c r="AI602" s="30">
        <v>0</v>
      </c>
    </row>
    <row r="603" spans="1:35" x14ac:dyDescent="0.15">
      <c r="A603" s="30">
        <f>STOCK!C1099</f>
        <v>0</v>
      </c>
      <c r="B603" s="30">
        <f>STOCK!D1099</f>
        <v>0</v>
      </c>
      <c r="C603" s="30">
        <f>STOCK!E1099</f>
        <v>0</v>
      </c>
      <c r="D603" s="30">
        <f>STOCK!F1099</f>
        <v>0</v>
      </c>
      <c r="E603" s="30">
        <f>STOCK!G1099</f>
        <v>0</v>
      </c>
      <c r="F603" s="30" t="e">
        <f>STOCK!#REF!</f>
        <v>#REF!</v>
      </c>
      <c r="G603" s="30">
        <f>STOCK!H1099</f>
        <v>0</v>
      </c>
      <c r="H603" s="30" t="e">
        <f>STOCK!#REF!</f>
        <v>#REF!</v>
      </c>
      <c r="I603" s="30">
        <f>STOCK!I1099</f>
        <v>0</v>
      </c>
      <c r="J603" s="30">
        <f>STOCK!J1099</f>
        <v>0</v>
      </c>
      <c r="K603" s="30" t="e">
        <f>STOCK!#REF!</f>
        <v>#REF!</v>
      </c>
      <c r="L603" s="30">
        <f>STOCK!K1099</f>
        <v>0</v>
      </c>
      <c r="U603" s="30">
        <v>1</v>
      </c>
      <c r="V603" s="30">
        <f>STOCK!O1099</f>
        <v>0</v>
      </c>
      <c r="X603" s="30">
        <v>0</v>
      </c>
      <c r="Y603" s="30">
        <f t="shared" si="11"/>
        <v>0</v>
      </c>
      <c r="AG603" s="30">
        <f>STOCK!A1099</f>
        <v>0</v>
      </c>
      <c r="AI603" s="30">
        <v>0</v>
      </c>
    </row>
    <row r="604" spans="1:35" x14ac:dyDescent="0.15">
      <c r="A604" s="30">
        <f>STOCK!C1100</f>
        <v>0</v>
      </c>
      <c r="B604" s="30">
        <f>STOCK!D1100</f>
        <v>0</v>
      </c>
      <c r="C604" s="30">
        <f>STOCK!E1100</f>
        <v>0</v>
      </c>
      <c r="D604" s="30">
        <f>STOCK!F1100</f>
        <v>0</v>
      </c>
      <c r="E604" s="30">
        <f>STOCK!G1100</f>
        <v>0</v>
      </c>
      <c r="F604" s="30" t="e">
        <f>STOCK!#REF!</f>
        <v>#REF!</v>
      </c>
      <c r="G604" s="30">
        <f>STOCK!H1100</f>
        <v>0</v>
      </c>
      <c r="H604" s="30" t="e">
        <f>STOCK!#REF!</f>
        <v>#REF!</v>
      </c>
      <c r="I604" s="30">
        <f>STOCK!I1100</f>
        <v>0</v>
      </c>
      <c r="J604" s="30">
        <f>STOCK!J1100</f>
        <v>0</v>
      </c>
      <c r="K604" s="30" t="e">
        <f>STOCK!#REF!</f>
        <v>#REF!</v>
      </c>
      <c r="L604" s="30">
        <f>STOCK!K1100</f>
        <v>0</v>
      </c>
      <c r="U604" s="30">
        <v>1</v>
      </c>
      <c r="V604" s="30">
        <f>STOCK!O1100</f>
        <v>0</v>
      </c>
      <c r="X604" s="30">
        <v>0</v>
      </c>
      <c r="Y604" s="30">
        <f t="shared" si="11"/>
        <v>0</v>
      </c>
      <c r="AG604" s="30">
        <f>STOCK!A1100</f>
        <v>0</v>
      </c>
      <c r="AI604" s="30">
        <v>0</v>
      </c>
    </row>
    <row r="605" spans="1:35" x14ac:dyDescent="0.15">
      <c r="A605" s="30">
        <f>STOCK!C1101</f>
        <v>0</v>
      </c>
      <c r="B605" s="30">
        <f>STOCK!D1101</f>
        <v>0</v>
      </c>
      <c r="C605" s="30">
        <f>STOCK!E1101</f>
        <v>0</v>
      </c>
      <c r="D605" s="30">
        <f>STOCK!F1101</f>
        <v>0</v>
      </c>
      <c r="E605" s="30">
        <f>STOCK!G1101</f>
        <v>0</v>
      </c>
      <c r="F605" s="30" t="e">
        <f>STOCK!#REF!</f>
        <v>#REF!</v>
      </c>
      <c r="G605" s="30">
        <f>STOCK!H1101</f>
        <v>0</v>
      </c>
      <c r="H605" s="30" t="e">
        <f>STOCK!#REF!</f>
        <v>#REF!</v>
      </c>
      <c r="I605" s="30">
        <f>STOCK!I1101</f>
        <v>0</v>
      </c>
      <c r="J605" s="30">
        <f>STOCK!J1101</f>
        <v>0</v>
      </c>
      <c r="K605" s="30" t="e">
        <f>STOCK!#REF!</f>
        <v>#REF!</v>
      </c>
      <c r="L605" s="30">
        <f>STOCK!K1101</f>
        <v>0</v>
      </c>
      <c r="U605" s="30">
        <v>1</v>
      </c>
      <c r="V605" s="30">
        <f>STOCK!O1101</f>
        <v>0</v>
      </c>
      <c r="X605" s="30">
        <v>0</v>
      </c>
      <c r="Y605" s="30">
        <f t="shared" si="11"/>
        <v>0</v>
      </c>
      <c r="AG605" s="30">
        <f>STOCK!A1101</f>
        <v>0</v>
      </c>
      <c r="AI605" s="30">
        <v>0</v>
      </c>
    </row>
    <row r="606" spans="1:35" x14ac:dyDescent="0.15">
      <c r="A606" s="30">
        <f>STOCK!C1102</f>
        <v>0</v>
      </c>
      <c r="B606" s="30">
        <f>STOCK!D1102</f>
        <v>0</v>
      </c>
      <c r="C606" s="30">
        <f>STOCK!E1102</f>
        <v>0</v>
      </c>
      <c r="D606" s="30">
        <f>STOCK!F1102</f>
        <v>0</v>
      </c>
      <c r="E606" s="30">
        <f>STOCK!G1102</f>
        <v>0</v>
      </c>
      <c r="F606" s="30" t="e">
        <f>STOCK!#REF!</f>
        <v>#REF!</v>
      </c>
      <c r="G606" s="30">
        <f>STOCK!H1102</f>
        <v>0</v>
      </c>
      <c r="H606" s="30" t="e">
        <f>STOCK!#REF!</f>
        <v>#REF!</v>
      </c>
      <c r="I606" s="30">
        <f>STOCK!I1102</f>
        <v>0</v>
      </c>
      <c r="J606" s="30">
        <f>STOCK!J1102</f>
        <v>0</v>
      </c>
      <c r="K606" s="30" t="e">
        <f>STOCK!#REF!</f>
        <v>#REF!</v>
      </c>
      <c r="L606" s="30">
        <f>STOCK!K1102</f>
        <v>0</v>
      </c>
      <c r="U606" s="30">
        <v>1</v>
      </c>
      <c r="V606" s="30">
        <f>STOCK!O1102</f>
        <v>0</v>
      </c>
      <c r="X606" s="30">
        <v>0</v>
      </c>
      <c r="Y606" s="30">
        <f t="shared" si="11"/>
        <v>0</v>
      </c>
      <c r="AG606" s="30">
        <f>STOCK!A1102</f>
        <v>0</v>
      </c>
      <c r="AI606" s="30">
        <v>0</v>
      </c>
    </row>
    <row r="607" spans="1:35" x14ac:dyDescent="0.15">
      <c r="A607" s="30">
        <f>STOCK!C1103</f>
        <v>0</v>
      </c>
      <c r="B607" s="30">
        <f>STOCK!D1103</f>
        <v>0</v>
      </c>
      <c r="C607" s="30">
        <f>STOCK!E1103</f>
        <v>0</v>
      </c>
      <c r="D607" s="30">
        <f>STOCK!F1103</f>
        <v>0</v>
      </c>
      <c r="E607" s="30">
        <f>STOCK!G1103</f>
        <v>0</v>
      </c>
      <c r="F607" s="30" t="e">
        <f>STOCK!#REF!</f>
        <v>#REF!</v>
      </c>
      <c r="G607" s="30">
        <f>STOCK!H1103</f>
        <v>0</v>
      </c>
      <c r="H607" s="30" t="e">
        <f>STOCK!#REF!</f>
        <v>#REF!</v>
      </c>
      <c r="I607" s="30">
        <f>STOCK!I1103</f>
        <v>0</v>
      </c>
      <c r="J607" s="30">
        <f>STOCK!J1103</f>
        <v>0</v>
      </c>
      <c r="K607" s="30" t="e">
        <f>STOCK!#REF!</f>
        <v>#REF!</v>
      </c>
      <c r="L607" s="30">
        <f>STOCK!K1103</f>
        <v>0</v>
      </c>
      <c r="U607" s="30">
        <v>1</v>
      </c>
      <c r="V607" s="30">
        <f>STOCK!O1103</f>
        <v>0</v>
      </c>
      <c r="X607" s="30">
        <v>0</v>
      </c>
      <c r="Y607" s="30">
        <f t="shared" si="11"/>
        <v>0</v>
      </c>
      <c r="AG607" s="30">
        <f>STOCK!A1103</f>
        <v>0</v>
      </c>
      <c r="AI607" s="30">
        <v>0</v>
      </c>
    </row>
    <row r="608" spans="1:35" x14ac:dyDescent="0.15">
      <c r="A608" s="30">
        <f>STOCK!C1104</f>
        <v>0</v>
      </c>
      <c r="B608" s="30">
        <f>STOCK!D1104</f>
        <v>0</v>
      </c>
      <c r="C608" s="30">
        <f>STOCK!E1104</f>
        <v>0</v>
      </c>
      <c r="D608" s="30">
        <f>STOCK!F1104</f>
        <v>0</v>
      </c>
      <c r="E608" s="30">
        <f>STOCK!G1104</f>
        <v>0</v>
      </c>
      <c r="F608" s="30" t="e">
        <f>STOCK!#REF!</f>
        <v>#REF!</v>
      </c>
      <c r="G608" s="30">
        <f>STOCK!H1104</f>
        <v>0</v>
      </c>
      <c r="H608" s="30" t="e">
        <f>STOCK!#REF!</f>
        <v>#REF!</v>
      </c>
      <c r="I608" s="30">
        <f>STOCK!I1104</f>
        <v>0</v>
      </c>
      <c r="J608" s="30">
        <f>STOCK!J1104</f>
        <v>0</v>
      </c>
      <c r="K608" s="30" t="e">
        <f>STOCK!#REF!</f>
        <v>#REF!</v>
      </c>
      <c r="L608" s="30">
        <f>STOCK!K1104</f>
        <v>0</v>
      </c>
      <c r="U608" s="30">
        <v>1</v>
      </c>
      <c r="V608" s="30">
        <f>STOCK!O1104</f>
        <v>0</v>
      </c>
      <c r="X608" s="30">
        <v>0</v>
      </c>
      <c r="Y608" s="30">
        <f t="shared" si="11"/>
        <v>0</v>
      </c>
      <c r="AG608" s="30">
        <f>STOCK!A1104</f>
        <v>0</v>
      </c>
      <c r="AI608" s="30">
        <v>0</v>
      </c>
    </row>
    <row r="609" spans="1:35" x14ac:dyDescent="0.15">
      <c r="A609" s="30">
        <f>STOCK!C1105</f>
        <v>0</v>
      </c>
      <c r="B609" s="30">
        <f>STOCK!D1105</f>
        <v>0</v>
      </c>
      <c r="C609" s="30">
        <f>STOCK!E1105</f>
        <v>0</v>
      </c>
      <c r="D609" s="30">
        <f>STOCK!F1105</f>
        <v>0</v>
      </c>
      <c r="E609" s="30">
        <f>STOCK!G1105</f>
        <v>0</v>
      </c>
      <c r="F609" s="30" t="e">
        <f>STOCK!#REF!</f>
        <v>#REF!</v>
      </c>
      <c r="G609" s="30">
        <f>STOCK!H1105</f>
        <v>0</v>
      </c>
      <c r="H609" s="30" t="e">
        <f>STOCK!#REF!</f>
        <v>#REF!</v>
      </c>
      <c r="I609" s="30">
        <f>STOCK!I1105</f>
        <v>0</v>
      </c>
      <c r="J609" s="30">
        <f>STOCK!J1105</f>
        <v>0</v>
      </c>
      <c r="K609" s="30" t="e">
        <f>STOCK!#REF!</f>
        <v>#REF!</v>
      </c>
      <c r="L609" s="30">
        <f>STOCK!K1105</f>
        <v>0</v>
      </c>
      <c r="U609" s="30">
        <v>1</v>
      </c>
      <c r="V609" s="30">
        <f>STOCK!O1105</f>
        <v>0</v>
      </c>
      <c r="X609" s="30">
        <v>0</v>
      </c>
      <c r="Y609" s="30">
        <f t="shared" si="11"/>
        <v>0</v>
      </c>
      <c r="AG609" s="30">
        <f>STOCK!A1105</f>
        <v>0</v>
      </c>
      <c r="AI609" s="30">
        <v>0</v>
      </c>
    </row>
    <row r="610" spans="1:35" x14ac:dyDescent="0.15">
      <c r="A610" s="30">
        <f>STOCK!C1106</f>
        <v>0</v>
      </c>
      <c r="B610" s="30">
        <f>STOCK!D1106</f>
        <v>0</v>
      </c>
      <c r="C610" s="30">
        <f>STOCK!E1106</f>
        <v>0</v>
      </c>
      <c r="D610" s="30">
        <f>STOCK!F1106</f>
        <v>0</v>
      </c>
      <c r="E610" s="30">
        <f>STOCK!G1106</f>
        <v>0</v>
      </c>
      <c r="F610" s="30" t="e">
        <f>STOCK!#REF!</f>
        <v>#REF!</v>
      </c>
      <c r="G610" s="30">
        <f>STOCK!H1106</f>
        <v>0</v>
      </c>
      <c r="H610" s="30" t="e">
        <f>STOCK!#REF!</f>
        <v>#REF!</v>
      </c>
      <c r="I610" s="30">
        <f>STOCK!I1106</f>
        <v>0</v>
      </c>
      <c r="J610" s="30">
        <f>STOCK!J1106</f>
        <v>0</v>
      </c>
      <c r="K610" s="30" t="e">
        <f>STOCK!#REF!</f>
        <v>#REF!</v>
      </c>
      <c r="L610" s="30">
        <f>STOCK!K1106</f>
        <v>0</v>
      </c>
      <c r="U610" s="30">
        <v>1</v>
      </c>
      <c r="V610" s="30">
        <f>STOCK!O1106</f>
        <v>0</v>
      </c>
      <c r="X610" s="30">
        <v>0</v>
      </c>
      <c r="Y610" s="30">
        <f t="shared" si="11"/>
        <v>0</v>
      </c>
      <c r="AG610" s="30">
        <f>STOCK!A1106</f>
        <v>0</v>
      </c>
      <c r="AI610" s="30">
        <v>0</v>
      </c>
    </row>
    <row r="611" spans="1:35" x14ac:dyDescent="0.15">
      <c r="A611" s="30">
        <f>STOCK!C1107</f>
        <v>0</v>
      </c>
      <c r="B611" s="30">
        <f>STOCK!D1107</f>
        <v>0</v>
      </c>
      <c r="C611" s="30">
        <f>STOCK!E1107</f>
        <v>0</v>
      </c>
      <c r="D611" s="30">
        <f>STOCK!F1107</f>
        <v>0</v>
      </c>
      <c r="E611" s="30">
        <f>STOCK!G1107</f>
        <v>0</v>
      </c>
      <c r="F611" s="30" t="e">
        <f>STOCK!#REF!</f>
        <v>#REF!</v>
      </c>
      <c r="G611" s="30">
        <f>STOCK!H1107</f>
        <v>0</v>
      </c>
      <c r="H611" s="30" t="e">
        <f>STOCK!#REF!</f>
        <v>#REF!</v>
      </c>
      <c r="I611" s="30">
        <f>STOCK!I1107</f>
        <v>0</v>
      </c>
      <c r="J611" s="30">
        <f>STOCK!J1107</f>
        <v>0</v>
      </c>
      <c r="K611" s="30" t="e">
        <f>STOCK!#REF!</f>
        <v>#REF!</v>
      </c>
      <c r="L611" s="30">
        <f>STOCK!K1107</f>
        <v>0</v>
      </c>
      <c r="U611" s="30">
        <v>1</v>
      </c>
      <c r="V611" s="30">
        <f>STOCK!O1107</f>
        <v>0</v>
      </c>
      <c r="X611" s="30">
        <v>0</v>
      </c>
      <c r="Y611" s="30">
        <f t="shared" si="11"/>
        <v>0</v>
      </c>
      <c r="AG611" s="30">
        <f>STOCK!A1107</f>
        <v>0</v>
      </c>
      <c r="AI611" s="30">
        <v>0</v>
      </c>
    </row>
    <row r="612" spans="1:35" x14ac:dyDescent="0.15">
      <c r="A612" s="30">
        <f>STOCK!C1108</f>
        <v>0</v>
      </c>
      <c r="B612" s="30">
        <f>STOCK!D1108</f>
        <v>0</v>
      </c>
      <c r="C612" s="30">
        <f>STOCK!E1108</f>
        <v>0</v>
      </c>
      <c r="D612" s="30">
        <f>STOCK!F1108</f>
        <v>0</v>
      </c>
      <c r="E612" s="30">
        <f>STOCK!G1108</f>
        <v>0</v>
      </c>
      <c r="F612" s="30" t="e">
        <f>STOCK!#REF!</f>
        <v>#REF!</v>
      </c>
      <c r="G612" s="30">
        <f>STOCK!H1108</f>
        <v>0</v>
      </c>
      <c r="H612" s="30" t="e">
        <f>STOCK!#REF!</f>
        <v>#REF!</v>
      </c>
      <c r="I612" s="30">
        <f>STOCK!I1108</f>
        <v>0</v>
      </c>
      <c r="J612" s="30">
        <f>STOCK!J1108</f>
        <v>0</v>
      </c>
      <c r="K612" s="30" t="e">
        <f>STOCK!#REF!</f>
        <v>#REF!</v>
      </c>
      <c r="L612" s="30">
        <f>STOCK!K1108</f>
        <v>0</v>
      </c>
      <c r="U612" s="30">
        <v>1</v>
      </c>
      <c r="V612" s="30">
        <f>STOCK!O1108</f>
        <v>0</v>
      </c>
      <c r="X612" s="30">
        <v>0</v>
      </c>
      <c r="Y612" s="30">
        <f t="shared" si="11"/>
        <v>0</v>
      </c>
      <c r="AG612" s="30">
        <f>STOCK!A1108</f>
        <v>0</v>
      </c>
      <c r="AI612" s="30">
        <v>0</v>
      </c>
    </row>
    <row r="613" spans="1:35" x14ac:dyDescent="0.15">
      <c r="A613" s="30">
        <f>STOCK!C1109</f>
        <v>0</v>
      </c>
      <c r="B613" s="30">
        <f>STOCK!D1109</f>
        <v>0</v>
      </c>
      <c r="C613" s="30">
        <f>STOCK!E1109</f>
        <v>0</v>
      </c>
      <c r="D613" s="30">
        <f>STOCK!F1109</f>
        <v>0</v>
      </c>
      <c r="E613" s="30">
        <f>STOCK!G1109</f>
        <v>0</v>
      </c>
      <c r="F613" s="30" t="e">
        <f>STOCK!#REF!</f>
        <v>#REF!</v>
      </c>
      <c r="G613" s="30">
        <f>STOCK!H1109</f>
        <v>0</v>
      </c>
      <c r="H613" s="30" t="e">
        <f>STOCK!#REF!</f>
        <v>#REF!</v>
      </c>
      <c r="I613" s="30">
        <f>STOCK!I1109</f>
        <v>0</v>
      </c>
      <c r="J613" s="30">
        <f>STOCK!J1109</f>
        <v>0</v>
      </c>
      <c r="K613" s="30" t="e">
        <f>STOCK!#REF!</f>
        <v>#REF!</v>
      </c>
      <c r="L613" s="30">
        <f>STOCK!K1109</f>
        <v>0</v>
      </c>
      <c r="U613" s="30">
        <v>1</v>
      </c>
      <c r="V613" s="30">
        <f>STOCK!O1109</f>
        <v>0</v>
      </c>
      <c r="X613" s="30">
        <v>0</v>
      </c>
      <c r="Y613" s="30">
        <f t="shared" si="11"/>
        <v>0</v>
      </c>
      <c r="AG613" s="30">
        <f>STOCK!A1109</f>
        <v>0</v>
      </c>
      <c r="AI613" s="30">
        <v>0</v>
      </c>
    </row>
    <row r="614" spans="1:35" x14ac:dyDescent="0.15">
      <c r="A614" s="30">
        <f>STOCK!C1110</f>
        <v>0</v>
      </c>
      <c r="B614" s="30">
        <f>STOCK!D1110</f>
        <v>0</v>
      </c>
      <c r="C614" s="30">
        <f>STOCK!E1110</f>
        <v>0</v>
      </c>
      <c r="D614" s="30">
        <f>STOCK!F1110</f>
        <v>0</v>
      </c>
      <c r="E614" s="30">
        <f>STOCK!G1110</f>
        <v>0</v>
      </c>
      <c r="F614" s="30" t="e">
        <f>STOCK!#REF!</f>
        <v>#REF!</v>
      </c>
      <c r="G614" s="30">
        <f>STOCK!H1110</f>
        <v>0</v>
      </c>
      <c r="H614" s="30" t="e">
        <f>STOCK!#REF!</f>
        <v>#REF!</v>
      </c>
      <c r="I614" s="30">
        <f>STOCK!I1110</f>
        <v>0</v>
      </c>
      <c r="J614" s="30">
        <f>STOCK!J1110</f>
        <v>0</v>
      </c>
      <c r="K614" s="30" t="e">
        <f>STOCK!#REF!</f>
        <v>#REF!</v>
      </c>
      <c r="L614" s="30">
        <f>STOCK!K1110</f>
        <v>0</v>
      </c>
      <c r="U614" s="30">
        <v>1</v>
      </c>
      <c r="V614" s="30">
        <f>STOCK!O1110</f>
        <v>0</v>
      </c>
      <c r="X614" s="30">
        <v>0</v>
      </c>
      <c r="Y614" s="30">
        <f t="shared" si="11"/>
        <v>0</v>
      </c>
      <c r="AG614" s="30">
        <f>STOCK!A1110</f>
        <v>0</v>
      </c>
      <c r="AI614" s="30">
        <v>0</v>
      </c>
    </row>
    <row r="615" spans="1:35" x14ac:dyDescent="0.15">
      <c r="A615" s="30">
        <f>STOCK!C1111</f>
        <v>0</v>
      </c>
      <c r="B615" s="30">
        <f>STOCK!D1111</f>
        <v>0</v>
      </c>
      <c r="C615" s="30">
        <f>STOCK!E1111</f>
        <v>0</v>
      </c>
      <c r="D615" s="30">
        <f>STOCK!F1111</f>
        <v>0</v>
      </c>
      <c r="E615" s="30">
        <f>STOCK!G1111</f>
        <v>0</v>
      </c>
      <c r="F615" s="30" t="e">
        <f>STOCK!#REF!</f>
        <v>#REF!</v>
      </c>
      <c r="G615" s="30">
        <f>STOCK!H1111</f>
        <v>0</v>
      </c>
      <c r="H615" s="30" t="e">
        <f>STOCK!#REF!</f>
        <v>#REF!</v>
      </c>
      <c r="I615" s="30">
        <f>STOCK!I1111</f>
        <v>0</v>
      </c>
      <c r="J615" s="30">
        <f>STOCK!J1111</f>
        <v>0</v>
      </c>
      <c r="K615" s="30" t="e">
        <f>STOCK!#REF!</f>
        <v>#REF!</v>
      </c>
      <c r="L615" s="30">
        <f>STOCK!K1111</f>
        <v>0</v>
      </c>
      <c r="U615" s="30">
        <v>1</v>
      </c>
      <c r="V615" s="30">
        <f>STOCK!O1111</f>
        <v>0</v>
      </c>
      <c r="X615" s="30">
        <v>0</v>
      </c>
      <c r="Y615" s="30">
        <f t="shared" si="11"/>
        <v>0</v>
      </c>
      <c r="AG615" s="30">
        <f>STOCK!A1111</f>
        <v>0</v>
      </c>
      <c r="AI615" s="30">
        <v>0</v>
      </c>
    </row>
    <row r="616" spans="1:35" x14ac:dyDescent="0.15">
      <c r="A616" s="30">
        <f>STOCK!C1112</f>
        <v>0</v>
      </c>
      <c r="B616" s="30">
        <f>STOCK!D1112</f>
        <v>0</v>
      </c>
      <c r="C616" s="30">
        <f>STOCK!E1112</f>
        <v>0</v>
      </c>
      <c r="D616" s="30">
        <f>STOCK!F1112</f>
        <v>0</v>
      </c>
      <c r="E616" s="30">
        <f>STOCK!G1112</f>
        <v>0</v>
      </c>
      <c r="F616" s="30" t="e">
        <f>STOCK!#REF!</f>
        <v>#REF!</v>
      </c>
      <c r="G616" s="30">
        <f>STOCK!H1112</f>
        <v>0</v>
      </c>
      <c r="H616" s="30" t="e">
        <f>STOCK!#REF!</f>
        <v>#REF!</v>
      </c>
      <c r="I616" s="30">
        <f>STOCK!I1112</f>
        <v>0</v>
      </c>
      <c r="J616" s="30">
        <f>STOCK!J1112</f>
        <v>0</v>
      </c>
      <c r="K616" s="30" t="e">
        <f>STOCK!#REF!</f>
        <v>#REF!</v>
      </c>
      <c r="L616" s="30">
        <f>STOCK!K1112</f>
        <v>0</v>
      </c>
      <c r="U616" s="30">
        <v>1</v>
      </c>
      <c r="V616" s="30">
        <f>STOCK!O1112</f>
        <v>0</v>
      </c>
      <c r="X616" s="30">
        <v>0</v>
      </c>
      <c r="Y616" s="30">
        <f t="shared" si="11"/>
        <v>0</v>
      </c>
      <c r="AG616" s="30">
        <f>STOCK!A1112</f>
        <v>0</v>
      </c>
      <c r="AI616" s="30">
        <v>0</v>
      </c>
    </row>
    <row r="617" spans="1:35" x14ac:dyDescent="0.15">
      <c r="A617" s="30">
        <f>STOCK!C1113</f>
        <v>0</v>
      </c>
      <c r="B617" s="30">
        <f>STOCK!D1113</f>
        <v>0</v>
      </c>
      <c r="C617" s="30">
        <f>STOCK!E1113</f>
        <v>0</v>
      </c>
      <c r="D617" s="30">
        <f>STOCK!F1113</f>
        <v>0</v>
      </c>
      <c r="E617" s="30">
        <f>STOCK!G1113</f>
        <v>0</v>
      </c>
      <c r="F617" s="30" t="e">
        <f>STOCK!#REF!</f>
        <v>#REF!</v>
      </c>
      <c r="G617" s="30">
        <f>STOCK!H1113</f>
        <v>0</v>
      </c>
      <c r="H617" s="30" t="e">
        <f>STOCK!#REF!</f>
        <v>#REF!</v>
      </c>
      <c r="I617" s="30">
        <f>STOCK!I1113</f>
        <v>0</v>
      </c>
      <c r="J617" s="30">
        <f>STOCK!J1113</f>
        <v>0</v>
      </c>
      <c r="K617" s="30" t="e">
        <f>STOCK!#REF!</f>
        <v>#REF!</v>
      </c>
      <c r="L617" s="30">
        <f>STOCK!K1113</f>
        <v>0</v>
      </c>
      <c r="U617" s="30">
        <v>1</v>
      </c>
      <c r="V617" s="30">
        <f>STOCK!O1113</f>
        <v>0</v>
      </c>
      <c r="X617" s="30">
        <v>0</v>
      </c>
      <c r="Y617" s="30">
        <f t="shared" si="11"/>
        <v>0</v>
      </c>
      <c r="AG617" s="30">
        <f>STOCK!A1113</f>
        <v>0</v>
      </c>
      <c r="AI617" s="30">
        <v>0</v>
      </c>
    </row>
    <row r="618" spans="1:35" x14ac:dyDescent="0.15">
      <c r="A618" s="30">
        <f>STOCK!C1114</f>
        <v>0</v>
      </c>
      <c r="B618" s="30">
        <f>STOCK!D1114</f>
        <v>0</v>
      </c>
      <c r="C618" s="30">
        <f>STOCK!E1114</f>
        <v>0</v>
      </c>
      <c r="D618" s="30">
        <f>STOCK!F1114</f>
        <v>0</v>
      </c>
      <c r="E618" s="30">
        <f>STOCK!G1114</f>
        <v>0</v>
      </c>
      <c r="F618" s="30" t="e">
        <f>STOCK!#REF!</f>
        <v>#REF!</v>
      </c>
      <c r="G618" s="30">
        <f>STOCK!H1114</f>
        <v>0</v>
      </c>
      <c r="H618" s="30" t="e">
        <f>STOCK!#REF!</f>
        <v>#REF!</v>
      </c>
      <c r="I618" s="30">
        <f>STOCK!I1114</f>
        <v>0</v>
      </c>
      <c r="J618" s="30">
        <f>STOCK!J1114</f>
        <v>0</v>
      </c>
      <c r="K618" s="30" t="e">
        <f>STOCK!#REF!</f>
        <v>#REF!</v>
      </c>
      <c r="L618" s="30">
        <f>STOCK!K1114</f>
        <v>0</v>
      </c>
      <c r="U618" s="30">
        <v>1</v>
      </c>
      <c r="V618" s="30">
        <f>STOCK!O1114</f>
        <v>0</v>
      </c>
      <c r="X618" s="30">
        <v>0</v>
      </c>
      <c r="Y618" s="30">
        <f t="shared" si="11"/>
        <v>0</v>
      </c>
      <c r="AG618" s="30">
        <f>STOCK!A1114</f>
        <v>0</v>
      </c>
      <c r="AI618" s="30">
        <v>0</v>
      </c>
    </row>
    <row r="619" spans="1:35" x14ac:dyDescent="0.15">
      <c r="A619" s="30">
        <f>STOCK!C1115</f>
        <v>0</v>
      </c>
      <c r="B619" s="30">
        <f>STOCK!D1115</f>
        <v>0</v>
      </c>
      <c r="C619" s="30">
        <f>STOCK!E1115</f>
        <v>0</v>
      </c>
      <c r="D619" s="30">
        <f>STOCK!F1115</f>
        <v>0</v>
      </c>
      <c r="E619" s="30">
        <f>STOCK!G1115</f>
        <v>0</v>
      </c>
      <c r="F619" s="30" t="e">
        <f>STOCK!#REF!</f>
        <v>#REF!</v>
      </c>
      <c r="G619" s="30">
        <f>STOCK!H1115</f>
        <v>0</v>
      </c>
      <c r="H619" s="30" t="e">
        <f>STOCK!#REF!</f>
        <v>#REF!</v>
      </c>
      <c r="I619" s="30">
        <f>STOCK!I1115</f>
        <v>0</v>
      </c>
      <c r="J619" s="30">
        <f>STOCK!J1115</f>
        <v>0</v>
      </c>
      <c r="K619" s="30" t="e">
        <f>STOCK!#REF!</f>
        <v>#REF!</v>
      </c>
      <c r="L619" s="30">
        <f>STOCK!K1115</f>
        <v>0</v>
      </c>
      <c r="U619" s="30">
        <v>1</v>
      </c>
      <c r="V619" s="30">
        <f>STOCK!O1115</f>
        <v>0</v>
      </c>
      <c r="X619" s="30">
        <v>0</v>
      </c>
      <c r="Y619" s="30">
        <f t="shared" si="11"/>
        <v>0</v>
      </c>
      <c r="AG619" s="30">
        <f>STOCK!A1115</f>
        <v>0</v>
      </c>
      <c r="AI619" s="30">
        <v>0</v>
      </c>
    </row>
    <row r="620" spans="1:35" x14ac:dyDescent="0.15">
      <c r="A620" s="30">
        <f>STOCK!C1116</f>
        <v>0</v>
      </c>
      <c r="B620" s="30">
        <f>STOCK!D1116</f>
        <v>0</v>
      </c>
      <c r="C620" s="30">
        <f>STOCK!E1116</f>
        <v>0</v>
      </c>
      <c r="D620" s="30">
        <f>STOCK!F1116</f>
        <v>0</v>
      </c>
      <c r="E620" s="30">
        <f>STOCK!G1116</f>
        <v>0</v>
      </c>
      <c r="F620" s="30" t="e">
        <f>STOCK!#REF!</f>
        <v>#REF!</v>
      </c>
      <c r="G620" s="30">
        <f>STOCK!H1116</f>
        <v>0</v>
      </c>
      <c r="H620" s="30" t="e">
        <f>STOCK!#REF!</f>
        <v>#REF!</v>
      </c>
      <c r="I620" s="30">
        <f>STOCK!I1116</f>
        <v>0</v>
      </c>
      <c r="J620" s="30">
        <f>STOCK!J1116</f>
        <v>0</v>
      </c>
      <c r="K620" s="30" t="e">
        <f>STOCK!#REF!</f>
        <v>#REF!</v>
      </c>
      <c r="L620" s="30">
        <f>STOCK!K1116</f>
        <v>0</v>
      </c>
      <c r="U620" s="30">
        <v>1</v>
      </c>
      <c r="V620" s="30">
        <f>STOCK!O1116</f>
        <v>0</v>
      </c>
      <c r="X620" s="30">
        <v>0</v>
      </c>
      <c r="Y620" s="30">
        <f t="shared" si="11"/>
        <v>0</v>
      </c>
      <c r="AG620" s="30">
        <f>STOCK!A1116</f>
        <v>0</v>
      </c>
      <c r="AI620" s="30">
        <v>0</v>
      </c>
    </row>
    <row r="621" spans="1:35" x14ac:dyDescent="0.15">
      <c r="A621" s="30">
        <f>STOCK!C1117</f>
        <v>0</v>
      </c>
      <c r="B621" s="30">
        <f>STOCK!D1117</f>
        <v>0</v>
      </c>
      <c r="C621" s="30">
        <f>STOCK!E1117</f>
        <v>0</v>
      </c>
      <c r="D621" s="30">
        <f>STOCK!F1117</f>
        <v>0</v>
      </c>
      <c r="E621" s="30">
        <f>STOCK!G1117</f>
        <v>0</v>
      </c>
      <c r="F621" s="30" t="e">
        <f>STOCK!#REF!</f>
        <v>#REF!</v>
      </c>
      <c r="G621" s="30">
        <f>STOCK!H1117</f>
        <v>0</v>
      </c>
      <c r="H621" s="30" t="e">
        <f>STOCK!#REF!</f>
        <v>#REF!</v>
      </c>
      <c r="I621" s="30">
        <f>STOCK!I1117</f>
        <v>0</v>
      </c>
      <c r="J621" s="30">
        <f>STOCK!J1117</f>
        <v>0</v>
      </c>
      <c r="K621" s="30" t="e">
        <f>STOCK!#REF!</f>
        <v>#REF!</v>
      </c>
      <c r="L621" s="30">
        <f>STOCK!K1117</f>
        <v>0</v>
      </c>
      <c r="U621" s="30">
        <v>1</v>
      </c>
      <c r="V621" s="30">
        <f>STOCK!O1117</f>
        <v>0</v>
      </c>
      <c r="X621" s="30">
        <v>0</v>
      </c>
      <c r="Y621" s="30">
        <f t="shared" si="11"/>
        <v>0</v>
      </c>
      <c r="AG621" s="30">
        <f>STOCK!A1117</f>
        <v>0</v>
      </c>
      <c r="AI621" s="30">
        <v>0</v>
      </c>
    </row>
    <row r="622" spans="1:35" x14ac:dyDescent="0.15">
      <c r="A622" s="30">
        <f>STOCK!C1118</f>
        <v>0</v>
      </c>
      <c r="B622" s="30">
        <f>STOCK!D1118</f>
        <v>0</v>
      </c>
      <c r="C622" s="30">
        <f>STOCK!E1118</f>
        <v>0</v>
      </c>
      <c r="D622" s="30">
        <f>STOCK!F1118</f>
        <v>0</v>
      </c>
      <c r="E622" s="30">
        <f>STOCK!G1118</f>
        <v>0</v>
      </c>
      <c r="F622" s="30" t="e">
        <f>STOCK!#REF!</f>
        <v>#REF!</v>
      </c>
      <c r="G622" s="30">
        <f>STOCK!H1118</f>
        <v>0</v>
      </c>
      <c r="H622" s="30" t="e">
        <f>STOCK!#REF!</f>
        <v>#REF!</v>
      </c>
      <c r="I622" s="30">
        <f>STOCK!I1118</f>
        <v>0</v>
      </c>
      <c r="J622" s="30">
        <f>STOCK!J1118</f>
        <v>0</v>
      </c>
      <c r="K622" s="30" t="e">
        <f>STOCK!#REF!</f>
        <v>#REF!</v>
      </c>
      <c r="L622" s="30">
        <f>STOCK!K1118</f>
        <v>0</v>
      </c>
      <c r="U622" s="30">
        <v>1</v>
      </c>
      <c r="V622" s="30">
        <f>STOCK!O1118</f>
        <v>0</v>
      </c>
      <c r="X622" s="30">
        <v>0</v>
      </c>
      <c r="Y622" s="30">
        <f t="shared" si="11"/>
        <v>0</v>
      </c>
      <c r="AG622" s="30">
        <f>STOCK!A1118</f>
        <v>0</v>
      </c>
      <c r="AI622" s="30">
        <v>0</v>
      </c>
    </row>
    <row r="623" spans="1:35" x14ac:dyDescent="0.15">
      <c r="A623" s="30">
        <f>STOCK!C1119</f>
        <v>0</v>
      </c>
      <c r="B623" s="30">
        <f>STOCK!D1119</f>
        <v>0</v>
      </c>
      <c r="C623" s="30">
        <f>STOCK!E1119</f>
        <v>0</v>
      </c>
      <c r="D623" s="30">
        <f>STOCK!F1119</f>
        <v>0</v>
      </c>
      <c r="E623" s="30">
        <f>STOCK!G1119</f>
        <v>0</v>
      </c>
      <c r="F623" s="30" t="e">
        <f>STOCK!#REF!</f>
        <v>#REF!</v>
      </c>
      <c r="G623" s="30">
        <f>STOCK!H1119</f>
        <v>0</v>
      </c>
      <c r="H623" s="30" t="e">
        <f>STOCK!#REF!</f>
        <v>#REF!</v>
      </c>
      <c r="I623" s="30">
        <f>STOCK!I1119</f>
        <v>0</v>
      </c>
      <c r="J623" s="30">
        <f>STOCK!J1119</f>
        <v>0</v>
      </c>
      <c r="K623" s="30" t="e">
        <f>STOCK!#REF!</f>
        <v>#REF!</v>
      </c>
      <c r="L623" s="30">
        <f>STOCK!K1119</f>
        <v>0</v>
      </c>
      <c r="U623" s="30">
        <v>1</v>
      </c>
      <c r="V623" s="30">
        <f>STOCK!O1119</f>
        <v>0</v>
      </c>
      <c r="X623" s="30">
        <v>0</v>
      </c>
      <c r="Y623" s="30">
        <f t="shared" si="11"/>
        <v>0</v>
      </c>
      <c r="AG623" s="30">
        <f>STOCK!A1119</f>
        <v>0</v>
      </c>
      <c r="AI623" s="30">
        <v>0</v>
      </c>
    </row>
    <row r="624" spans="1:35" x14ac:dyDescent="0.15">
      <c r="A624" s="30">
        <f>STOCK!C1120</f>
        <v>0</v>
      </c>
      <c r="B624" s="30">
        <f>STOCK!D1120</f>
        <v>0</v>
      </c>
      <c r="C624" s="30">
        <f>STOCK!E1120</f>
        <v>0</v>
      </c>
      <c r="D624" s="30">
        <f>STOCK!F1120</f>
        <v>0</v>
      </c>
      <c r="E624" s="30">
        <f>STOCK!G1120</f>
        <v>0</v>
      </c>
      <c r="F624" s="30" t="e">
        <f>STOCK!#REF!</f>
        <v>#REF!</v>
      </c>
      <c r="G624" s="30">
        <f>STOCK!H1120</f>
        <v>0</v>
      </c>
      <c r="H624" s="30" t="e">
        <f>STOCK!#REF!</f>
        <v>#REF!</v>
      </c>
      <c r="I624" s="30">
        <f>STOCK!I1120</f>
        <v>0</v>
      </c>
      <c r="J624" s="30">
        <f>STOCK!J1120</f>
        <v>0</v>
      </c>
      <c r="K624" s="30" t="e">
        <f>STOCK!#REF!</f>
        <v>#REF!</v>
      </c>
      <c r="L624" s="30">
        <f>STOCK!K1120</f>
        <v>0</v>
      </c>
      <c r="U624" s="30">
        <v>1</v>
      </c>
      <c r="V624" s="30">
        <f>STOCK!O1120</f>
        <v>0</v>
      </c>
      <c r="X624" s="30">
        <v>0</v>
      </c>
      <c r="Y624" s="30">
        <f t="shared" si="11"/>
        <v>0</v>
      </c>
      <c r="AG624" s="30">
        <f>STOCK!A1120</f>
        <v>0</v>
      </c>
      <c r="AI624" s="30">
        <v>0</v>
      </c>
    </row>
    <row r="625" spans="1:35" x14ac:dyDescent="0.15">
      <c r="A625" s="30">
        <f>STOCK!C1121</f>
        <v>0</v>
      </c>
      <c r="B625" s="30">
        <f>STOCK!D1121</f>
        <v>0</v>
      </c>
      <c r="C625" s="30">
        <f>STOCK!E1121</f>
        <v>0</v>
      </c>
      <c r="D625" s="30">
        <f>STOCK!F1121</f>
        <v>0</v>
      </c>
      <c r="E625" s="30">
        <f>STOCK!G1121</f>
        <v>0</v>
      </c>
      <c r="F625" s="30" t="e">
        <f>STOCK!#REF!</f>
        <v>#REF!</v>
      </c>
      <c r="G625" s="30">
        <f>STOCK!H1121</f>
        <v>0</v>
      </c>
      <c r="H625" s="30" t="e">
        <f>STOCK!#REF!</f>
        <v>#REF!</v>
      </c>
      <c r="I625" s="30">
        <f>STOCK!I1121</f>
        <v>0</v>
      </c>
      <c r="J625" s="30">
        <f>STOCK!J1121</f>
        <v>0</v>
      </c>
      <c r="K625" s="30" t="e">
        <f>STOCK!#REF!</f>
        <v>#REF!</v>
      </c>
      <c r="L625" s="30">
        <f>STOCK!K1121</f>
        <v>0</v>
      </c>
      <c r="U625" s="30">
        <v>1</v>
      </c>
      <c r="V625" s="30">
        <f>STOCK!O1121</f>
        <v>0</v>
      </c>
      <c r="X625" s="30">
        <v>0</v>
      </c>
      <c r="Y625" s="30">
        <f t="shared" si="11"/>
        <v>0</v>
      </c>
      <c r="AG625" s="30">
        <f>STOCK!A1121</f>
        <v>0</v>
      </c>
      <c r="AI625" s="30">
        <v>0</v>
      </c>
    </row>
    <row r="626" spans="1:35" x14ac:dyDescent="0.15">
      <c r="A626" s="30">
        <f>STOCK!C1122</f>
        <v>0</v>
      </c>
      <c r="B626" s="30">
        <f>STOCK!D1122</f>
        <v>0</v>
      </c>
      <c r="C626" s="30">
        <f>STOCK!E1122</f>
        <v>0</v>
      </c>
      <c r="D626" s="30">
        <f>STOCK!F1122</f>
        <v>0</v>
      </c>
      <c r="E626" s="30">
        <f>STOCK!G1122</f>
        <v>0</v>
      </c>
      <c r="F626" s="30" t="e">
        <f>STOCK!#REF!</f>
        <v>#REF!</v>
      </c>
      <c r="G626" s="30">
        <f>STOCK!H1122</f>
        <v>0</v>
      </c>
      <c r="H626" s="30" t="e">
        <f>STOCK!#REF!</f>
        <v>#REF!</v>
      </c>
      <c r="I626" s="30">
        <f>STOCK!I1122</f>
        <v>0</v>
      </c>
      <c r="J626" s="30">
        <f>STOCK!J1122</f>
        <v>0</v>
      </c>
      <c r="K626" s="30" t="e">
        <f>STOCK!#REF!</f>
        <v>#REF!</v>
      </c>
      <c r="L626" s="30">
        <f>STOCK!K1122</f>
        <v>0</v>
      </c>
      <c r="U626" s="30">
        <v>1</v>
      </c>
      <c r="V626" s="30">
        <f>STOCK!O1122</f>
        <v>0</v>
      </c>
      <c r="X626" s="30">
        <v>0</v>
      </c>
      <c r="Y626" s="30">
        <f t="shared" si="11"/>
        <v>0</v>
      </c>
      <c r="AG626" s="30">
        <f>STOCK!A1122</f>
        <v>0</v>
      </c>
      <c r="AI626" s="30">
        <v>0</v>
      </c>
    </row>
    <row r="627" spans="1:35" x14ac:dyDescent="0.15">
      <c r="A627" s="30">
        <f>STOCK!C1123</f>
        <v>0</v>
      </c>
      <c r="B627" s="30">
        <f>STOCK!D1123</f>
        <v>0</v>
      </c>
      <c r="C627" s="30">
        <f>STOCK!E1123</f>
        <v>0</v>
      </c>
      <c r="D627" s="30">
        <f>STOCK!F1123</f>
        <v>0</v>
      </c>
      <c r="E627" s="30">
        <f>STOCK!G1123</f>
        <v>0</v>
      </c>
      <c r="F627" s="30" t="e">
        <f>STOCK!#REF!</f>
        <v>#REF!</v>
      </c>
      <c r="G627" s="30">
        <f>STOCK!H1123</f>
        <v>0</v>
      </c>
      <c r="H627" s="30" t="e">
        <f>STOCK!#REF!</f>
        <v>#REF!</v>
      </c>
      <c r="I627" s="30">
        <f>STOCK!I1123</f>
        <v>0</v>
      </c>
      <c r="J627" s="30">
        <f>STOCK!J1123</f>
        <v>0</v>
      </c>
      <c r="K627" s="30" t="e">
        <f>STOCK!#REF!</f>
        <v>#REF!</v>
      </c>
      <c r="L627" s="30">
        <f>STOCK!K1123</f>
        <v>0</v>
      </c>
      <c r="U627" s="30">
        <v>1</v>
      </c>
      <c r="V627" s="30">
        <f>STOCK!O1123</f>
        <v>0</v>
      </c>
      <c r="X627" s="30">
        <v>0</v>
      </c>
      <c r="Y627" s="30">
        <f t="shared" si="11"/>
        <v>0</v>
      </c>
      <c r="AG627" s="30">
        <f>STOCK!A1123</f>
        <v>0</v>
      </c>
      <c r="AI627" s="30">
        <v>0</v>
      </c>
    </row>
    <row r="628" spans="1:35" x14ac:dyDescent="0.15">
      <c r="A628" s="30">
        <f>STOCK!C1124</f>
        <v>0</v>
      </c>
      <c r="B628" s="30">
        <f>STOCK!D1124</f>
        <v>0</v>
      </c>
      <c r="C628" s="30">
        <f>STOCK!E1124</f>
        <v>0</v>
      </c>
      <c r="D628" s="30">
        <f>STOCK!F1124</f>
        <v>0</v>
      </c>
      <c r="E628" s="30">
        <f>STOCK!G1124</f>
        <v>0</v>
      </c>
      <c r="F628" s="30" t="e">
        <f>STOCK!#REF!</f>
        <v>#REF!</v>
      </c>
      <c r="G628" s="30">
        <f>STOCK!H1124</f>
        <v>0</v>
      </c>
      <c r="H628" s="30" t="e">
        <f>STOCK!#REF!</f>
        <v>#REF!</v>
      </c>
      <c r="I628" s="30">
        <f>STOCK!I1124</f>
        <v>0</v>
      </c>
      <c r="J628" s="30">
        <f>STOCK!J1124</f>
        <v>0</v>
      </c>
      <c r="K628" s="30" t="e">
        <f>STOCK!#REF!</f>
        <v>#REF!</v>
      </c>
      <c r="L628" s="30">
        <f>STOCK!K1124</f>
        <v>0</v>
      </c>
      <c r="U628" s="30">
        <v>1</v>
      </c>
      <c r="V628" s="30">
        <f>STOCK!O1124</f>
        <v>0</v>
      </c>
      <c r="X628" s="30">
        <v>0</v>
      </c>
      <c r="Y628" s="30">
        <f t="shared" si="11"/>
        <v>0</v>
      </c>
      <c r="AG628" s="30">
        <f>STOCK!A1124</f>
        <v>0</v>
      </c>
      <c r="AI628" s="30">
        <v>0</v>
      </c>
    </row>
    <row r="629" spans="1:35" x14ac:dyDescent="0.15">
      <c r="A629" s="30">
        <f>STOCK!C1125</f>
        <v>0</v>
      </c>
      <c r="B629" s="30">
        <f>STOCK!D1125</f>
        <v>0</v>
      </c>
      <c r="C629" s="30">
        <f>STOCK!E1125</f>
        <v>0</v>
      </c>
      <c r="D629" s="30">
        <f>STOCK!F1125</f>
        <v>0</v>
      </c>
      <c r="E629" s="30">
        <f>STOCK!G1125</f>
        <v>0</v>
      </c>
      <c r="F629" s="30" t="e">
        <f>STOCK!#REF!</f>
        <v>#REF!</v>
      </c>
      <c r="G629" s="30">
        <f>STOCK!H1125</f>
        <v>0</v>
      </c>
      <c r="H629" s="30" t="e">
        <f>STOCK!#REF!</f>
        <v>#REF!</v>
      </c>
      <c r="I629" s="30">
        <f>STOCK!I1125</f>
        <v>0</v>
      </c>
      <c r="J629" s="30">
        <f>STOCK!J1125</f>
        <v>0</v>
      </c>
      <c r="K629" s="30" t="e">
        <f>STOCK!#REF!</f>
        <v>#REF!</v>
      </c>
      <c r="L629" s="30">
        <f>STOCK!K1125</f>
        <v>0</v>
      </c>
      <c r="U629" s="30">
        <v>1</v>
      </c>
      <c r="V629" s="30">
        <f>STOCK!O1125</f>
        <v>0</v>
      </c>
      <c r="X629" s="30">
        <v>0</v>
      </c>
      <c r="Y629" s="30">
        <f t="shared" si="11"/>
        <v>0</v>
      </c>
      <c r="AG629" s="30">
        <f>STOCK!A1125</f>
        <v>0</v>
      </c>
      <c r="AI629" s="30">
        <v>0</v>
      </c>
    </row>
    <row r="630" spans="1:35" x14ac:dyDescent="0.15">
      <c r="A630" s="30">
        <f>STOCK!C1126</f>
        <v>0</v>
      </c>
      <c r="B630" s="30">
        <f>STOCK!D1126</f>
        <v>0</v>
      </c>
      <c r="C630" s="30">
        <f>STOCK!E1126</f>
        <v>0</v>
      </c>
      <c r="D630" s="30">
        <f>STOCK!F1126</f>
        <v>0</v>
      </c>
      <c r="E630" s="30">
        <f>STOCK!G1126</f>
        <v>0</v>
      </c>
      <c r="F630" s="30" t="e">
        <f>STOCK!#REF!</f>
        <v>#REF!</v>
      </c>
      <c r="G630" s="30">
        <f>STOCK!H1126</f>
        <v>0</v>
      </c>
      <c r="H630" s="30" t="e">
        <f>STOCK!#REF!</f>
        <v>#REF!</v>
      </c>
      <c r="I630" s="30">
        <f>STOCK!I1126</f>
        <v>0</v>
      </c>
      <c r="J630" s="30">
        <f>STOCK!J1126</f>
        <v>0</v>
      </c>
      <c r="K630" s="30" t="e">
        <f>STOCK!#REF!</f>
        <v>#REF!</v>
      </c>
      <c r="L630" s="30">
        <f>STOCK!K1126</f>
        <v>0</v>
      </c>
      <c r="U630" s="30">
        <v>1</v>
      </c>
      <c r="V630" s="30">
        <f>STOCK!O1126</f>
        <v>0</v>
      </c>
      <c r="X630" s="30">
        <v>0</v>
      </c>
      <c r="Y630" s="30">
        <f t="shared" si="11"/>
        <v>0</v>
      </c>
      <c r="AG630" s="30">
        <f>STOCK!A1126</f>
        <v>0</v>
      </c>
      <c r="AI630" s="30">
        <v>0</v>
      </c>
    </row>
    <row r="631" spans="1:35" x14ac:dyDescent="0.15">
      <c r="A631" s="30">
        <f>STOCK!C1127</f>
        <v>0</v>
      </c>
      <c r="B631" s="30">
        <f>STOCK!D1127</f>
        <v>0</v>
      </c>
      <c r="C631" s="30">
        <f>STOCK!E1127</f>
        <v>0</v>
      </c>
      <c r="D631" s="30">
        <f>STOCK!F1127</f>
        <v>0</v>
      </c>
      <c r="E631" s="30">
        <f>STOCK!G1127</f>
        <v>0</v>
      </c>
      <c r="F631" s="30" t="e">
        <f>STOCK!#REF!</f>
        <v>#REF!</v>
      </c>
      <c r="G631" s="30">
        <f>STOCK!H1127</f>
        <v>0</v>
      </c>
      <c r="H631" s="30" t="e">
        <f>STOCK!#REF!</f>
        <v>#REF!</v>
      </c>
      <c r="I631" s="30">
        <f>STOCK!I1127</f>
        <v>0</v>
      </c>
      <c r="J631" s="30">
        <f>STOCK!J1127</f>
        <v>0</v>
      </c>
      <c r="K631" s="30" t="e">
        <f>STOCK!#REF!</f>
        <v>#REF!</v>
      </c>
      <c r="L631" s="30">
        <f>STOCK!K1127</f>
        <v>0</v>
      </c>
      <c r="U631" s="30">
        <v>1</v>
      </c>
      <c r="V631" s="30">
        <f>STOCK!O1127</f>
        <v>0</v>
      </c>
      <c r="X631" s="30">
        <v>0</v>
      </c>
      <c r="Y631" s="30">
        <f t="shared" si="11"/>
        <v>0</v>
      </c>
      <c r="AG631" s="30">
        <f>STOCK!A1127</f>
        <v>0</v>
      </c>
      <c r="AI631" s="30">
        <v>0</v>
      </c>
    </row>
    <row r="632" spans="1:35" x14ac:dyDescent="0.15">
      <c r="A632" s="30">
        <f>STOCK!C1128</f>
        <v>0</v>
      </c>
      <c r="B632" s="30">
        <f>STOCK!D1128</f>
        <v>0</v>
      </c>
      <c r="C632" s="30">
        <f>STOCK!E1128</f>
        <v>0</v>
      </c>
      <c r="D632" s="30">
        <f>STOCK!F1128</f>
        <v>0</v>
      </c>
      <c r="E632" s="30">
        <f>STOCK!G1128</f>
        <v>0</v>
      </c>
      <c r="F632" s="30" t="e">
        <f>STOCK!#REF!</f>
        <v>#REF!</v>
      </c>
      <c r="G632" s="30">
        <f>STOCK!H1128</f>
        <v>0</v>
      </c>
      <c r="H632" s="30" t="e">
        <f>STOCK!#REF!</f>
        <v>#REF!</v>
      </c>
      <c r="I632" s="30">
        <f>STOCK!I1128</f>
        <v>0</v>
      </c>
      <c r="J632" s="30">
        <f>STOCK!J1128</f>
        <v>0</v>
      </c>
      <c r="K632" s="30" t="e">
        <f>STOCK!#REF!</f>
        <v>#REF!</v>
      </c>
      <c r="L632" s="30">
        <f>STOCK!K1128</f>
        <v>0</v>
      </c>
      <c r="U632" s="30">
        <v>1</v>
      </c>
      <c r="V632" s="30">
        <f>STOCK!O1128</f>
        <v>0</v>
      </c>
      <c r="X632" s="30">
        <v>0</v>
      </c>
      <c r="Y632" s="30">
        <f t="shared" si="11"/>
        <v>0</v>
      </c>
      <c r="AG632" s="30">
        <f>STOCK!A1128</f>
        <v>0</v>
      </c>
      <c r="AI632" s="30">
        <v>0</v>
      </c>
    </row>
    <row r="633" spans="1:35" x14ac:dyDescent="0.15">
      <c r="A633" s="30">
        <f>STOCK!C1129</f>
        <v>0</v>
      </c>
      <c r="B633" s="30">
        <f>STOCK!D1129</f>
        <v>0</v>
      </c>
      <c r="C633" s="30">
        <f>STOCK!E1129</f>
        <v>0</v>
      </c>
      <c r="D633" s="30">
        <f>STOCK!F1129</f>
        <v>0</v>
      </c>
      <c r="E633" s="30">
        <f>STOCK!G1129</f>
        <v>0</v>
      </c>
      <c r="F633" s="30" t="e">
        <f>STOCK!#REF!</f>
        <v>#REF!</v>
      </c>
      <c r="G633" s="30">
        <f>STOCK!H1129</f>
        <v>0</v>
      </c>
      <c r="H633" s="30" t="e">
        <f>STOCK!#REF!</f>
        <v>#REF!</v>
      </c>
      <c r="I633" s="30">
        <f>STOCK!I1129</f>
        <v>0</v>
      </c>
      <c r="J633" s="30">
        <f>STOCK!J1129</f>
        <v>0</v>
      </c>
      <c r="K633" s="30" t="e">
        <f>STOCK!#REF!</f>
        <v>#REF!</v>
      </c>
      <c r="L633" s="30">
        <f>STOCK!K1129</f>
        <v>0</v>
      </c>
      <c r="U633" s="30">
        <v>1</v>
      </c>
      <c r="V633" s="30">
        <f>STOCK!O1129</f>
        <v>0</v>
      </c>
      <c r="X633" s="30">
        <v>0</v>
      </c>
      <c r="Y633" s="30">
        <f t="shared" si="11"/>
        <v>0</v>
      </c>
      <c r="AG633" s="30">
        <f>STOCK!A1129</f>
        <v>0</v>
      </c>
      <c r="AI633" s="30">
        <v>0</v>
      </c>
    </row>
    <row r="634" spans="1:35" x14ac:dyDescent="0.15">
      <c r="A634" s="30">
        <f>STOCK!C1130</f>
        <v>0</v>
      </c>
      <c r="B634" s="30">
        <f>STOCK!D1130</f>
        <v>0</v>
      </c>
      <c r="C634" s="30">
        <f>STOCK!E1130</f>
        <v>0</v>
      </c>
      <c r="D634" s="30">
        <f>STOCK!F1130</f>
        <v>0</v>
      </c>
      <c r="E634" s="30">
        <f>STOCK!G1130</f>
        <v>0</v>
      </c>
      <c r="F634" s="30" t="e">
        <f>STOCK!#REF!</f>
        <v>#REF!</v>
      </c>
      <c r="G634" s="30">
        <f>STOCK!H1130</f>
        <v>0</v>
      </c>
      <c r="H634" s="30" t="e">
        <f>STOCK!#REF!</f>
        <v>#REF!</v>
      </c>
      <c r="I634" s="30">
        <f>STOCK!I1130</f>
        <v>0</v>
      </c>
      <c r="J634" s="30">
        <f>STOCK!J1130</f>
        <v>0</v>
      </c>
      <c r="K634" s="30" t="e">
        <f>STOCK!#REF!</f>
        <v>#REF!</v>
      </c>
      <c r="L634" s="30">
        <f>STOCK!K1130</f>
        <v>0</v>
      </c>
      <c r="U634" s="30">
        <v>1</v>
      </c>
      <c r="V634" s="30">
        <f>STOCK!O1130</f>
        <v>0</v>
      </c>
      <c r="X634" s="30">
        <v>0</v>
      </c>
      <c r="Y634" s="30">
        <f t="shared" si="11"/>
        <v>0</v>
      </c>
      <c r="AG634" s="30">
        <f>STOCK!A1130</f>
        <v>0</v>
      </c>
      <c r="AI634" s="30">
        <v>0</v>
      </c>
    </row>
    <row r="635" spans="1:35" x14ac:dyDescent="0.15">
      <c r="A635" s="30">
        <f>STOCK!C1131</f>
        <v>0</v>
      </c>
      <c r="B635" s="30">
        <f>STOCK!D1131</f>
        <v>0</v>
      </c>
      <c r="C635" s="30">
        <f>STOCK!E1131</f>
        <v>0</v>
      </c>
      <c r="D635" s="30">
        <f>STOCK!F1131</f>
        <v>0</v>
      </c>
      <c r="E635" s="30">
        <f>STOCK!G1131</f>
        <v>0</v>
      </c>
      <c r="F635" s="30" t="e">
        <f>STOCK!#REF!</f>
        <v>#REF!</v>
      </c>
      <c r="G635" s="30">
        <f>STOCK!H1131</f>
        <v>0</v>
      </c>
      <c r="H635" s="30" t="e">
        <f>STOCK!#REF!</f>
        <v>#REF!</v>
      </c>
      <c r="I635" s="30">
        <f>STOCK!I1131</f>
        <v>0</v>
      </c>
      <c r="J635" s="30">
        <f>STOCK!J1131</f>
        <v>0</v>
      </c>
      <c r="K635" s="30" t="e">
        <f>STOCK!#REF!</f>
        <v>#REF!</v>
      </c>
      <c r="L635" s="30">
        <f>STOCK!K1131</f>
        <v>0</v>
      </c>
      <c r="U635" s="30">
        <v>1</v>
      </c>
      <c r="V635" s="30">
        <f>STOCK!O1131</f>
        <v>0</v>
      </c>
      <c r="X635" s="30">
        <v>0</v>
      </c>
      <c r="Y635" s="30">
        <f t="shared" si="11"/>
        <v>0</v>
      </c>
      <c r="AG635" s="30">
        <f>STOCK!A1131</f>
        <v>0</v>
      </c>
      <c r="AI635" s="30">
        <v>0</v>
      </c>
    </row>
    <row r="636" spans="1:35" x14ac:dyDescent="0.15">
      <c r="A636" s="30">
        <f>STOCK!C1132</f>
        <v>0</v>
      </c>
      <c r="B636" s="30">
        <f>STOCK!D1132</f>
        <v>0</v>
      </c>
      <c r="C636" s="30">
        <f>STOCK!E1132</f>
        <v>0</v>
      </c>
      <c r="D636" s="30">
        <f>STOCK!F1132</f>
        <v>0</v>
      </c>
      <c r="E636" s="30">
        <f>STOCK!G1132</f>
        <v>0</v>
      </c>
      <c r="F636" s="30" t="e">
        <f>STOCK!#REF!</f>
        <v>#REF!</v>
      </c>
      <c r="G636" s="30">
        <f>STOCK!H1132</f>
        <v>0</v>
      </c>
      <c r="H636" s="30" t="e">
        <f>STOCK!#REF!</f>
        <v>#REF!</v>
      </c>
      <c r="I636" s="30">
        <f>STOCK!I1132</f>
        <v>0</v>
      </c>
      <c r="J636" s="30">
        <f>STOCK!J1132</f>
        <v>0</v>
      </c>
      <c r="K636" s="30" t="e">
        <f>STOCK!#REF!</f>
        <v>#REF!</v>
      </c>
      <c r="L636" s="30">
        <f>STOCK!K1132</f>
        <v>0</v>
      </c>
      <c r="U636" s="30">
        <v>1</v>
      </c>
      <c r="V636" s="30">
        <f>STOCK!O1132</f>
        <v>0</v>
      </c>
      <c r="X636" s="30">
        <v>0</v>
      </c>
      <c r="Y636" s="30">
        <f t="shared" si="11"/>
        <v>0</v>
      </c>
      <c r="AG636" s="30">
        <f>STOCK!A1132</f>
        <v>0</v>
      </c>
      <c r="AI636" s="30">
        <v>0</v>
      </c>
    </row>
    <row r="637" spans="1:35" x14ac:dyDescent="0.15">
      <c r="A637" s="30">
        <f>STOCK!C1133</f>
        <v>0</v>
      </c>
      <c r="B637" s="30">
        <f>STOCK!D1133</f>
        <v>0</v>
      </c>
      <c r="C637" s="30">
        <f>STOCK!E1133</f>
        <v>0</v>
      </c>
      <c r="D637" s="30">
        <f>STOCK!F1133</f>
        <v>0</v>
      </c>
      <c r="E637" s="30">
        <f>STOCK!G1133</f>
        <v>0</v>
      </c>
      <c r="F637" s="30" t="e">
        <f>STOCK!#REF!</f>
        <v>#REF!</v>
      </c>
      <c r="G637" s="30">
        <f>STOCK!H1133</f>
        <v>0</v>
      </c>
      <c r="H637" s="30" t="e">
        <f>STOCK!#REF!</f>
        <v>#REF!</v>
      </c>
      <c r="I637" s="30">
        <f>STOCK!I1133</f>
        <v>0</v>
      </c>
      <c r="J637" s="30">
        <f>STOCK!J1133</f>
        <v>0</v>
      </c>
      <c r="K637" s="30" t="e">
        <f>STOCK!#REF!</f>
        <v>#REF!</v>
      </c>
      <c r="L637" s="30">
        <f>STOCK!K1133</f>
        <v>0</v>
      </c>
      <c r="U637" s="30">
        <v>1</v>
      </c>
      <c r="V637" s="30">
        <f>STOCK!O1133</f>
        <v>0</v>
      </c>
      <c r="X637" s="30">
        <v>0</v>
      </c>
      <c r="Y637" s="30">
        <f t="shared" si="11"/>
        <v>0</v>
      </c>
      <c r="AG637" s="30">
        <f>STOCK!A1133</f>
        <v>0</v>
      </c>
      <c r="AI637" s="30">
        <v>0</v>
      </c>
    </row>
    <row r="638" spans="1:35" x14ac:dyDescent="0.15">
      <c r="A638" s="30">
        <f>STOCK!C1134</f>
        <v>0</v>
      </c>
      <c r="B638" s="30">
        <f>STOCK!D1134</f>
        <v>0</v>
      </c>
      <c r="C638" s="30">
        <f>STOCK!E1134</f>
        <v>0</v>
      </c>
      <c r="D638" s="30">
        <f>STOCK!F1134</f>
        <v>0</v>
      </c>
      <c r="E638" s="30">
        <f>STOCK!G1134</f>
        <v>0</v>
      </c>
      <c r="F638" s="30" t="e">
        <f>STOCK!#REF!</f>
        <v>#REF!</v>
      </c>
      <c r="G638" s="30">
        <f>STOCK!H1134</f>
        <v>0</v>
      </c>
      <c r="H638" s="30" t="e">
        <f>STOCK!#REF!</f>
        <v>#REF!</v>
      </c>
      <c r="I638" s="30">
        <f>STOCK!I1134</f>
        <v>0</v>
      </c>
      <c r="J638" s="30">
        <f>STOCK!J1134</f>
        <v>0</v>
      </c>
      <c r="K638" s="30" t="e">
        <f>STOCK!#REF!</f>
        <v>#REF!</v>
      </c>
      <c r="L638" s="30">
        <f>STOCK!K1134</f>
        <v>0</v>
      </c>
      <c r="U638" s="30">
        <v>1</v>
      </c>
      <c r="V638" s="30">
        <f>STOCK!O1134</f>
        <v>0</v>
      </c>
      <c r="X638" s="30">
        <v>0</v>
      </c>
      <c r="Y638" s="30">
        <f t="shared" si="11"/>
        <v>0</v>
      </c>
      <c r="AG638" s="30">
        <f>STOCK!A1134</f>
        <v>0</v>
      </c>
      <c r="AI638" s="30">
        <v>0</v>
      </c>
    </row>
    <row r="639" spans="1:35" x14ac:dyDescent="0.15">
      <c r="A639" s="30">
        <f>STOCK!C1135</f>
        <v>0</v>
      </c>
      <c r="B639" s="30">
        <f>STOCK!D1135</f>
        <v>0</v>
      </c>
      <c r="C639" s="30">
        <f>STOCK!E1135</f>
        <v>0</v>
      </c>
      <c r="D639" s="30">
        <f>STOCK!F1135</f>
        <v>0</v>
      </c>
      <c r="E639" s="30">
        <f>STOCK!G1135</f>
        <v>0</v>
      </c>
      <c r="F639" s="30" t="e">
        <f>STOCK!#REF!</f>
        <v>#REF!</v>
      </c>
      <c r="G639" s="30">
        <f>STOCK!H1135</f>
        <v>0</v>
      </c>
      <c r="H639" s="30" t="e">
        <f>STOCK!#REF!</f>
        <v>#REF!</v>
      </c>
      <c r="I639" s="30">
        <f>STOCK!I1135</f>
        <v>0</v>
      </c>
      <c r="J639" s="30">
        <f>STOCK!J1135</f>
        <v>0</v>
      </c>
      <c r="K639" s="30" t="e">
        <f>STOCK!#REF!</f>
        <v>#REF!</v>
      </c>
      <c r="L639" s="30">
        <f>STOCK!K1135</f>
        <v>0</v>
      </c>
      <c r="U639" s="30">
        <v>1</v>
      </c>
      <c r="V639" s="30">
        <f>STOCK!O1135</f>
        <v>0</v>
      </c>
      <c r="X639" s="30">
        <v>0</v>
      </c>
      <c r="Y639" s="30">
        <f t="shared" si="11"/>
        <v>0</v>
      </c>
      <c r="AG639" s="30">
        <f>STOCK!A1135</f>
        <v>0</v>
      </c>
      <c r="AI639" s="30">
        <v>0</v>
      </c>
    </row>
    <row r="640" spans="1:35" x14ac:dyDescent="0.15">
      <c r="A640" s="30">
        <f>STOCK!C1136</f>
        <v>0</v>
      </c>
      <c r="B640" s="30">
        <f>STOCK!D1136</f>
        <v>0</v>
      </c>
      <c r="C640" s="30">
        <f>STOCK!E1136</f>
        <v>0</v>
      </c>
      <c r="D640" s="30">
        <f>STOCK!F1136</f>
        <v>0</v>
      </c>
      <c r="E640" s="30">
        <f>STOCK!G1136</f>
        <v>0</v>
      </c>
      <c r="F640" s="30" t="e">
        <f>STOCK!#REF!</f>
        <v>#REF!</v>
      </c>
      <c r="G640" s="30">
        <f>STOCK!H1136</f>
        <v>0</v>
      </c>
      <c r="H640" s="30" t="e">
        <f>STOCK!#REF!</f>
        <v>#REF!</v>
      </c>
      <c r="I640" s="30">
        <f>STOCK!I1136</f>
        <v>0</v>
      </c>
      <c r="J640" s="30">
        <f>STOCK!J1136</f>
        <v>0</v>
      </c>
      <c r="K640" s="30" t="e">
        <f>STOCK!#REF!</f>
        <v>#REF!</v>
      </c>
      <c r="L640" s="30">
        <f>STOCK!K1136</f>
        <v>0</v>
      </c>
      <c r="U640" s="30">
        <v>1</v>
      </c>
      <c r="V640" s="30">
        <f>STOCK!O1136</f>
        <v>0</v>
      </c>
      <c r="X640" s="30">
        <v>0</v>
      </c>
      <c r="Y640" s="30">
        <f t="shared" si="11"/>
        <v>0</v>
      </c>
      <c r="AG640" s="30">
        <f>STOCK!A1136</f>
        <v>0</v>
      </c>
      <c r="AI640" s="30">
        <v>0</v>
      </c>
    </row>
    <row r="641" spans="1:35" x14ac:dyDescent="0.15">
      <c r="A641" s="30">
        <f>STOCK!C1137</f>
        <v>0</v>
      </c>
      <c r="B641" s="30">
        <f>STOCK!D1137</f>
        <v>0</v>
      </c>
      <c r="C641" s="30">
        <f>STOCK!E1137</f>
        <v>0</v>
      </c>
      <c r="D641" s="30">
        <f>STOCK!F1137</f>
        <v>0</v>
      </c>
      <c r="E641" s="30">
        <f>STOCK!G1137</f>
        <v>0</v>
      </c>
      <c r="F641" s="30" t="e">
        <f>STOCK!#REF!</f>
        <v>#REF!</v>
      </c>
      <c r="G641" s="30">
        <f>STOCK!H1137</f>
        <v>0</v>
      </c>
      <c r="H641" s="30" t="e">
        <f>STOCK!#REF!</f>
        <v>#REF!</v>
      </c>
      <c r="I641" s="30">
        <f>STOCK!I1137</f>
        <v>0</v>
      </c>
      <c r="J641" s="30">
        <f>STOCK!J1137</f>
        <v>0</v>
      </c>
      <c r="K641" s="30" t="e">
        <f>STOCK!#REF!</f>
        <v>#REF!</v>
      </c>
      <c r="L641" s="30">
        <f>STOCK!K1137</f>
        <v>0</v>
      </c>
      <c r="U641" s="30">
        <v>1</v>
      </c>
      <c r="V641" s="30">
        <f>STOCK!O1137</f>
        <v>0</v>
      </c>
      <c r="X641" s="30">
        <v>0</v>
      </c>
      <c r="Y641" s="30">
        <f t="shared" si="11"/>
        <v>0</v>
      </c>
      <c r="AG641" s="30">
        <f>STOCK!A1137</f>
        <v>0</v>
      </c>
      <c r="AI641" s="30">
        <v>0</v>
      </c>
    </row>
    <row r="642" spans="1:35" x14ac:dyDescent="0.15">
      <c r="A642" s="30">
        <f>STOCK!C1138</f>
        <v>0</v>
      </c>
      <c r="B642" s="30">
        <f>STOCK!D1138</f>
        <v>0</v>
      </c>
      <c r="C642" s="30">
        <f>STOCK!E1138</f>
        <v>0</v>
      </c>
      <c r="D642" s="30">
        <f>STOCK!F1138</f>
        <v>0</v>
      </c>
      <c r="E642" s="30">
        <f>STOCK!G1138</f>
        <v>0</v>
      </c>
      <c r="F642" s="30" t="e">
        <f>STOCK!#REF!</f>
        <v>#REF!</v>
      </c>
      <c r="G642" s="30">
        <f>STOCK!H1138</f>
        <v>0</v>
      </c>
      <c r="H642" s="30" t="e">
        <f>STOCK!#REF!</f>
        <v>#REF!</v>
      </c>
      <c r="I642" s="30">
        <f>STOCK!I1138</f>
        <v>0</v>
      </c>
      <c r="J642" s="30">
        <f>STOCK!J1138</f>
        <v>0</v>
      </c>
      <c r="K642" s="30" t="e">
        <f>STOCK!#REF!</f>
        <v>#REF!</v>
      </c>
      <c r="L642" s="30">
        <f>STOCK!K1138</f>
        <v>0</v>
      </c>
      <c r="U642" s="30">
        <v>1</v>
      </c>
      <c r="V642" s="30">
        <f>STOCK!O1138</f>
        <v>0</v>
      </c>
      <c r="X642" s="30">
        <v>0</v>
      </c>
      <c r="Y642" s="30">
        <f t="shared" si="11"/>
        <v>0</v>
      </c>
      <c r="AG642" s="30">
        <f>STOCK!A1138</f>
        <v>0</v>
      </c>
      <c r="AI642" s="30">
        <v>0</v>
      </c>
    </row>
    <row r="643" spans="1:35" x14ac:dyDescent="0.15">
      <c r="A643" s="30">
        <f>STOCK!C1139</f>
        <v>0</v>
      </c>
      <c r="B643" s="30">
        <f>STOCK!D1139</f>
        <v>0</v>
      </c>
      <c r="C643" s="30">
        <f>STOCK!E1139</f>
        <v>0</v>
      </c>
      <c r="D643" s="30">
        <f>STOCK!F1139</f>
        <v>0</v>
      </c>
      <c r="E643" s="30">
        <f>STOCK!G1139</f>
        <v>0</v>
      </c>
      <c r="F643" s="30" t="e">
        <f>STOCK!#REF!</f>
        <v>#REF!</v>
      </c>
      <c r="G643" s="30">
        <f>STOCK!H1139</f>
        <v>0</v>
      </c>
      <c r="H643" s="30" t="e">
        <f>STOCK!#REF!</f>
        <v>#REF!</v>
      </c>
      <c r="I643" s="30">
        <f>STOCK!I1139</f>
        <v>0</v>
      </c>
      <c r="J643" s="30">
        <f>STOCK!J1139</f>
        <v>0</v>
      </c>
      <c r="K643" s="30" t="e">
        <f>STOCK!#REF!</f>
        <v>#REF!</v>
      </c>
      <c r="L643" s="30">
        <f>STOCK!K1139</f>
        <v>0</v>
      </c>
      <c r="U643" s="30">
        <v>1</v>
      </c>
      <c r="V643" s="30">
        <f>STOCK!O1139</f>
        <v>0</v>
      </c>
      <c r="X643" s="30">
        <v>0</v>
      </c>
      <c r="Y643" s="30">
        <f t="shared" si="11"/>
        <v>0</v>
      </c>
      <c r="AG643" s="30">
        <f>STOCK!A1139</f>
        <v>0</v>
      </c>
      <c r="AI643" s="30">
        <v>0</v>
      </c>
    </row>
    <row r="644" spans="1:35" x14ac:dyDescent="0.15">
      <c r="A644" s="30">
        <f>STOCK!C1140</f>
        <v>0</v>
      </c>
      <c r="B644" s="30">
        <f>STOCK!D1140</f>
        <v>0</v>
      </c>
      <c r="C644" s="30">
        <f>STOCK!E1140</f>
        <v>0</v>
      </c>
      <c r="D644" s="30">
        <f>STOCK!F1140</f>
        <v>0</v>
      </c>
      <c r="E644" s="30">
        <f>STOCK!G1140</f>
        <v>0</v>
      </c>
      <c r="F644" s="30" t="e">
        <f>STOCK!#REF!</f>
        <v>#REF!</v>
      </c>
      <c r="G644" s="30">
        <f>STOCK!H1140</f>
        <v>0</v>
      </c>
      <c r="H644" s="30" t="e">
        <f>STOCK!#REF!</f>
        <v>#REF!</v>
      </c>
      <c r="I644" s="30">
        <f>STOCK!I1140</f>
        <v>0</v>
      </c>
      <c r="J644" s="30">
        <f>STOCK!J1140</f>
        <v>0</v>
      </c>
      <c r="K644" s="30" t="e">
        <f>STOCK!#REF!</f>
        <v>#REF!</v>
      </c>
      <c r="L644" s="30">
        <f>STOCK!K1140</f>
        <v>0</v>
      </c>
      <c r="U644" s="30">
        <v>1</v>
      </c>
      <c r="V644" s="30">
        <f>STOCK!O1140</f>
        <v>0</v>
      </c>
      <c r="X644" s="30">
        <v>0</v>
      </c>
      <c r="Y644" s="30">
        <f t="shared" si="11"/>
        <v>0</v>
      </c>
      <c r="AG644" s="30">
        <f>STOCK!A1140</f>
        <v>0</v>
      </c>
      <c r="AI644" s="30">
        <v>0</v>
      </c>
    </row>
    <row r="645" spans="1:35" x14ac:dyDescent="0.15">
      <c r="A645" s="30">
        <f>STOCK!C1141</f>
        <v>0</v>
      </c>
      <c r="B645" s="30">
        <f>STOCK!D1141</f>
        <v>0</v>
      </c>
      <c r="C645" s="30">
        <f>STOCK!E1141</f>
        <v>0</v>
      </c>
      <c r="D645" s="30">
        <f>STOCK!F1141</f>
        <v>0</v>
      </c>
      <c r="E645" s="30">
        <f>STOCK!G1141</f>
        <v>0</v>
      </c>
      <c r="F645" s="30" t="e">
        <f>STOCK!#REF!</f>
        <v>#REF!</v>
      </c>
      <c r="G645" s="30">
        <f>STOCK!H1141</f>
        <v>0</v>
      </c>
      <c r="H645" s="30" t="e">
        <f>STOCK!#REF!</f>
        <v>#REF!</v>
      </c>
      <c r="I645" s="30">
        <f>STOCK!I1141</f>
        <v>0</v>
      </c>
      <c r="J645" s="30">
        <f>STOCK!J1141</f>
        <v>0</v>
      </c>
      <c r="K645" s="30" t="e">
        <f>STOCK!#REF!</f>
        <v>#REF!</v>
      </c>
      <c r="L645" s="30">
        <f>STOCK!K1141</f>
        <v>0</v>
      </c>
      <c r="U645" s="30">
        <v>1</v>
      </c>
      <c r="V645" s="30">
        <f>STOCK!O1141</f>
        <v>0</v>
      </c>
      <c r="X645" s="30">
        <v>0</v>
      </c>
      <c r="Y645" s="30">
        <f t="shared" si="11"/>
        <v>0</v>
      </c>
      <c r="AG645" s="30">
        <f>STOCK!A1141</f>
        <v>0</v>
      </c>
      <c r="AI645" s="30">
        <v>0</v>
      </c>
    </row>
    <row r="646" spans="1:35" x14ac:dyDescent="0.15">
      <c r="A646" s="30">
        <f>STOCK!C1142</f>
        <v>0</v>
      </c>
      <c r="B646" s="30">
        <f>STOCK!D1142</f>
        <v>0</v>
      </c>
      <c r="C646" s="30">
        <f>STOCK!E1142</f>
        <v>0</v>
      </c>
      <c r="D646" s="30">
        <f>STOCK!F1142</f>
        <v>0</v>
      </c>
      <c r="E646" s="30">
        <f>STOCK!G1142</f>
        <v>0</v>
      </c>
      <c r="F646" s="30" t="e">
        <f>STOCK!#REF!</f>
        <v>#REF!</v>
      </c>
      <c r="G646" s="30">
        <f>STOCK!H1142</f>
        <v>0</v>
      </c>
      <c r="H646" s="30" t="e">
        <f>STOCK!#REF!</f>
        <v>#REF!</v>
      </c>
      <c r="I646" s="30">
        <f>STOCK!I1142</f>
        <v>0</v>
      </c>
      <c r="J646" s="30">
        <f>STOCK!J1142</f>
        <v>0</v>
      </c>
      <c r="K646" s="30" t="e">
        <f>STOCK!#REF!</f>
        <v>#REF!</v>
      </c>
      <c r="L646" s="30">
        <f>STOCK!K1142</f>
        <v>0</v>
      </c>
      <c r="U646" s="30">
        <v>1</v>
      </c>
      <c r="V646" s="30">
        <f>STOCK!O1142</f>
        <v>0</v>
      </c>
      <c r="X646" s="30">
        <v>0</v>
      </c>
      <c r="Y646" s="30">
        <f t="shared" si="11"/>
        <v>0</v>
      </c>
      <c r="AG646" s="30">
        <f>STOCK!A1142</f>
        <v>0</v>
      </c>
      <c r="AI646" s="30">
        <v>0</v>
      </c>
    </row>
    <row r="647" spans="1:35" x14ac:dyDescent="0.15">
      <c r="A647" s="30">
        <f>STOCK!C1143</f>
        <v>0</v>
      </c>
      <c r="B647" s="30">
        <f>STOCK!D1143</f>
        <v>0</v>
      </c>
      <c r="C647" s="30">
        <f>STOCK!E1143</f>
        <v>0</v>
      </c>
      <c r="D647" s="30">
        <f>STOCK!F1143</f>
        <v>0</v>
      </c>
      <c r="E647" s="30">
        <f>STOCK!G1143</f>
        <v>0</v>
      </c>
      <c r="F647" s="30" t="e">
        <f>STOCK!#REF!</f>
        <v>#REF!</v>
      </c>
      <c r="G647" s="30">
        <f>STOCK!H1143</f>
        <v>0</v>
      </c>
      <c r="H647" s="30" t="e">
        <f>STOCK!#REF!</f>
        <v>#REF!</v>
      </c>
      <c r="I647" s="30">
        <f>STOCK!I1143</f>
        <v>0</v>
      </c>
      <c r="J647" s="30">
        <f>STOCK!J1143</f>
        <v>0</v>
      </c>
      <c r="K647" s="30" t="e">
        <f>STOCK!#REF!</f>
        <v>#REF!</v>
      </c>
      <c r="L647" s="30">
        <f>STOCK!K1143</f>
        <v>0</v>
      </c>
      <c r="U647" s="30">
        <v>1</v>
      </c>
      <c r="V647" s="30">
        <f>STOCK!O1143</f>
        <v>0</v>
      </c>
      <c r="X647" s="30">
        <v>0</v>
      </c>
      <c r="Y647" s="30">
        <f t="shared" si="11"/>
        <v>0</v>
      </c>
      <c r="AG647" s="30">
        <f>STOCK!A1143</f>
        <v>0</v>
      </c>
      <c r="AI647" s="30">
        <v>0</v>
      </c>
    </row>
    <row r="648" spans="1:35" x14ac:dyDescent="0.15">
      <c r="A648" s="30">
        <f>STOCK!C1144</f>
        <v>0</v>
      </c>
      <c r="B648" s="30">
        <f>STOCK!D1144</f>
        <v>0</v>
      </c>
      <c r="C648" s="30">
        <f>STOCK!E1144</f>
        <v>0</v>
      </c>
      <c r="D648" s="30">
        <f>STOCK!F1144</f>
        <v>0</v>
      </c>
      <c r="E648" s="30">
        <f>STOCK!G1144</f>
        <v>0</v>
      </c>
      <c r="F648" s="30" t="e">
        <f>STOCK!#REF!</f>
        <v>#REF!</v>
      </c>
      <c r="G648" s="30">
        <f>STOCK!H1144</f>
        <v>0</v>
      </c>
      <c r="H648" s="30" t="e">
        <f>STOCK!#REF!</f>
        <v>#REF!</v>
      </c>
      <c r="I648" s="30">
        <f>STOCK!I1144</f>
        <v>0</v>
      </c>
      <c r="J648" s="30">
        <f>STOCK!J1144</f>
        <v>0</v>
      </c>
      <c r="K648" s="30" t="e">
        <f>STOCK!#REF!</f>
        <v>#REF!</v>
      </c>
      <c r="L648" s="30">
        <f>STOCK!K1144</f>
        <v>0</v>
      </c>
      <c r="U648" s="30">
        <v>1</v>
      </c>
      <c r="V648" s="30">
        <f>STOCK!O1144</f>
        <v>0</v>
      </c>
      <c r="X648" s="30">
        <v>0</v>
      </c>
      <c r="Y648" s="30">
        <f t="shared" si="11"/>
        <v>0</v>
      </c>
      <c r="AG648" s="30">
        <f>STOCK!A1144</f>
        <v>0</v>
      </c>
      <c r="AI648" s="30">
        <v>0</v>
      </c>
    </row>
    <row r="649" spans="1:35" x14ac:dyDescent="0.15">
      <c r="A649" s="30">
        <f>STOCK!C1145</f>
        <v>0</v>
      </c>
      <c r="B649" s="30">
        <f>STOCK!D1145</f>
        <v>0</v>
      </c>
      <c r="C649" s="30">
        <f>STOCK!E1145</f>
        <v>0</v>
      </c>
      <c r="D649" s="30">
        <f>STOCK!F1145</f>
        <v>0</v>
      </c>
      <c r="E649" s="30">
        <f>STOCK!G1145</f>
        <v>0</v>
      </c>
      <c r="F649" s="30" t="e">
        <f>STOCK!#REF!</f>
        <v>#REF!</v>
      </c>
      <c r="G649" s="30">
        <f>STOCK!H1145</f>
        <v>0</v>
      </c>
      <c r="H649" s="30" t="e">
        <f>STOCK!#REF!</f>
        <v>#REF!</v>
      </c>
      <c r="I649" s="30">
        <f>STOCK!I1145</f>
        <v>0</v>
      </c>
      <c r="J649" s="30">
        <f>STOCK!J1145</f>
        <v>0</v>
      </c>
      <c r="K649" s="30" t="e">
        <f>STOCK!#REF!</f>
        <v>#REF!</v>
      </c>
      <c r="L649" s="30">
        <f>STOCK!K1145</f>
        <v>0</v>
      </c>
      <c r="U649" s="30">
        <v>1</v>
      </c>
      <c r="V649" s="30">
        <f>STOCK!O1145</f>
        <v>0</v>
      </c>
      <c r="X649" s="30">
        <v>0</v>
      </c>
      <c r="Y649" s="30">
        <f t="shared" si="11"/>
        <v>0</v>
      </c>
      <c r="AG649" s="30">
        <f>STOCK!A1145</f>
        <v>0</v>
      </c>
      <c r="AI649" s="30">
        <v>0</v>
      </c>
    </row>
    <row r="650" spans="1:35" x14ac:dyDescent="0.15">
      <c r="A650" s="30">
        <f>STOCK!C1146</f>
        <v>0</v>
      </c>
      <c r="B650" s="30">
        <f>STOCK!D1146</f>
        <v>0</v>
      </c>
      <c r="C650" s="30">
        <f>STOCK!E1146</f>
        <v>0</v>
      </c>
      <c r="D650" s="30">
        <f>STOCK!F1146</f>
        <v>0</v>
      </c>
      <c r="E650" s="30">
        <f>STOCK!G1146</f>
        <v>0</v>
      </c>
      <c r="F650" s="30" t="e">
        <f>STOCK!#REF!</f>
        <v>#REF!</v>
      </c>
      <c r="G650" s="30">
        <f>STOCK!H1146</f>
        <v>0</v>
      </c>
      <c r="H650" s="30" t="e">
        <f>STOCK!#REF!</f>
        <v>#REF!</v>
      </c>
      <c r="I650" s="30">
        <f>STOCK!I1146</f>
        <v>0</v>
      </c>
      <c r="J650" s="30">
        <f>STOCK!J1146</f>
        <v>0</v>
      </c>
      <c r="K650" s="30" t="e">
        <f>STOCK!#REF!</f>
        <v>#REF!</v>
      </c>
      <c r="L650" s="30">
        <f>STOCK!K1146</f>
        <v>0</v>
      </c>
      <c r="U650" s="30">
        <v>1</v>
      </c>
      <c r="V650" s="30">
        <f>STOCK!O1146</f>
        <v>0</v>
      </c>
      <c r="X650" s="30">
        <v>0</v>
      </c>
      <c r="Y650" s="30">
        <f t="shared" si="11"/>
        <v>0</v>
      </c>
      <c r="AG650" s="30">
        <f>STOCK!A1146</f>
        <v>0</v>
      </c>
      <c r="AI650" s="30">
        <v>0</v>
      </c>
    </row>
    <row r="651" spans="1:35" x14ac:dyDescent="0.15">
      <c r="A651" s="30">
        <f>STOCK!C1147</f>
        <v>0</v>
      </c>
      <c r="B651" s="30">
        <f>STOCK!D1147</f>
        <v>0</v>
      </c>
      <c r="C651" s="30">
        <f>STOCK!E1147</f>
        <v>0</v>
      </c>
      <c r="D651" s="30">
        <f>STOCK!F1147</f>
        <v>0</v>
      </c>
      <c r="E651" s="30">
        <f>STOCK!G1147</f>
        <v>0</v>
      </c>
      <c r="F651" s="30" t="e">
        <f>STOCK!#REF!</f>
        <v>#REF!</v>
      </c>
      <c r="G651" s="30">
        <f>STOCK!H1147</f>
        <v>0</v>
      </c>
      <c r="H651" s="30" t="e">
        <f>STOCK!#REF!</f>
        <v>#REF!</v>
      </c>
      <c r="I651" s="30">
        <f>STOCK!I1147</f>
        <v>0</v>
      </c>
      <c r="J651" s="30">
        <f>STOCK!J1147</f>
        <v>0</v>
      </c>
      <c r="K651" s="30" t="e">
        <f>STOCK!#REF!</f>
        <v>#REF!</v>
      </c>
      <c r="L651" s="30">
        <f>STOCK!K1147</f>
        <v>0</v>
      </c>
      <c r="U651" s="30">
        <v>1</v>
      </c>
      <c r="V651" s="30">
        <f>STOCK!O1147</f>
        <v>0</v>
      </c>
      <c r="X651" s="30">
        <v>0</v>
      </c>
      <c r="Y651" s="30">
        <f t="shared" si="11"/>
        <v>0</v>
      </c>
      <c r="AG651" s="30">
        <f>STOCK!A1147</f>
        <v>0</v>
      </c>
      <c r="AI651" s="30">
        <v>0</v>
      </c>
    </row>
    <row r="652" spans="1:35" x14ac:dyDescent="0.15">
      <c r="A652" s="30">
        <f>STOCK!C1148</f>
        <v>0</v>
      </c>
      <c r="B652" s="30">
        <f>STOCK!D1148</f>
        <v>0</v>
      </c>
      <c r="C652" s="30">
        <f>STOCK!E1148</f>
        <v>0</v>
      </c>
      <c r="D652" s="30">
        <f>STOCK!F1148</f>
        <v>0</v>
      </c>
      <c r="E652" s="30">
        <f>STOCK!G1148</f>
        <v>0</v>
      </c>
      <c r="F652" s="30" t="e">
        <f>STOCK!#REF!</f>
        <v>#REF!</v>
      </c>
      <c r="G652" s="30">
        <f>STOCK!H1148</f>
        <v>0</v>
      </c>
      <c r="H652" s="30" t="e">
        <f>STOCK!#REF!</f>
        <v>#REF!</v>
      </c>
      <c r="I652" s="30">
        <f>STOCK!I1148</f>
        <v>0</v>
      </c>
      <c r="J652" s="30">
        <f>STOCK!J1148</f>
        <v>0</v>
      </c>
      <c r="K652" s="30" t="e">
        <f>STOCK!#REF!</f>
        <v>#REF!</v>
      </c>
      <c r="L652" s="30">
        <f>STOCK!K1148</f>
        <v>0</v>
      </c>
      <c r="U652" s="30">
        <v>1</v>
      </c>
      <c r="V652" s="30">
        <f>STOCK!O1148</f>
        <v>0</v>
      </c>
      <c r="X652" s="30">
        <v>0</v>
      </c>
      <c r="Y652" s="30">
        <f t="shared" ref="Y652:Y700" si="12">IF(V652&gt;0,1,0)</f>
        <v>0</v>
      </c>
      <c r="AG652" s="30">
        <f>STOCK!A1148</f>
        <v>0</v>
      </c>
      <c r="AI652" s="30">
        <v>0</v>
      </c>
    </row>
    <row r="653" spans="1:35" x14ac:dyDescent="0.15">
      <c r="A653" s="30">
        <f>STOCK!C1149</f>
        <v>0</v>
      </c>
      <c r="B653" s="30">
        <f>STOCK!D1149</f>
        <v>0</v>
      </c>
      <c r="C653" s="30">
        <f>STOCK!E1149</f>
        <v>0</v>
      </c>
      <c r="D653" s="30">
        <f>STOCK!F1149</f>
        <v>0</v>
      </c>
      <c r="E653" s="30">
        <f>STOCK!G1149</f>
        <v>0</v>
      </c>
      <c r="F653" s="30" t="e">
        <f>STOCK!#REF!</f>
        <v>#REF!</v>
      </c>
      <c r="G653" s="30">
        <f>STOCK!H1149</f>
        <v>0</v>
      </c>
      <c r="H653" s="30" t="e">
        <f>STOCK!#REF!</f>
        <v>#REF!</v>
      </c>
      <c r="I653" s="30">
        <f>STOCK!I1149</f>
        <v>0</v>
      </c>
      <c r="J653" s="30">
        <f>STOCK!J1149</f>
        <v>0</v>
      </c>
      <c r="K653" s="30" t="e">
        <f>STOCK!#REF!</f>
        <v>#REF!</v>
      </c>
      <c r="L653" s="30">
        <f>STOCK!K1149</f>
        <v>0</v>
      </c>
      <c r="U653" s="30">
        <v>1</v>
      </c>
      <c r="V653" s="30">
        <f>STOCK!O1149</f>
        <v>0</v>
      </c>
      <c r="X653" s="30">
        <v>0</v>
      </c>
      <c r="Y653" s="30">
        <f t="shared" si="12"/>
        <v>0</v>
      </c>
      <c r="AG653" s="30">
        <f>STOCK!A1149</f>
        <v>0</v>
      </c>
      <c r="AI653" s="30">
        <v>0</v>
      </c>
    </row>
    <row r="654" spans="1:35" x14ac:dyDescent="0.15">
      <c r="A654" s="30">
        <f>STOCK!C1150</f>
        <v>0</v>
      </c>
      <c r="B654" s="30">
        <f>STOCK!D1150</f>
        <v>0</v>
      </c>
      <c r="C654" s="30">
        <f>STOCK!E1150</f>
        <v>0</v>
      </c>
      <c r="D654" s="30">
        <f>STOCK!F1150</f>
        <v>0</v>
      </c>
      <c r="E654" s="30">
        <f>STOCK!G1150</f>
        <v>0</v>
      </c>
      <c r="F654" s="30" t="e">
        <f>STOCK!#REF!</f>
        <v>#REF!</v>
      </c>
      <c r="G654" s="30">
        <f>STOCK!H1150</f>
        <v>0</v>
      </c>
      <c r="H654" s="30" t="e">
        <f>STOCK!#REF!</f>
        <v>#REF!</v>
      </c>
      <c r="I654" s="30">
        <f>STOCK!I1150</f>
        <v>0</v>
      </c>
      <c r="J654" s="30">
        <f>STOCK!J1150</f>
        <v>0</v>
      </c>
      <c r="K654" s="30" t="e">
        <f>STOCK!#REF!</f>
        <v>#REF!</v>
      </c>
      <c r="L654" s="30">
        <f>STOCK!K1150</f>
        <v>0</v>
      </c>
      <c r="U654" s="30">
        <v>1</v>
      </c>
      <c r="V654" s="30">
        <f>STOCK!O1150</f>
        <v>0</v>
      </c>
      <c r="X654" s="30">
        <v>0</v>
      </c>
      <c r="Y654" s="30">
        <f t="shared" si="12"/>
        <v>0</v>
      </c>
      <c r="AG654" s="30">
        <f>STOCK!A1150</f>
        <v>0</v>
      </c>
      <c r="AI654" s="30">
        <v>0</v>
      </c>
    </row>
    <row r="655" spans="1:35" x14ac:dyDescent="0.15">
      <c r="A655" s="30">
        <f>STOCK!C1151</f>
        <v>0</v>
      </c>
      <c r="B655" s="30">
        <f>STOCK!D1151</f>
        <v>0</v>
      </c>
      <c r="C655" s="30">
        <f>STOCK!E1151</f>
        <v>0</v>
      </c>
      <c r="D655" s="30">
        <f>STOCK!F1151</f>
        <v>0</v>
      </c>
      <c r="E655" s="30">
        <f>STOCK!G1151</f>
        <v>0</v>
      </c>
      <c r="F655" s="30" t="e">
        <f>STOCK!#REF!</f>
        <v>#REF!</v>
      </c>
      <c r="G655" s="30">
        <f>STOCK!H1151</f>
        <v>0</v>
      </c>
      <c r="H655" s="30" t="e">
        <f>STOCK!#REF!</f>
        <v>#REF!</v>
      </c>
      <c r="I655" s="30">
        <f>STOCK!I1151</f>
        <v>0</v>
      </c>
      <c r="J655" s="30">
        <f>STOCK!J1151</f>
        <v>0</v>
      </c>
      <c r="K655" s="30" t="e">
        <f>STOCK!#REF!</f>
        <v>#REF!</v>
      </c>
      <c r="L655" s="30">
        <f>STOCK!K1151</f>
        <v>0</v>
      </c>
      <c r="U655" s="30">
        <v>1</v>
      </c>
      <c r="V655" s="30">
        <f>STOCK!O1151</f>
        <v>0</v>
      </c>
      <c r="X655" s="30">
        <v>0</v>
      </c>
      <c r="Y655" s="30">
        <f t="shared" si="12"/>
        <v>0</v>
      </c>
      <c r="AG655" s="30">
        <f>STOCK!A1151</f>
        <v>0</v>
      </c>
      <c r="AI655" s="30">
        <v>0</v>
      </c>
    </row>
    <row r="656" spans="1:35" x14ac:dyDescent="0.15">
      <c r="A656" s="30">
        <f>STOCK!C1152</f>
        <v>0</v>
      </c>
      <c r="B656" s="30">
        <f>STOCK!D1152</f>
        <v>0</v>
      </c>
      <c r="C656" s="30">
        <f>STOCK!E1152</f>
        <v>0</v>
      </c>
      <c r="D656" s="30">
        <f>STOCK!F1152</f>
        <v>0</v>
      </c>
      <c r="E656" s="30">
        <f>STOCK!G1152</f>
        <v>0</v>
      </c>
      <c r="F656" s="30" t="e">
        <f>STOCK!#REF!</f>
        <v>#REF!</v>
      </c>
      <c r="G656" s="30">
        <f>STOCK!H1152</f>
        <v>0</v>
      </c>
      <c r="H656" s="30" t="e">
        <f>STOCK!#REF!</f>
        <v>#REF!</v>
      </c>
      <c r="I656" s="30">
        <f>STOCK!I1152</f>
        <v>0</v>
      </c>
      <c r="J656" s="30">
        <f>STOCK!J1152</f>
        <v>0</v>
      </c>
      <c r="K656" s="30" t="e">
        <f>STOCK!#REF!</f>
        <v>#REF!</v>
      </c>
      <c r="L656" s="30">
        <f>STOCK!K1152</f>
        <v>0</v>
      </c>
      <c r="U656" s="30">
        <v>1</v>
      </c>
      <c r="V656" s="30">
        <f>STOCK!O1152</f>
        <v>0</v>
      </c>
      <c r="X656" s="30">
        <v>0</v>
      </c>
      <c r="Y656" s="30">
        <f t="shared" si="12"/>
        <v>0</v>
      </c>
      <c r="AG656" s="30">
        <f>STOCK!A1152</f>
        <v>0</v>
      </c>
      <c r="AI656" s="30">
        <v>0</v>
      </c>
    </row>
    <row r="657" spans="1:35" x14ac:dyDescent="0.15">
      <c r="A657" s="30">
        <f>STOCK!C1153</f>
        <v>0</v>
      </c>
      <c r="B657" s="30">
        <f>STOCK!D1153</f>
        <v>0</v>
      </c>
      <c r="C657" s="30">
        <f>STOCK!E1153</f>
        <v>0</v>
      </c>
      <c r="D657" s="30">
        <f>STOCK!F1153</f>
        <v>0</v>
      </c>
      <c r="E657" s="30">
        <f>STOCK!G1153</f>
        <v>0</v>
      </c>
      <c r="F657" s="30" t="e">
        <f>STOCK!#REF!</f>
        <v>#REF!</v>
      </c>
      <c r="G657" s="30">
        <f>STOCK!H1153</f>
        <v>0</v>
      </c>
      <c r="H657" s="30" t="e">
        <f>STOCK!#REF!</f>
        <v>#REF!</v>
      </c>
      <c r="I657" s="30">
        <f>STOCK!I1153</f>
        <v>0</v>
      </c>
      <c r="J657" s="30">
        <f>STOCK!J1153</f>
        <v>0</v>
      </c>
      <c r="K657" s="30" t="e">
        <f>STOCK!#REF!</f>
        <v>#REF!</v>
      </c>
      <c r="L657" s="30">
        <f>STOCK!K1153</f>
        <v>0</v>
      </c>
      <c r="U657" s="30">
        <v>1</v>
      </c>
      <c r="V657" s="30">
        <f>STOCK!O1153</f>
        <v>0</v>
      </c>
      <c r="X657" s="30">
        <v>0</v>
      </c>
      <c r="Y657" s="30">
        <f t="shared" si="12"/>
        <v>0</v>
      </c>
      <c r="AG657" s="30">
        <f>STOCK!A1153</f>
        <v>0</v>
      </c>
      <c r="AI657" s="30">
        <v>0</v>
      </c>
    </row>
    <row r="658" spans="1:35" x14ac:dyDescent="0.15">
      <c r="A658" s="30">
        <f>STOCK!C1154</f>
        <v>0</v>
      </c>
      <c r="B658" s="30">
        <f>STOCK!D1154</f>
        <v>0</v>
      </c>
      <c r="C658" s="30">
        <f>STOCK!E1154</f>
        <v>0</v>
      </c>
      <c r="D658" s="30">
        <f>STOCK!F1154</f>
        <v>0</v>
      </c>
      <c r="E658" s="30">
        <f>STOCK!G1154</f>
        <v>0</v>
      </c>
      <c r="F658" s="30" t="e">
        <f>STOCK!#REF!</f>
        <v>#REF!</v>
      </c>
      <c r="G658" s="30">
        <f>STOCK!H1154</f>
        <v>0</v>
      </c>
      <c r="H658" s="30" t="e">
        <f>STOCK!#REF!</f>
        <v>#REF!</v>
      </c>
      <c r="I658" s="30">
        <f>STOCK!I1154</f>
        <v>0</v>
      </c>
      <c r="J658" s="30">
        <f>STOCK!J1154</f>
        <v>0</v>
      </c>
      <c r="K658" s="30" t="e">
        <f>STOCK!#REF!</f>
        <v>#REF!</v>
      </c>
      <c r="L658" s="30">
        <f>STOCK!K1154</f>
        <v>0</v>
      </c>
      <c r="U658" s="30">
        <v>1</v>
      </c>
      <c r="V658" s="30">
        <f>STOCK!O1154</f>
        <v>0</v>
      </c>
      <c r="X658" s="30">
        <v>0</v>
      </c>
      <c r="Y658" s="30">
        <f t="shared" si="12"/>
        <v>0</v>
      </c>
      <c r="AG658" s="30">
        <f>STOCK!A1154</f>
        <v>0</v>
      </c>
      <c r="AI658" s="30">
        <v>0</v>
      </c>
    </row>
    <row r="659" spans="1:35" x14ac:dyDescent="0.15">
      <c r="A659" s="30">
        <f>STOCK!C1155</f>
        <v>0</v>
      </c>
      <c r="B659" s="30">
        <f>STOCK!D1155</f>
        <v>0</v>
      </c>
      <c r="C659" s="30">
        <f>STOCK!E1155</f>
        <v>0</v>
      </c>
      <c r="D659" s="30">
        <f>STOCK!F1155</f>
        <v>0</v>
      </c>
      <c r="E659" s="30">
        <f>STOCK!G1155</f>
        <v>0</v>
      </c>
      <c r="F659" s="30" t="e">
        <f>STOCK!#REF!</f>
        <v>#REF!</v>
      </c>
      <c r="G659" s="30">
        <f>STOCK!H1155</f>
        <v>0</v>
      </c>
      <c r="H659" s="30" t="e">
        <f>STOCK!#REF!</f>
        <v>#REF!</v>
      </c>
      <c r="I659" s="30">
        <f>STOCK!I1155</f>
        <v>0</v>
      </c>
      <c r="J659" s="30">
        <f>STOCK!J1155</f>
        <v>0</v>
      </c>
      <c r="K659" s="30" t="e">
        <f>STOCK!#REF!</f>
        <v>#REF!</v>
      </c>
      <c r="L659" s="30">
        <f>STOCK!K1155</f>
        <v>0</v>
      </c>
      <c r="U659" s="30">
        <v>1</v>
      </c>
      <c r="V659" s="30">
        <f>STOCK!O1155</f>
        <v>0</v>
      </c>
      <c r="X659" s="30">
        <v>0</v>
      </c>
      <c r="Y659" s="30">
        <f t="shared" si="12"/>
        <v>0</v>
      </c>
      <c r="AG659" s="30">
        <f>STOCK!A1155</f>
        <v>0</v>
      </c>
      <c r="AI659" s="30">
        <v>0</v>
      </c>
    </row>
    <row r="660" spans="1:35" x14ac:dyDescent="0.15">
      <c r="A660" s="30">
        <f>STOCK!C1156</f>
        <v>0</v>
      </c>
      <c r="B660" s="30">
        <f>STOCK!D1156</f>
        <v>0</v>
      </c>
      <c r="C660" s="30">
        <f>STOCK!E1156</f>
        <v>0</v>
      </c>
      <c r="D660" s="30">
        <f>STOCK!F1156</f>
        <v>0</v>
      </c>
      <c r="E660" s="30">
        <f>STOCK!G1156</f>
        <v>0</v>
      </c>
      <c r="F660" s="30" t="e">
        <f>STOCK!#REF!</f>
        <v>#REF!</v>
      </c>
      <c r="G660" s="30">
        <f>STOCK!H1156</f>
        <v>0</v>
      </c>
      <c r="H660" s="30" t="e">
        <f>STOCK!#REF!</f>
        <v>#REF!</v>
      </c>
      <c r="I660" s="30">
        <f>STOCK!I1156</f>
        <v>0</v>
      </c>
      <c r="J660" s="30">
        <f>STOCK!J1156</f>
        <v>0</v>
      </c>
      <c r="K660" s="30" t="e">
        <f>STOCK!#REF!</f>
        <v>#REF!</v>
      </c>
      <c r="L660" s="30">
        <f>STOCK!K1156</f>
        <v>0</v>
      </c>
      <c r="U660" s="30">
        <v>1</v>
      </c>
      <c r="V660" s="30">
        <f>STOCK!O1156</f>
        <v>0</v>
      </c>
      <c r="X660" s="30">
        <v>0</v>
      </c>
      <c r="Y660" s="30">
        <f t="shared" si="12"/>
        <v>0</v>
      </c>
      <c r="AG660" s="30">
        <f>STOCK!A1156</f>
        <v>0</v>
      </c>
      <c r="AI660" s="30">
        <v>0</v>
      </c>
    </row>
    <row r="661" spans="1:35" x14ac:dyDescent="0.15">
      <c r="A661" s="30">
        <f>STOCK!C1157</f>
        <v>0</v>
      </c>
      <c r="B661" s="30">
        <f>STOCK!D1157</f>
        <v>0</v>
      </c>
      <c r="C661" s="30">
        <f>STOCK!E1157</f>
        <v>0</v>
      </c>
      <c r="D661" s="30">
        <f>STOCK!F1157</f>
        <v>0</v>
      </c>
      <c r="E661" s="30">
        <f>STOCK!G1157</f>
        <v>0</v>
      </c>
      <c r="F661" s="30" t="e">
        <f>STOCK!#REF!</f>
        <v>#REF!</v>
      </c>
      <c r="G661" s="30">
        <f>STOCK!H1157</f>
        <v>0</v>
      </c>
      <c r="H661" s="30" t="e">
        <f>STOCK!#REF!</f>
        <v>#REF!</v>
      </c>
      <c r="I661" s="30">
        <f>STOCK!I1157</f>
        <v>0</v>
      </c>
      <c r="J661" s="30">
        <f>STOCK!J1157</f>
        <v>0</v>
      </c>
      <c r="K661" s="30" t="e">
        <f>STOCK!#REF!</f>
        <v>#REF!</v>
      </c>
      <c r="L661" s="30">
        <f>STOCK!K1157</f>
        <v>0</v>
      </c>
      <c r="U661" s="30">
        <v>1</v>
      </c>
      <c r="V661" s="30">
        <f>STOCK!O1157</f>
        <v>0</v>
      </c>
      <c r="X661" s="30">
        <v>0</v>
      </c>
      <c r="Y661" s="30">
        <f t="shared" si="12"/>
        <v>0</v>
      </c>
      <c r="AG661" s="30">
        <f>STOCK!A1157</f>
        <v>0</v>
      </c>
      <c r="AI661" s="30">
        <v>0</v>
      </c>
    </row>
    <row r="662" spans="1:35" x14ac:dyDescent="0.15">
      <c r="A662" s="30">
        <f>STOCK!C1158</f>
        <v>0</v>
      </c>
      <c r="B662" s="30">
        <f>STOCK!D1158</f>
        <v>0</v>
      </c>
      <c r="C662" s="30">
        <f>STOCK!E1158</f>
        <v>0</v>
      </c>
      <c r="D662" s="30">
        <f>STOCK!F1158</f>
        <v>0</v>
      </c>
      <c r="E662" s="30">
        <f>STOCK!G1158</f>
        <v>0</v>
      </c>
      <c r="F662" s="30" t="e">
        <f>STOCK!#REF!</f>
        <v>#REF!</v>
      </c>
      <c r="G662" s="30">
        <f>STOCK!H1158</f>
        <v>0</v>
      </c>
      <c r="H662" s="30" t="e">
        <f>STOCK!#REF!</f>
        <v>#REF!</v>
      </c>
      <c r="I662" s="30">
        <f>STOCK!I1158</f>
        <v>0</v>
      </c>
      <c r="J662" s="30">
        <f>STOCK!J1158</f>
        <v>0</v>
      </c>
      <c r="K662" s="30" t="e">
        <f>STOCK!#REF!</f>
        <v>#REF!</v>
      </c>
      <c r="L662" s="30">
        <f>STOCK!K1158</f>
        <v>0</v>
      </c>
      <c r="U662" s="30">
        <v>1</v>
      </c>
      <c r="V662" s="30">
        <f>STOCK!O1158</f>
        <v>0</v>
      </c>
      <c r="X662" s="30">
        <v>0</v>
      </c>
      <c r="Y662" s="30">
        <f t="shared" si="12"/>
        <v>0</v>
      </c>
      <c r="AG662" s="30">
        <f>STOCK!A1158</f>
        <v>0</v>
      </c>
      <c r="AI662" s="30">
        <v>0</v>
      </c>
    </row>
    <row r="663" spans="1:35" x14ac:dyDescent="0.15">
      <c r="A663" s="30">
        <f>STOCK!C1159</f>
        <v>0</v>
      </c>
      <c r="B663" s="30">
        <f>STOCK!D1159</f>
        <v>0</v>
      </c>
      <c r="C663" s="30">
        <f>STOCK!E1159</f>
        <v>0</v>
      </c>
      <c r="D663" s="30">
        <f>STOCK!F1159</f>
        <v>0</v>
      </c>
      <c r="E663" s="30">
        <f>STOCK!G1159</f>
        <v>0</v>
      </c>
      <c r="F663" s="30" t="e">
        <f>STOCK!#REF!</f>
        <v>#REF!</v>
      </c>
      <c r="G663" s="30">
        <f>STOCK!H1159</f>
        <v>0</v>
      </c>
      <c r="H663" s="30" t="e">
        <f>STOCK!#REF!</f>
        <v>#REF!</v>
      </c>
      <c r="I663" s="30">
        <f>STOCK!I1159</f>
        <v>0</v>
      </c>
      <c r="J663" s="30">
        <f>STOCK!J1159</f>
        <v>0</v>
      </c>
      <c r="K663" s="30" t="e">
        <f>STOCK!#REF!</f>
        <v>#REF!</v>
      </c>
      <c r="L663" s="30">
        <f>STOCK!K1159</f>
        <v>0</v>
      </c>
      <c r="U663" s="30">
        <v>1</v>
      </c>
      <c r="V663" s="30">
        <f>STOCK!O1159</f>
        <v>0</v>
      </c>
      <c r="X663" s="30">
        <v>0</v>
      </c>
      <c r="Y663" s="30">
        <f t="shared" si="12"/>
        <v>0</v>
      </c>
      <c r="AG663" s="30">
        <f>STOCK!A1159</f>
        <v>0</v>
      </c>
      <c r="AI663" s="30">
        <v>0</v>
      </c>
    </row>
    <row r="664" spans="1:35" x14ac:dyDescent="0.15">
      <c r="A664" s="30">
        <f>STOCK!C1160</f>
        <v>0</v>
      </c>
      <c r="B664" s="30">
        <f>STOCK!D1160</f>
        <v>0</v>
      </c>
      <c r="C664" s="30">
        <f>STOCK!E1160</f>
        <v>0</v>
      </c>
      <c r="D664" s="30">
        <f>STOCK!F1160</f>
        <v>0</v>
      </c>
      <c r="E664" s="30">
        <f>STOCK!G1160</f>
        <v>0</v>
      </c>
      <c r="F664" s="30" t="e">
        <f>STOCK!#REF!</f>
        <v>#REF!</v>
      </c>
      <c r="G664" s="30">
        <f>STOCK!H1160</f>
        <v>0</v>
      </c>
      <c r="H664" s="30" t="e">
        <f>STOCK!#REF!</f>
        <v>#REF!</v>
      </c>
      <c r="I664" s="30">
        <f>STOCK!I1160</f>
        <v>0</v>
      </c>
      <c r="J664" s="30">
        <f>STOCK!J1160</f>
        <v>0</v>
      </c>
      <c r="K664" s="30" t="e">
        <f>STOCK!#REF!</f>
        <v>#REF!</v>
      </c>
      <c r="L664" s="30">
        <f>STOCK!K1160</f>
        <v>0</v>
      </c>
      <c r="U664" s="30">
        <v>1</v>
      </c>
      <c r="V664" s="30">
        <f>STOCK!O1160</f>
        <v>0</v>
      </c>
      <c r="X664" s="30">
        <v>0</v>
      </c>
      <c r="Y664" s="30">
        <f t="shared" si="12"/>
        <v>0</v>
      </c>
      <c r="AG664" s="30">
        <f>STOCK!A1160</f>
        <v>0</v>
      </c>
      <c r="AI664" s="30">
        <v>0</v>
      </c>
    </row>
    <row r="665" spans="1:35" x14ac:dyDescent="0.15">
      <c r="A665" s="30">
        <f>STOCK!C1161</f>
        <v>0</v>
      </c>
      <c r="B665" s="30">
        <f>STOCK!D1161</f>
        <v>0</v>
      </c>
      <c r="C665" s="30">
        <f>STOCK!E1161</f>
        <v>0</v>
      </c>
      <c r="D665" s="30">
        <f>STOCK!F1161</f>
        <v>0</v>
      </c>
      <c r="E665" s="30">
        <f>STOCK!G1161</f>
        <v>0</v>
      </c>
      <c r="F665" s="30" t="e">
        <f>STOCK!#REF!</f>
        <v>#REF!</v>
      </c>
      <c r="G665" s="30">
        <f>STOCK!H1161</f>
        <v>0</v>
      </c>
      <c r="H665" s="30" t="e">
        <f>STOCK!#REF!</f>
        <v>#REF!</v>
      </c>
      <c r="I665" s="30">
        <f>STOCK!I1161</f>
        <v>0</v>
      </c>
      <c r="J665" s="30">
        <f>STOCK!J1161</f>
        <v>0</v>
      </c>
      <c r="K665" s="30" t="e">
        <f>STOCK!#REF!</f>
        <v>#REF!</v>
      </c>
      <c r="L665" s="30">
        <f>STOCK!K1161</f>
        <v>0</v>
      </c>
      <c r="U665" s="30">
        <v>1</v>
      </c>
      <c r="V665" s="30">
        <f>STOCK!O1161</f>
        <v>0</v>
      </c>
      <c r="X665" s="30">
        <v>0</v>
      </c>
      <c r="Y665" s="30">
        <f t="shared" si="12"/>
        <v>0</v>
      </c>
      <c r="AG665" s="30">
        <f>STOCK!A1161</f>
        <v>0</v>
      </c>
      <c r="AI665" s="30">
        <v>0</v>
      </c>
    </row>
    <row r="666" spans="1:35" x14ac:dyDescent="0.15">
      <c r="A666" s="30">
        <f>STOCK!C1162</f>
        <v>0</v>
      </c>
      <c r="B666" s="30">
        <f>STOCK!D1162</f>
        <v>0</v>
      </c>
      <c r="C666" s="30">
        <f>STOCK!E1162</f>
        <v>0</v>
      </c>
      <c r="D666" s="30">
        <f>STOCK!F1162</f>
        <v>0</v>
      </c>
      <c r="E666" s="30">
        <f>STOCK!G1162</f>
        <v>0</v>
      </c>
      <c r="F666" s="30" t="e">
        <f>STOCK!#REF!</f>
        <v>#REF!</v>
      </c>
      <c r="G666" s="30">
        <f>STOCK!H1162</f>
        <v>0</v>
      </c>
      <c r="H666" s="30" t="e">
        <f>STOCK!#REF!</f>
        <v>#REF!</v>
      </c>
      <c r="I666" s="30">
        <f>STOCK!I1162</f>
        <v>0</v>
      </c>
      <c r="J666" s="30">
        <f>STOCK!J1162</f>
        <v>0</v>
      </c>
      <c r="K666" s="30" t="e">
        <f>STOCK!#REF!</f>
        <v>#REF!</v>
      </c>
      <c r="L666" s="30">
        <f>STOCK!K1162</f>
        <v>0</v>
      </c>
      <c r="U666" s="30">
        <v>1</v>
      </c>
      <c r="V666" s="30">
        <f>STOCK!O1162</f>
        <v>0</v>
      </c>
      <c r="X666" s="30">
        <v>0</v>
      </c>
      <c r="Y666" s="30">
        <f t="shared" si="12"/>
        <v>0</v>
      </c>
      <c r="AG666" s="30">
        <f>STOCK!A1162</f>
        <v>0</v>
      </c>
      <c r="AI666" s="30">
        <v>0</v>
      </c>
    </row>
    <row r="667" spans="1:35" x14ac:dyDescent="0.15">
      <c r="A667" s="30">
        <f>STOCK!C1163</f>
        <v>0</v>
      </c>
      <c r="B667" s="30">
        <f>STOCK!D1163</f>
        <v>0</v>
      </c>
      <c r="C667" s="30">
        <f>STOCK!E1163</f>
        <v>0</v>
      </c>
      <c r="D667" s="30">
        <f>STOCK!F1163</f>
        <v>0</v>
      </c>
      <c r="E667" s="30">
        <f>STOCK!G1163</f>
        <v>0</v>
      </c>
      <c r="F667" s="30" t="e">
        <f>STOCK!#REF!</f>
        <v>#REF!</v>
      </c>
      <c r="G667" s="30">
        <f>STOCK!H1163</f>
        <v>0</v>
      </c>
      <c r="H667" s="30" t="e">
        <f>STOCK!#REF!</f>
        <v>#REF!</v>
      </c>
      <c r="I667" s="30">
        <f>STOCK!I1163</f>
        <v>0</v>
      </c>
      <c r="J667" s="30">
        <f>STOCK!J1163</f>
        <v>0</v>
      </c>
      <c r="K667" s="30" t="e">
        <f>STOCK!#REF!</f>
        <v>#REF!</v>
      </c>
      <c r="L667" s="30">
        <f>STOCK!K1163</f>
        <v>0</v>
      </c>
      <c r="U667" s="30">
        <v>1</v>
      </c>
      <c r="V667" s="30">
        <f>STOCK!O1163</f>
        <v>0</v>
      </c>
      <c r="X667" s="30">
        <v>0</v>
      </c>
      <c r="Y667" s="30">
        <f t="shared" si="12"/>
        <v>0</v>
      </c>
      <c r="AG667" s="30">
        <f>STOCK!A1163</f>
        <v>0</v>
      </c>
      <c r="AI667" s="30">
        <v>0</v>
      </c>
    </row>
    <row r="668" spans="1:35" x14ac:dyDescent="0.15">
      <c r="A668" s="30">
        <f>STOCK!C1164</f>
        <v>0</v>
      </c>
      <c r="B668" s="30">
        <f>STOCK!D1164</f>
        <v>0</v>
      </c>
      <c r="C668" s="30">
        <f>STOCK!E1164</f>
        <v>0</v>
      </c>
      <c r="D668" s="30">
        <f>STOCK!F1164</f>
        <v>0</v>
      </c>
      <c r="E668" s="30">
        <f>STOCK!G1164</f>
        <v>0</v>
      </c>
      <c r="F668" s="30" t="e">
        <f>STOCK!#REF!</f>
        <v>#REF!</v>
      </c>
      <c r="G668" s="30">
        <f>STOCK!H1164</f>
        <v>0</v>
      </c>
      <c r="H668" s="30" t="e">
        <f>STOCK!#REF!</f>
        <v>#REF!</v>
      </c>
      <c r="I668" s="30">
        <f>STOCK!I1164</f>
        <v>0</v>
      </c>
      <c r="J668" s="30">
        <f>STOCK!J1164</f>
        <v>0</v>
      </c>
      <c r="K668" s="30" t="e">
        <f>STOCK!#REF!</f>
        <v>#REF!</v>
      </c>
      <c r="L668" s="30">
        <f>STOCK!K1164</f>
        <v>0</v>
      </c>
      <c r="U668" s="30">
        <v>1</v>
      </c>
      <c r="V668" s="30">
        <f>STOCK!O1164</f>
        <v>0</v>
      </c>
      <c r="X668" s="30">
        <v>0</v>
      </c>
      <c r="Y668" s="30">
        <f t="shared" si="12"/>
        <v>0</v>
      </c>
      <c r="AG668" s="30">
        <f>STOCK!A1164</f>
        <v>0</v>
      </c>
      <c r="AI668" s="30">
        <v>0</v>
      </c>
    </row>
    <row r="669" spans="1:35" x14ac:dyDescent="0.15">
      <c r="A669" s="30">
        <f>STOCK!C1165</f>
        <v>0</v>
      </c>
      <c r="B669" s="30">
        <f>STOCK!D1165</f>
        <v>0</v>
      </c>
      <c r="C669" s="30">
        <f>STOCK!E1165</f>
        <v>0</v>
      </c>
      <c r="D669" s="30">
        <f>STOCK!F1165</f>
        <v>0</v>
      </c>
      <c r="E669" s="30">
        <f>STOCK!G1165</f>
        <v>0</v>
      </c>
      <c r="F669" s="30" t="e">
        <f>STOCK!#REF!</f>
        <v>#REF!</v>
      </c>
      <c r="G669" s="30">
        <f>STOCK!H1165</f>
        <v>0</v>
      </c>
      <c r="H669" s="30" t="e">
        <f>STOCK!#REF!</f>
        <v>#REF!</v>
      </c>
      <c r="I669" s="30">
        <f>STOCK!I1165</f>
        <v>0</v>
      </c>
      <c r="J669" s="30">
        <f>STOCK!J1165</f>
        <v>0</v>
      </c>
      <c r="K669" s="30" t="e">
        <f>STOCK!#REF!</f>
        <v>#REF!</v>
      </c>
      <c r="L669" s="30">
        <f>STOCK!K1165</f>
        <v>0</v>
      </c>
      <c r="U669" s="30">
        <v>1</v>
      </c>
      <c r="V669" s="30">
        <f>STOCK!O1165</f>
        <v>0</v>
      </c>
      <c r="X669" s="30">
        <v>0</v>
      </c>
      <c r="Y669" s="30">
        <f t="shared" si="12"/>
        <v>0</v>
      </c>
      <c r="AG669" s="30">
        <f>STOCK!A1165</f>
        <v>0</v>
      </c>
      <c r="AI669" s="30">
        <v>0</v>
      </c>
    </row>
    <row r="670" spans="1:35" x14ac:dyDescent="0.15">
      <c r="A670" s="30">
        <f>STOCK!C1166</f>
        <v>0</v>
      </c>
      <c r="B670" s="30">
        <f>STOCK!D1166</f>
        <v>0</v>
      </c>
      <c r="C670" s="30">
        <f>STOCK!E1166</f>
        <v>0</v>
      </c>
      <c r="D670" s="30">
        <f>STOCK!F1166</f>
        <v>0</v>
      </c>
      <c r="E670" s="30">
        <f>STOCK!G1166</f>
        <v>0</v>
      </c>
      <c r="F670" s="30" t="e">
        <f>STOCK!#REF!</f>
        <v>#REF!</v>
      </c>
      <c r="G670" s="30">
        <f>STOCK!H1166</f>
        <v>0</v>
      </c>
      <c r="H670" s="30" t="e">
        <f>STOCK!#REF!</f>
        <v>#REF!</v>
      </c>
      <c r="I670" s="30">
        <f>STOCK!I1166</f>
        <v>0</v>
      </c>
      <c r="J670" s="30">
        <f>STOCK!J1166</f>
        <v>0</v>
      </c>
      <c r="K670" s="30" t="e">
        <f>STOCK!#REF!</f>
        <v>#REF!</v>
      </c>
      <c r="L670" s="30">
        <f>STOCK!K1166</f>
        <v>0</v>
      </c>
      <c r="U670" s="30">
        <v>1</v>
      </c>
      <c r="V670" s="30">
        <f>STOCK!O1166</f>
        <v>0</v>
      </c>
      <c r="X670" s="30">
        <v>0</v>
      </c>
      <c r="Y670" s="30">
        <f t="shared" si="12"/>
        <v>0</v>
      </c>
      <c r="AG670" s="30">
        <f>STOCK!A1166</f>
        <v>0</v>
      </c>
      <c r="AI670" s="30">
        <v>0</v>
      </c>
    </row>
    <row r="671" spans="1:35" x14ac:dyDescent="0.15">
      <c r="A671" s="30">
        <f>STOCK!C1167</f>
        <v>0</v>
      </c>
      <c r="B671" s="30">
        <f>STOCK!D1167</f>
        <v>0</v>
      </c>
      <c r="C671" s="30">
        <f>STOCK!E1167</f>
        <v>0</v>
      </c>
      <c r="D671" s="30">
        <f>STOCK!F1167</f>
        <v>0</v>
      </c>
      <c r="E671" s="30">
        <f>STOCK!G1167</f>
        <v>0</v>
      </c>
      <c r="F671" s="30" t="e">
        <f>STOCK!#REF!</f>
        <v>#REF!</v>
      </c>
      <c r="G671" s="30">
        <f>STOCK!H1167</f>
        <v>0</v>
      </c>
      <c r="H671" s="30" t="e">
        <f>STOCK!#REF!</f>
        <v>#REF!</v>
      </c>
      <c r="I671" s="30">
        <f>STOCK!I1167</f>
        <v>0</v>
      </c>
      <c r="J671" s="30">
        <f>STOCK!J1167</f>
        <v>0</v>
      </c>
      <c r="K671" s="30" t="e">
        <f>STOCK!#REF!</f>
        <v>#REF!</v>
      </c>
      <c r="L671" s="30">
        <f>STOCK!K1167</f>
        <v>0</v>
      </c>
      <c r="U671" s="30">
        <v>1</v>
      </c>
      <c r="V671" s="30">
        <f>STOCK!O1167</f>
        <v>0</v>
      </c>
      <c r="X671" s="30">
        <v>0</v>
      </c>
      <c r="Y671" s="30">
        <f t="shared" si="12"/>
        <v>0</v>
      </c>
      <c r="AG671" s="30">
        <f>STOCK!A1167</f>
        <v>0</v>
      </c>
      <c r="AI671" s="30">
        <v>0</v>
      </c>
    </row>
    <row r="672" spans="1:35" x14ac:dyDescent="0.15">
      <c r="A672" s="30">
        <f>STOCK!C1168</f>
        <v>0</v>
      </c>
      <c r="B672" s="30">
        <f>STOCK!D1168</f>
        <v>0</v>
      </c>
      <c r="C672" s="30">
        <f>STOCK!E1168</f>
        <v>0</v>
      </c>
      <c r="D672" s="30">
        <f>STOCK!F1168</f>
        <v>0</v>
      </c>
      <c r="E672" s="30">
        <f>STOCK!G1168</f>
        <v>0</v>
      </c>
      <c r="F672" s="30" t="e">
        <f>STOCK!#REF!</f>
        <v>#REF!</v>
      </c>
      <c r="G672" s="30">
        <f>STOCK!H1168</f>
        <v>0</v>
      </c>
      <c r="H672" s="30" t="e">
        <f>STOCK!#REF!</f>
        <v>#REF!</v>
      </c>
      <c r="I672" s="30">
        <f>STOCK!I1168</f>
        <v>0</v>
      </c>
      <c r="J672" s="30">
        <f>STOCK!J1168</f>
        <v>0</v>
      </c>
      <c r="K672" s="30" t="e">
        <f>STOCK!#REF!</f>
        <v>#REF!</v>
      </c>
      <c r="L672" s="30">
        <f>STOCK!K1168</f>
        <v>0</v>
      </c>
      <c r="U672" s="30">
        <v>1</v>
      </c>
      <c r="V672" s="30">
        <f>STOCK!O1168</f>
        <v>0</v>
      </c>
      <c r="X672" s="30">
        <v>0</v>
      </c>
      <c r="Y672" s="30">
        <f t="shared" si="12"/>
        <v>0</v>
      </c>
      <c r="AG672" s="30">
        <f>STOCK!A1168</f>
        <v>0</v>
      </c>
      <c r="AI672" s="30">
        <v>0</v>
      </c>
    </row>
    <row r="673" spans="1:35" x14ac:dyDescent="0.15">
      <c r="A673" s="30">
        <f>STOCK!C1169</f>
        <v>0</v>
      </c>
      <c r="B673" s="30">
        <f>STOCK!D1169</f>
        <v>0</v>
      </c>
      <c r="C673" s="30">
        <f>STOCK!E1169</f>
        <v>0</v>
      </c>
      <c r="D673" s="30">
        <f>STOCK!F1169</f>
        <v>0</v>
      </c>
      <c r="E673" s="30">
        <f>STOCK!G1169</f>
        <v>0</v>
      </c>
      <c r="F673" s="30" t="e">
        <f>STOCK!#REF!</f>
        <v>#REF!</v>
      </c>
      <c r="G673" s="30">
        <f>STOCK!H1169</f>
        <v>0</v>
      </c>
      <c r="H673" s="30" t="e">
        <f>STOCK!#REF!</f>
        <v>#REF!</v>
      </c>
      <c r="I673" s="30">
        <f>STOCK!I1169</f>
        <v>0</v>
      </c>
      <c r="J673" s="30">
        <f>STOCK!J1169</f>
        <v>0</v>
      </c>
      <c r="K673" s="30" t="e">
        <f>STOCK!#REF!</f>
        <v>#REF!</v>
      </c>
      <c r="L673" s="30">
        <f>STOCK!K1169</f>
        <v>0</v>
      </c>
      <c r="U673" s="30">
        <v>1</v>
      </c>
      <c r="V673" s="30">
        <f>STOCK!O1169</f>
        <v>0</v>
      </c>
      <c r="X673" s="30">
        <v>0</v>
      </c>
      <c r="Y673" s="30">
        <f t="shared" si="12"/>
        <v>0</v>
      </c>
      <c r="AG673" s="30">
        <f>STOCK!A1169</f>
        <v>0</v>
      </c>
      <c r="AI673" s="30">
        <v>0</v>
      </c>
    </row>
    <row r="674" spans="1:35" x14ac:dyDescent="0.15">
      <c r="A674" s="30">
        <f>STOCK!C1170</f>
        <v>0</v>
      </c>
      <c r="B674" s="30">
        <f>STOCK!D1170</f>
        <v>0</v>
      </c>
      <c r="C674" s="30">
        <f>STOCK!E1170</f>
        <v>0</v>
      </c>
      <c r="D674" s="30">
        <f>STOCK!F1170</f>
        <v>0</v>
      </c>
      <c r="E674" s="30">
        <f>STOCK!G1170</f>
        <v>0</v>
      </c>
      <c r="F674" s="30" t="e">
        <f>STOCK!#REF!</f>
        <v>#REF!</v>
      </c>
      <c r="G674" s="30">
        <f>STOCK!H1170</f>
        <v>0</v>
      </c>
      <c r="H674" s="30" t="e">
        <f>STOCK!#REF!</f>
        <v>#REF!</v>
      </c>
      <c r="I674" s="30">
        <f>STOCK!I1170</f>
        <v>0</v>
      </c>
      <c r="J674" s="30">
        <f>STOCK!J1170</f>
        <v>0</v>
      </c>
      <c r="K674" s="30" t="e">
        <f>STOCK!#REF!</f>
        <v>#REF!</v>
      </c>
      <c r="L674" s="30">
        <f>STOCK!K1170</f>
        <v>0</v>
      </c>
      <c r="U674" s="30">
        <v>1</v>
      </c>
      <c r="V674" s="30">
        <f>STOCK!O1170</f>
        <v>0</v>
      </c>
      <c r="X674" s="30">
        <v>0</v>
      </c>
      <c r="Y674" s="30">
        <f t="shared" si="12"/>
        <v>0</v>
      </c>
      <c r="AG674" s="30">
        <f>STOCK!A1170</f>
        <v>0</v>
      </c>
      <c r="AI674" s="30">
        <v>0</v>
      </c>
    </row>
    <row r="675" spans="1:35" x14ac:dyDescent="0.15">
      <c r="A675" s="30">
        <f>STOCK!C1171</f>
        <v>0</v>
      </c>
      <c r="B675" s="30">
        <f>STOCK!D1171</f>
        <v>0</v>
      </c>
      <c r="C675" s="30">
        <f>STOCK!E1171</f>
        <v>0</v>
      </c>
      <c r="D675" s="30">
        <f>STOCK!F1171</f>
        <v>0</v>
      </c>
      <c r="E675" s="30">
        <f>STOCK!G1171</f>
        <v>0</v>
      </c>
      <c r="F675" s="30" t="e">
        <f>STOCK!#REF!</f>
        <v>#REF!</v>
      </c>
      <c r="G675" s="30">
        <f>STOCK!H1171</f>
        <v>0</v>
      </c>
      <c r="H675" s="30" t="e">
        <f>STOCK!#REF!</f>
        <v>#REF!</v>
      </c>
      <c r="I675" s="30">
        <f>STOCK!I1171</f>
        <v>0</v>
      </c>
      <c r="J675" s="30">
        <f>STOCK!J1171</f>
        <v>0</v>
      </c>
      <c r="K675" s="30" t="e">
        <f>STOCK!#REF!</f>
        <v>#REF!</v>
      </c>
      <c r="L675" s="30">
        <f>STOCK!K1171</f>
        <v>0</v>
      </c>
      <c r="U675" s="30">
        <v>1</v>
      </c>
      <c r="V675" s="30">
        <f>STOCK!O1171</f>
        <v>0</v>
      </c>
      <c r="X675" s="30">
        <v>0</v>
      </c>
      <c r="Y675" s="30">
        <f t="shared" si="12"/>
        <v>0</v>
      </c>
      <c r="AG675" s="30">
        <f>STOCK!A1171</f>
        <v>0</v>
      </c>
      <c r="AI675" s="30">
        <v>0</v>
      </c>
    </row>
    <row r="676" spans="1:35" x14ac:dyDescent="0.15">
      <c r="A676" s="30">
        <f>STOCK!C1172</f>
        <v>0</v>
      </c>
      <c r="B676" s="30">
        <f>STOCK!D1172</f>
        <v>0</v>
      </c>
      <c r="C676" s="30">
        <f>STOCK!E1172</f>
        <v>0</v>
      </c>
      <c r="D676" s="30">
        <f>STOCK!F1172</f>
        <v>0</v>
      </c>
      <c r="E676" s="30">
        <f>STOCK!G1172</f>
        <v>0</v>
      </c>
      <c r="F676" s="30" t="e">
        <f>STOCK!#REF!</f>
        <v>#REF!</v>
      </c>
      <c r="G676" s="30">
        <f>STOCK!H1172</f>
        <v>0</v>
      </c>
      <c r="H676" s="30" t="e">
        <f>STOCK!#REF!</f>
        <v>#REF!</v>
      </c>
      <c r="I676" s="30">
        <f>STOCK!I1172</f>
        <v>0</v>
      </c>
      <c r="J676" s="30">
        <f>STOCK!J1172</f>
        <v>0</v>
      </c>
      <c r="K676" s="30" t="e">
        <f>STOCK!#REF!</f>
        <v>#REF!</v>
      </c>
      <c r="L676" s="30">
        <f>STOCK!K1172</f>
        <v>0</v>
      </c>
      <c r="U676" s="30">
        <v>1</v>
      </c>
      <c r="V676" s="30">
        <f>STOCK!O1172</f>
        <v>0</v>
      </c>
      <c r="X676" s="30">
        <v>0</v>
      </c>
      <c r="Y676" s="30">
        <f t="shared" si="12"/>
        <v>0</v>
      </c>
      <c r="AG676" s="30">
        <f>STOCK!A1172</f>
        <v>0</v>
      </c>
      <c r="AI676" s="30">
        <v>0</v>
      </c>
    </row>
    <row r="677" spans="1:35" x14ac:dyDescent="0.15">
      <c r="A677" s="30">
        <f>STOCK!C1173</f>
        <v>0</v>
      </c>
      <c r="B677" s="30">
        <f>STOCK!D1173</f>
        <v>0</v>
      </c>
      <c r="C677" s="30">
        <f>STOCK!E1173</f>
        <v>0</v>
      </c>
      <c r="D677" s="30">
        <f>STOCK!F1173</f>
        <v>0</v>
      </c>
      <c r="E677" s="30">
        <f>STOCK!G1173</f>
        <v>0</v>
      </c>
      <c r="F677" s="30" t="e">
        <f>STOCK!#REF!</f>
        <v>#REF!</v>
      </c>
      <c r="G677" s="30">
        <f>STOCK!H1173</f>
        <v>0</v>
      </c>
      <c r="H677" s="30" t="e">
        <f>STOCK!#REF!</f>
        <v>#REF!</v>
      </c>
      <c r="I677" s="30">
        <f>STOCK!I1173</f>
        <v>0</v>
      </c>
      <c r="J677" s="30">
        <f>STOCK!J1173</f>
        <v>0</v>
      </c>
      <c r="K677" s="30" t="e">
        <f>STOCK!#REF!</f>
        <v>#REF!</v>
      </c>
      <c r="L677" s="30">
        <f>STOCK!K1173</f>
        <v>0</v>
      </c>
      <c r="U677" s="30">
        <v>1</v>
      </c>
      <c r="V677" s="30">
        <f>STOCK!O1173</f>
        <v>0</v>
      </c>
      <c r="X677" s="30">
        <v>0</v>
      </c>
      <c r="Y677" s="30">
        <f t="shared" si="12"/>
        <v>0</v>
      </c>
      <c r="AG677" s="30">
        <f>STOCK!A1173</f>
        <v>0</v>
      </c>
      <c r="AI677" s="30">
        <v>0</v>
      </c>
    </row>
    <row r="678" spans="1:35" x14ac:dyDescent="0.15">
      <c r="A678" s="30">
        <f>STOCK!C1174</f>
        <v>0</v>
      </c>
      <c r="B678" s="30">
        <f>STOCK!D1174</f>
        <v>0</v>
      </c>
      <c r="C678" s="30">
        <f>STOCK!E1174</f>
        <v>0</v>
      </c>
      <c r="D678" s="30">
        <f>STOCK!F1174</f>
        <v>0</v>
      </c>
      <c r="E678" s="30">
        <f>STOCK!G1174</f>
        <v>0</v>
      </c>
      <c r="F678" s="30" t="e">
        <f>STOCK!#REF!</f>
        <v>#REF!</v>
      </c>
      <c r="G678" s="30">
        <f>STOCK!H1174</f>
        <v>0</v>
      </c>
      <c r="H678" s="30" t="e">
        <f>STOCK!#REF!</f>
        <v>#REF!</v>
      </c>
      <c r="I678" s="30">
        <f>STOCK!I1174</f>
        <v>0</v>
      </c>
      <c r="J678" s="30">
        <f>STOCK!J1174</f>
        <v>0</v>
      </c>
      <c r="K678" s="30" t="e">
        <f>STOCK!#REF!</f>
        <v>#REF!</v>
      </c>
      <c r="L678" s="30">
        <f>STOCK!K1174</f>
        <v>0</v>
      </c>
      <c r="U678" s="30">
        <v>1</v>
      </c>
      <c r="V678" s="30">
        <f>STOCK!O1174</f>
        <v>0</v>
      </c>
      <c r="X678" s="30">
        <v>0</v>
      </c>
      <c r="Y678" s="30">
        <f t="shared" si="12"/>
        <v>0</v>
      </c>
      <c r="AG678" s="30">
        <f>STOCK!A1174</f>
        <v>0</v>
      </c>
      <c r="AI678" s="30">
        <v>0</v>
      </c>
    </row>
    <row r="679" spans="1:35" x14ac:dyDescent="0.15">
      <c r="A679" s="30">
        <f>STOCK!C1175</f>
        <v>0</v>
      </c>
      <c r="B679" s="30">
        <f>STOCK!D1175</f>
        <v>0</v>
      </c>
      <c r="C679" s="30">
        <f>STOCK!E1175</f>
        <v>0</v>
      </c>
      <c r="D679" s="30">
        <f>STOCK!F1175</f>
        <v>0</v>
      </c>
      <c r="E679" s="30">
        <f>STOCK!G1175</f>
        <v>0</v>
      </c>
      <c r="F679" s="30" t="e">
        <f>STOCK!#REF!</f>
        <v>#REF!</v>
      </c>
      <c r="G679" s="30">
        <f>STOCK!H1175</f>
        <v>0</v>
      </c>
      <c r="H679" s="30" t="e">
        <f>STOCK!#REF!</f>
        <v>#REF!</v>
      </c>
      <c r="I679" s="30">
        <f>STOCK!I1175</f>
        <v>0</v>
      </c>
      <c r="J679" s="30">
        <f>STOCK!J1175</f>
        <v>0</v>
      </c>
      <c r="K679" s="30" t="e">
        <f>STOCK!#REF!</f>
        <v>#REF!</v>
      </c>
      <c r="L679" s="30">
        <f>STOCK!K1175</f>
        <v>0</v>
      </c>
      <c r="U679" s="30">
        <v>1</v>
      </c>
      <c r="V679" s="30">
        <f>STOCK!O1175</f>
        <v>0</v>
      </c>
      <c r="X679" s="30">
        <v>0</v>
      </c>
      <c r="Y679" s="30">
        <f t="shared" si="12"/>
        <v>0</v>
      </c>
      <c r="AG679" s="30">
        <f>STOCK!A1175</f>
        <v>0</v>
      </c>
      <c r="AI679" s="30">
        <v>0</v>
      </c>
    </row>
    <row r="680" spans="1:35" x14ac:dyDescent="0.15">
      <c r="A680" s="30">
        <f>STOCK!C1176</f>
        <v>0</v>
      </c>
      <c r="B680" s="30">
        <f>STOCK!D1176</f>
        <v>0</v>
      </c>
      <c r="C680" s="30">
        <f>STOCK!E1176</f>
        <v>0</v>
      </c>
      <c r="D680" s="30">
        <f>STOCK!F1176</f>
        <v>0</v>
      </c>
      <c r="E680" s="30">
        <f>STOCK!G1176</f>
        <v>0</v>
      </c>
      <c r="F680" s="30" t="e">
        <f>STOCK!#REF!</f>
        <v>#REF!</v>
      </c>
      <c r="G680" s="30">
        <f>STOCK!H1176</f>
        <v>0</v>
      </c>
      <c r="H680" s="30" t="e">
        <f>STOCK!#REF!</f>
        <v>#REF!</v>
      </c>
      <c r="I680" s="30">
        <f>STOCK!I1176</f>
        <v>0</v>
      </c>
      <c r="J680" s="30">
        <f>STOCK!J1176</f>
        <v>0</v>
      </c>
      <c r="K680" s="30" t="e">
        <f>STOCK!#REF!</f>
        <v>#REF!</v>
      </c>
      <c r="L680" s="30">
        <f>STOCK!K1176</f>
        <v>0</v>
      </c>
      <c r="U680" s="30">
        <v>1</v>
      </c>
      <c r="V680" s="30">
        <f>STOCK!O1176</f>
        <v>0</v>
      </c>
      <c r="X680" s="30">
        <v>0</v>
      </c>
      <c r="Y680" s="30">
        <f t="shared" si="12"/>
        <v>0</v>
      </c>
      <c r="AG680" s="30">
        <f>STOCK!A1176</f>
        <v>0</v>
      </c>
      <c r="AI680" s="30">
        <v>0</v>
      </c>
    </row>
    <row r="681" spans="1:35" x14ac:dyDescent="0.15">
      <c r="A681" s="30">
        <f>STOCK!C1177</f>
        <v>0</v>
      </c>
      <c r="B681" s="30">
        <f>STOCK!D1177</f>
        <v>0</v>
      </c>
      <c r="C681" s="30">
        <f>STOCK!E1177</f>
        <v>0</v>
      </c>
      <c r="D681" s="30">
        <f>STOCK!F1177</f>
        <v>0</v>
      </c>
      <c r="E681" s="30">
        <f>STOCK!G1177</f>
        <v>0</v>
      </c>
      <c r="F681" s="30" t="e">
        <f>STOCK!#REF!</f>
        <v>#REF!</v>
      </c>
      <c r="G681" s="30">
        <f>STOCK!H1177</f>
        <v>0</v>
      </c>
      <c r="H681" s="30" t="e">
        <f>STOCK!#REF!</f>
        <v>#REF!</v>
      </c>
      <c r="I681" s="30">
        <f>STOCK!I1177</f>
        <v>0</v>
      </c>
      <c r="J681" s="30">
        <f>STOCK!J1177</f>
        <v>0</v>
      </c>
      <c r="K681" s="30" t="e">
        <f>STOCK!#REF!</f>
        <v>#REF!</v>
      </c>
      <c r="L681" s="30">
        <f>STOCK!K1177</f>
        <v>0</v>
      </c>
      <c r="U681" s="30">
        <v>1</v>
      </c>
      <c r="V681" s="30">
        <f>STOCK!O1177</f>
        <v>0</v>
      </c>
      <c r="X681" s="30">
        <v>0</v>
      </c>
      <c r="Y681" s="30">
        <f t="shared" si="12"/>
        <v>0</v>
      </c>
      <c r="AG681" s="30">
        <f>STOCK!A1177</f>
        <v>0</v>
      </c>
      <c r="AI681" s="30">
        <v>0</v>
      </c>
    </row>
    <row r="682" spans="1:35" x14ac:dyDescent="0.15">
      <c r="A682" s="30">
        <f>STOCK!C1178</f>
        <v>0</v>
      </c>
      <c r="B682" s="30">
        <f>STOCK!D1178</f>
        <v>0</v>
      </c>
      <c r="C682" s="30">
        <f>STOCK!E1178</f>
        <v>0</v>
      </c>
      <c r="D682" s="30">
        <f>STOCK!F1178</f>
        <v>0</v>
      </c>
      <c r="E682" s="30">
        <f>STOCK!G1178</f>
        <v>0</v>
      </c>
      <c r="F682" s="30" t="e">
        <f>STOCK!#REF!</f>
        <v>#REF!</v>
      </c>
      <c r="G682" s="30">
        <f>STOCK!H1178</f>
        <v>0</v>
      </c>
      <c r="H682" s="30" t="e">
        <f>STOCK!#REF!</f>
        <v>#REF!</v>
      </c>
      <c r="I682" s="30">
        <f>STOCK!I1178</f>
        <v>0</v>
      </c>
      <c r="J682" s="30">
        <f>STOCK!J1178</f>
        <v>0</v>
      </c>
      <c r="K682" s="30" t="e">
        <f>STOCK!#REF!</f>
        <v>#REF!</v>
      </c>
      <c r="L682" s="30">
        <f>STOCK!K1178</f>
        <v>0</v>
      </c>
      <c r="U682" s="30">
        <v>1</v>
      </c>
      <c r="V682" s="30">
        <f>STOCK!O1178</f>
        <v>0</v>
      </c>
      <c r="X682" s="30">
        <v>0</v>
      </c>
      <c r="Y682" s="30">
        <f t="shared" si="12"/>
        <v>0</v>
      </c>
      <c r="AG682" s="30">
        <f>STOCK!A1178</f>
        <v>0</v>
      </c>
      <c r="AI682" s="30">
        <v>0</v>
      </c>
    </row>
    <row r="683" spans="1:35" x14ac:dyDescent="0.15">
      <c r="A683" s="30">
        <f>STOCK!C1179</f>
        <v>0</v>
      </c>
      <c r="B683" s="30">
        <f>STOCK!D1179</f>
        <v>0</v>
      </c>
      <c r="C683" s="30">
        <f>STOCK!E1179</f>
        <v>0</v>
      </c>
      <c r="D683" s="30">
        <f>STOCK!F1179</f>
        <v>0</v>
      </c>
      <c r="E683" s="30">
        <f>STOCK!G1179</f>
        <v>0</v>
      </c>
      <c r="F683" s="30" t="e">
        <f>STOCK!#REF!</f>
        <v>#REF!</v>
      </c>
      <c r="G683" s="30">
        <f>STOCK!H1179</f>
        <v>0</v>
      </c>
      <c r="H683" s="30" t="e">
        <f>STOCK!#REF!</f>
        <v>#REF!</v>
      </c>
      <c r="I683" s="30">
        <f>STOCK!I1179</f>
        <v>0</v>
      </c>
      <c r="J683" s="30">
        <f>STOCK!J1179</f>
        <v>0</v>
      </c>
      <c r="K683" s="30" t="e">
        <f>STOCK!#REF!</f>
        <v>#REF!</v>
      </c>
      <c r="L683" s="30">
        <f>STOCK!K1179</f>
        <v>0</v>
      </c>
      <c r="U683" s="30">
        <v>1</v>
      </c>
      <c r="V683" s="30">
        <f>STOCK!O1179</f>
        <v>0</v>
      </c>
      <c r="X683" s="30">
        <v>0</v>
      </c>
      <c r="Y683" s="30">
        <f t="shared" si="12"/>
        <v>0</v>
      </c>
      <c r="AG683" s="30">
        <f>STOCK!A1179</f>
        <v>0</v>
      </c>
      <c r="AI683" s="30">
        <v>0</v>
      </c>
    </row>
    <row r="684" spans="1:35" x14ac:dyDescent="0.15">
      <c r="A684" s="30">
        <f>STOCK!C1180</f>
        <v>0</v>
      </c>
      <c r="B684" s="30">
        <f>STOCK!D1180</f>
        <v>0</v>
      </c>
      <c r="C684" s="30">
        <f>STOCK!E1180</f>
        <v>0</v>
      </c>
      <c r="D684" s="30">
        <f>STOCK!F1180</f>
        <v>0</v>
      </c>
      <c r="E684" s="30">
        <f>STOCK!G1180</f>
        <v>0</v>
      </c>
      <c r="F684" s="30" t="e">
        <f>STOCK!#REF!</f>
        <v>#REF!</v>
      </c>
      <c r="G684" s="30">
        <f>STOCK!H1180</f>
        <v>0</v>
      </c>
      <c r="H684" s="30" t="e">
        <f>STOCK!#REF!</f>
        <v>#REF!</v>
      </c>
      <c r="I684" s="30">
        <f>STOCK!I1180</f>
        <v>0</v>
      </c>
      <c r="J684" s="30">
        <f>STOCK!J1180</f>
        <v>0</v>
      </c>
      <c r="K684" s="30" t="e">
        <f>STOCK!#REF!</f>
        <v>#REF!</v>
      </c>
      <c r="L684" s="30">
        <f>STOCK!K1180</f>
        <v>0</v>
      </c>
      <c r="U684" s="30">
        <v>1</v>
      </c>
      <c r="V684" s="30">
        <f>STOCK!O1180</f>
        <v>0</v>
      </c>
      <c r="X684" s="30">
        <v>0</v>
      </c>
      <c r="Y684" s="30">
        <f t="shared" si="12"/>
        <v>0</v>
      </c>
      <c r="AG684" s="30">
        <f>STOCK!A1180</f>
        <v>0</v>
      </c>
      <c r="AI684" s="30">
        <v>0</v>
      </c>
    </row>
    <row r="685" spans="1:35" x14ac:dyDescent="0.15">
      <c r="A685" s="30">
        <f>STOCK!C1181</f>
        <v>0</v>
      </c>
      <c r="B685" s="30">
        <f>STOCK!D1181</f>
        <v>0</v>
      </c>
      <c r="C685" s="30">
        <f>STOCK!E1181</f>
        <v>0</v>
      </c>
      <c r="D685" s="30">
        <f>STOCK!F1181</f>
        <v>0</v>
      </c>
      <c r="E685" s="30">
        <f>STOCK!G1181</f>
        <v>0</v>
      </c>
      <c r="F685" s="30" t="e">
        <f>STOCK!#REF!</f>
        <v>#REF!</v>
      </c>
      <c r="G685" s="30">
        <f>STOCK!H1181</f>
        <v>0</v>
      </c>
      <c r="H685" s="30" t="e">
        <f>STOCK!#REF!</f>
        <v>#REF!</v>
      </c>
      <c r="I685" s="30">
        <f>STOCK!I1181</f>
        <v>0</v>
      </c>
      <c r="J685" s="30">
        <f>STOCK!J1181</f>
        <v>0</v>
      </c>
      <c r="K685" s="30" t="e">
        <f>STOCK!#REF!</f>
        <v>#REF!</v>
      </c>
      <c r="L685" s="30">
        <f>STOCK!K1181</f>
        <v>0</v>
      </c>
      <c r="U685" s="30">
        <v>1</v>
      </c>
      <c r="V685" s="30">
        <f>STOCK!O1181</f>
        <v>0</v>
      </c>
      <c r="X685" s="30">
        <v>0</v>
      </c>
      <c r="Y685" s="30">
        <f t="shared" si="12"/>
        <v>0</v>
      </c>
      <c r="AG685" s="30">
        <f>STOCK!A1181</f>
        <v>0</v>
      </c>
      <c r="AI685" s="30">
        <v>0</v>
      </c>
    </row>
    <row r="686" spans="1:35" x14ac:dyDescent="0.15">
      <c r="A686" s="30">
        <f>STOCK!C1182</f>
        <v>0</v>
      </c>
      <c r="B686" s="30">
        <f>STOCK!D1182</f>
        <v>0</v>
      </c>
      <c r="C686" s="30">
        <f>STOCK!E1182</f>
        <v>0</v>
      </c>
      <c r="D686" s="30">
        <f>STOCK!F1182</f>
        <v>0</v>
      </c>
      <c r="E686" s="30">
        <f>STOCK!G1182</f>
        <v>0</v>
      </c>
      <c r="F686" s="30" t="e">
        <f>STOCK!#REF!</f>
        <v>#REF!</v>
      </c>
      <c r="G686" s="30">
        <f>STOCK!H1182</f>
        <v>0</v>
      </c>
      <c r="H686" s="30" t="e">
        <f>STOCK!#REF!</f>
        <v>#REF!</v>
      </c>
      <c r="I686" s="30">
        <f>STOCK!I1182</f>
        <v>0</v>
      </c>
      <c r="J686" s="30">
        <f>STOCK!J1182</f>
        <v>0</v>
      </c>
      <c r="K686" s="30" t="e">
        <f>STOCK!#REF!</f>
        <v>#REF!</v>
      </c>
      <c r="L686" s="30">
        <f>STOCK!K1182</f>
        <v>0</v>
      </c>
      <c r="U686" s="30">
        <v>1</v>
      </c>
      <c r="V686" s="30">
        <f>STOCK!O1182</f>
        <v>0</v>
      </c>
      <c r="X686" s="30">
        <v>0</v>
      </c>
      <c r="Y686" s="30">
        <f t="shared" si="12"/>
        <v>0</v>
      </c>
      <c r="AG686" s="30">
        <f>STOCK!A1182</f>
        <v>0</v>
      </c>
      <c r="AI686" s="30">
        <v>0</v>
      </c>
    </row>
    <row r="687" spans="1:35" x14ac:dyDescent="0.15">
      <c r="A687" s="30">
        <f>STOCK!C1183</f>
        <v>0</v>
      </c>
      <c r="B687" s="30">
        <f>STOCK!D1183</f>
        <v>0</v>
      </c>
      <c r="C687" s="30">
        <f>STOCK!E1183</f>
        <v>0</v>
      </c>
      <c r="D687" s="30">
        <f>STOCK!F1183</f>
        <v>0</v>
      </c>
      <c r="E687" s="30">
        <f>STOCK!G1183</f>
        <v>0</v>
      </c>
      <c r="F687" s="30" t="e">
        <f>STOCK!#REF!</f>
        <v>#REF!</v>
      </c>
      <c r="G687" s="30">
        <f>STOCK!H1183</f>
        <v>0</v>
      </c>
      <c r="H687" s="30" t="e">
        <f>STOCK!#REF!</f>
        <v>#REF!</v>
      </c>
      <c r="I687" s="30">
        <f>STOCK!I1183</f>
        <v>0</v>
      </c>
      <c r="J687" s="30">
        <f>STOCK!J1183</f>
        <v>0</v>
      </c>
      <c r="K687" s="30" t="e">
        <f>STOCK!#REF!</f>
        <v>#REF!</v>
      </c>
      <c r="L687" s="30">
        <f>STOCK!K1183</f>
        <v>0</v>
      </c>
      <c r="U687" s="30">
        <v>1</v>
      </c>
      <c r="V687" s="30">
        <f>STOCK!O1183</f>
        <v>0</v>
      </c>
      <c r="X687" s="30">
        <v>0</v>
      </c>
      <c r="Y687" s="30">
        <f t="shared" si="12"/>
        <v>0</v>
      </c>
      <c r="AG687" s="30">
        <f>STOCK!A1183</f>
        <v>0</v>
      </c>
      <c r="AI687" s="30">
        <v>0</v>
      </c>
    </row>
    <row r="688" spans="1:35" x14ac:dyDescent="0.15">
      <c r="A688" s="30">
        <f>STOCK!C1184</f>
        <v>0</v>
      </c>
      <c r="B688" s="30">
        <f>STOCK!D1184</f>
        <v>0</v>
      </c>
      <c r="C688" s="30">
        <f>STOCK!E1184</f>
        <v>0</v>
      </c>
      <c r="D688" s="30">
        <f>STOCK!F1184</f>
        <v>0</v>
      </c>
      <c r="E688" s="30">
        <f>STOCK!G1184</f>
        <v>0</v>
      </c>
      <c r="F688" s="30" t="e">
        <f>STOCK!#REF!</f>
        <v>#REF!</v>
      </c>
      <c r="G688" s="30">
        <f>STOCK!H1184</f>
        <v>0</v>
      </c>
      <c r="H688" s="30" t="e">
        <f>STOCK!#REF!</f>
        <v>#REF!</v>
      </c>
      <c r="I688" s="30">
        <f>STOCK!I1184</f>
        <v>0</v>
      </c>
      <c r="J688" s="30">
        <f>STOCK!J1184</f>
        <v>0</v>
      </c>
      <c r="K688" s="30" t="e">
        <f>STOCK!#REF!</f>
        <v>#REF!</v>
      </c>
      <c r="L688" s="30">
        <f>STOCK!K1184</f>
        <v>0</v>
      </c>
      <c r="U688" s="30">
        <v>1</v>
      </c>
      <c r="V688" s="30">
        <f>STOCK!O1184</f>
        <v>0</v>
      </c>
      <c r="X688" s="30">
        <v>0</v>
      </c>
      <c r="Y688" s="30">
        <f t="shared" si="12"/>
        <v>0</v>
      </c>
      <c r="AG688" s="30">
        <f>STOCK!A1184</f>
        <v>0</v>
      </c>
      <c r="AI688" s="30">
        <v>0</v>
      </c>
    </row>
    <row r="689" spans="1:35" x14ac:dyDescent="0.15">
      <c r="A689" s="30">
        <f>STOCK!C1185</f>
        <v>0</v>
      </c>
      <c r="B689" s="30">
        <f>STOCK!D1185</f>
        <v>0</v>
      </c>
      <c r="C689" s="30">
        <f>STOCK!E1185</f>
        <v>0</v>
      </c>
      <c r="D689" s="30">
        <f>STOCK!F1185</f>
        <v>0</v>
      </c>
      <c r="E689" s="30">
        <f>STOCK!G1185</f>
        <v>0</v>
      </c>
      <c r="F689" s="30" t="e">
        <f>STOCK!#REF!</f>
        <v>#REF!</v>
      </c>
      <c r="G689" s="30">
        <f>STOCK!H1185</f>
        <v>0</v>
      </c>
      <c r="H689" s="30" t="e">
        <f>STOCK!#REF!</f>
        <v>#REF!</v>
      </c>
      <c r="I689" s="30">
        <f>STOCK!I1185</f>
        <v>0</v>
      </c>
      <c r="J689" s="30">
        <f>STOCK!J1185</f>
        <v>0</v>
      </c>
      <c r="K689" s="30" t="e">
        <f>STOCK!#REF!</f>
        <v>#REF!</v>
      </c>
      <c r="L689" s="30">
        <f>STOCK!K1185</f>
        <v>0</v>
      </c>
      <c r="U689" s="30">
        <v>1</v>
      </c>
      <c r="V689" s="30">
        <f>STOCK!O1185</f>
        <v>0</v>
      </c>
      <c r="X689" s="30">
        <v>0</v>
      </c>
      <c r="Y689" s="30">
        <f t="shared" si="12"/>
        <v>0</v>
      </c>
      <c r="AG689" s="30">
        <f>STOCK!A1185</f>
        <v>0</v>
      </c>
      <c r="AI689" s="30">
        <v>0</v>
      </c>
    </row>
    <row r="690" spans="1:35" x14ac:dyDescent="0.15">
      <c r="A690" s="30">
        <f>STOCK!C1186</f>
        <v>0</v>
      </c>
      <c r="B690" s="30">
        <f>STOCK!D1186</f>
        <v>0</v>
      </c>
      <c r="C690" s="30">
        <f>STOCK!E1186</f>
        <v>0</v>
      </c>
      <c r="D690" s="30">
        <f>STOCK!F1186</f>
        <v>0</v>
      </c>
      <c r="E690" s="30">
        <f>STOCK!G1186</f>
        <v>0</v>
      </c>
      <c r="F690" s="30" t="e">
        <f>STOCK!#REF!</f>
        <v>#REF!</v>
      </c>
      <c r="G690" s="30">
        <f>STOCK!H1186</f>
        <v>0</v>
      </c>
      <c r="H690" s="30" t="e">
        <f>STOCK!#REF!</f>
        <v>#REF!</v>
      </c>
      <c r="I690" s="30">
        <f>STOCK!I1186</f>
        <v>0</v>
      </c>
      <c r="J690" s="30">
        <f>STOCK!J1186</f>
        <v>0</v>
      </c>
      <c r="K690" s="30" t="e">
        <f>STOCK!#REF!</f>
        <v>#REF!</v>
      </c>
      <c r="L690" s="30">
        <f>STOCK!K1186</f>
        <v>0</v>
      </c>
      <c r="U690" s="30">
        <v>1</v>
      </c>
      <c r="V690" s="30">
        <f>STOCK!O1186</f>
        <v>0</v>
      </c>
      <c r="X690" s="30">
        <v>0</v>
      </c>
      <c r="Y690" s="30">
        <f t="shared" si="12"/>
        <v>0</v>
      </c>
      <c r="AG690" s="30">
        <f>STOCK!A1186</f>
        <v>0</v>
      </c>
      <c r="AI690" s="30">
        <v>0</v>
      </c>
    </row>
    <row r="691" spans="1:35" x14ac:dyDescent="0.15">
      <c r="A691" s="30">
        <f>STOCK!C1187</f>
        <v>0</v>
      </c>
      <c r="B691" s="30">
        <f>STOCK!D1187</f>
        <v>0</v>
      </c>
      <c r="C691" s="30">
        <f>STOCK!E1187</f>
        <v>0</v>
      </c>
      <c r="D691" s="30">
        <f>STOCK!F1187</f>
        <v>0</v>
      </c>
      <c r="E691" s="30">
        <f>STOCK!G1187</f>
        <v>0</v>
      </c>
      <c r="F691" s="30" t="e">
        <f>STOCK!#REF!</f>
        <v>#REF!</v>
      </c>
      <c r="G691" s="30">
        <f>STOCK!H1187</f>
        <v>0</v>
      </c>
      <c r="H691" s="30" t="e">
        <f>STOCK!#REF!</f>
        <v>#REF!</v>
      </c>
      <c r="I691" s="30">
        <f>STOCK!I1187</f>
        <v>0</v>
      </c>
      <c r="J691" s="30">
        <f>STOCK!J1187</f>
        <v>0</v>
      </c>
      <c r="K691" s="30" t="e">
        <f>STOCK!#REF!</f>
        <v>#REF!</v>
      </c>
      <c r="L691" s="30">
        <f>STOCK!K1187</f>
        <v>0</v>
      </c>
      <c r="U691" s="30">
        <v>1</v>
      </c>
      <c r="V691" s="30">
        <f>STOCK!O1187</f>
        <v>0</v>
      </c>
      <c r="X691" s="30">
        <v>0</v>
      </c>
      <c r="Y691" s="30">
        <f t="shared" si="12"/>
        <v>0</v>
      </c>
      <c r="AG691" s="30">
        <f>STOCK!A1187</f>
        <v>0</v>
      </c>
      <c r="AI691" s="30">
        <v>0</v>
      </c>
    </row>
    <row r="692" spans="1:35" x14ac:dyDescent="0.15">
      <c r="A692" s="30">
        <f>STOCK!C1188</f>
        <v>0</v>
      </c>
      <c r="B692" s="30">
        <f>STOCK!D1188</f>
        <v>0</v>
      </c>
      <c r="C692" s="30">
        <f>STOCK!E1188</f>
        <v>0</v>
      </c>
      <c r="D692" s="30">
        <f>STOCK!F1188</f>
        <v>0</v>
      </c>
      <c r="E692" s="30">
        <f>STOCK!G1188</f>
        <v>0</v>
      </c>
      <c r="F692" s="30" t="e">
        <f>STOCK!#REF!</f>
        <v>#REF!</v>
      </c>
      <c r="G692" s="30">
        <f>STOCK!H1188</f>
        <v>0</v>
      </c>
      <c r="H692" s="30" t="e">
        <f>STOCK!#REF!</f>
        <v>#REF!</v>
      </c>
      <c r="I692" s="30">
        <f>STOCK!I1188</f>
        <v>0</v>
      </c>
      <c r="J692" s="30">
        <f>STOCK!J1188</f>
        <v>0</v>
      </c>
      <c r="K692" s="30" t="e">
        <f>STOCK!#REF!</f>
        <v>#REF!</v>
      </c>
      <c r="L692" s="30">
        <f>STOCK!K1188</f>
        <v>0</v>
      </c>
      <c r="U692" s="30">
        <v>1</v>
      </c>
      <c r="V692" s="30">
        <f>STOCK!O1188</f>
        <v>0</v>
      </c>
      <c r="X692" s="30">
        <v>0</v>
      </c>
      <c r="Y692" s="30">
        <f t="shared" si="12"/>
        <v>0</v>
      </c>
      <c r="AG692" s="30">
        <f>STOCK!A1188</f>
        <v>0</v>
      </c>
      <c r="AI692" s="30">
        <v>0</v>
      </c>
    </row>
    <row r="693" spans="1:35" x14ac:dyDescent="0.15">
      <c r="A693" s="30">
        <f>STOCK!C1189</f>
        <v>0</v>
      </c>
      <c r="B693" s="30">
        <f>STOCK!D1189</f>
        <v>0</v>
      </c>
      <c r="C693" s="30">
        <f>STOCK!E1189</f>
        <v>0</v>
      </c>
      <c r="D693" s="30">
        <f>STOCK!F1189</f>
        <v>0</v>
      </c>
      <c r="E693" s="30">
        <f>STOCK!G1189</f>
        <v>0</v>
      </c>
      <c r="F693" s="30" t="e">
        <f>STOCK!#REF!</f>
        <v>#REF!</v>
      </c>
      <c r="G693" s="30">
        <f>STOCK!H1189</f>
        <v>0</v>
      </c>
      <c r="H693" s="30" t="e">
        <f>STOCK!#REF!</f>
        <v>#REF!</v>
      </c>
      <c r="I693" s="30">
        <f>STOCK!I1189</f>
        <v>0</v>
      </c>
      <c r="J693" s="30">
        <f>STOCK!J1189</f>
        <v>0</v>
      </c>
      <c r="K693" s="30" t="e">
        <f>STOCK!#REF!</f>
        <v>#REF!</v>
      </c>
      <c r="L693" s="30">
        <f>STOCK!K1189</f>
        <v>0</v>
      </c>
      <c r="U693" s="30">
        <v>1</v>
      </c>
      <c r="V693" s="30">
        <f>STOCK!O1189</f>
        <v>0</v>
      </c>
      <c r="X693" s="30">
        <v>0</v>
      </c>
      <c r="Y693" s="30">
        <f t="shared" si="12"/>
        <v>0</v>
      </c>
      <c r="AG693" s="30">
        <f>STOCK!A1189</f>
        <v>0</v>
      </c>
      <c r="AI693" s="30">
        <v>0</v>
      </c>
    </row>
    <row r="694" spans="1:35" x14ac:dyDescent="0.15">
      <c r="A694" s="30">
        <f>STOCK!C1190</f>
        <v>0</v>
      </c>
      <c r="B694" s="30">
        <f>STOCK!D1190</f>
        <v>0</v>
      </c>
      <c r="C694" s="30">
        <f>STOCK!E1190</f>
        <v>0</v>
      </c>
      <c r="D694" s="30">
        <f>STOCK!F1190</f>
        <v>0</v>
      </c>
      <c r="E694" s="30">
        <f>STOCK!G1190</f>
        <v>0</v>
      </c>
      <c r="F694" s="30" t="e">
        <f>STOCK!#REF!</f>
        <v>#REF!</v>
      </c>
      <c r="G694" s="30">
        <f>STOCK!H1190</f>
        <v>0</v>
      </c>
      <c r="H694" s="30" t="e">
        <f>STOCK!#REF!</f>
        <v>#REF!</v>
      </c>
      <c r="I694" s="30">
        <f>STOCK!I1190</f>
        <v>0</v>
      </c>
      <c r="J694" s="30">
        <f>STOCK!J1190</f>
        <v>0</v>
      </c>
      <c r="K694" s="30" t="e">
        <f>STOCK!#REF!</f>
        <v>#REF!</v>
      </c>
      <c r="L694" s="30">
        <f>STOCK!K1190</f>
        <v>0</v>
      </c>
      <c r="U694" s="30">
        <v>1</v>
      </c>
      <c r="V694" s="30">
        <f>STOCK!O1190</f>
        <v>0</v>
      </c>
      <c r="X694" s="30">
        <v>0</v>
      </c>
      <c r="Y694" s="30">
        <f t="shared" si="12"/>
        <v>0</v>
      </c>
      <c r="AG694" s="30">
        <f>STOCK!A1190</f>
        <v>0</v>
      </c>
      <c r="AI694" s="30">
        <v>0</v>
      </c>
    </row>
    <row r="695" spans="1:35" x14ac:dyDescent="0.15">
      <c r="A695" s="30">
        <f>STOCK!C1191</f>
        <v>0</v>
      </c>
      <c r="B695" s="30">
        <f>STOCK!D1191</f>
        <v>0</v>
      </c>
      <c r="C695" s="30">
        <f>STOCK!E1191</f>
        <v>0</v>
      </c>
      <c r="D695" s="30">
        <f>STOCK!F1191</f>
        <v>0</v>
      </c>
      <c r="E695" s="30">
        <f>STOCK!G1191</f>
        <v>0</v>
      </c>
      <c r="F695" s="30" t="e">
        <f>STOCK!#REF!</f>
        <v>#REF!</v>
      </c>
      <c r="G695" s="30">
        <f>STOCK!H1191</f>
        <v>0</v>
      </c>
      <c r="H695" s="30" t="e">
        <f>STOCK!#REF!</f>
        <v>#REF!</v>
      </c>
      <c r="I695" s="30">
        <f>STOCK!I1191</f>
        <v>0</v>
      </c>
      <c r="J695" s="30">
        <f>STOCK!J1191</f>
        <v>0</v>
      </c>
      <c r="K695" s="30" t="e">
        <f>STOCK!#REF!</f>
        <v>#REF!</v>
      </c>
      <c r="L695" s="30">
        <f>STOCK!K1191</f>
        <v>0</v>
      </c>
      <c r="U695" s="30">
        <v>1</v>
      </c>
      <c r="V695" s="30">
        <f>STOCK!O1191</f>
        <v>0</v>
      </c>
      <c r="X695" s="30">
        <v>0</v>
      </c>
      <c r="Y695" s="30">
        <f t="shared" si="12"/>
        <v>0</v>
      </c>
      <c r="AG695" s="30">
        <f>STOCK!A1191</f>
        <v>0</v>
      </c>
      <c r="AI695" s="30">
        <v>0</v>
      </c>
    </row>
    <row r="696" spans="1:35" x14ac:dyDescent="0.15">
      <c r="A696" s="30">
        <f>STOCK!C1192</f>
        <v>0</v>
      </c>
      <c r="B696" s="30">
        <f>STOCK!D1192</f>
        <v>0</v>
      </c>
      <c r="C696" s="30">
        <f>STOCK!E1192</f>
        <v>0</v>
      </c>
      <c r="D696" s="30">
        <f>STOCK!F1192</f>
        <v>0</v>
      </c>
      <c r="E696" s="30">
        <f>STOCK!G1192</f>
        <v>0</v>
      </c>
      <c r="F696" s="30" t="e">
        <f>STOCK!#REF!</f>
        <v>#REF!</v>
      </c>
      <c r="G696" s="30">
        <f>STOCK!H1192</f>
        <v>0</v>
      </c>
      <c r="H696" s="30" t="e">
        <f>STOCK!#REF!</f>
        <v>#REF!</v>
      </c>
      <c r="I696" s="30">
        <f>STOCK!I1192</f>
        <v>0</v>
      </c>
      <c r="J696" s="30">
        <f>STOCK!J1192</f>
        <v>0</v>
      </c>
      <c r="K696" s="30" t="e">
        <f>STOCK!#REF!</f>
        <v>#REF!</v>
      </c>
      <c r="L696" s="30">
        <f>STOCK!K1192</f>
        <v>0</v>
      </c>
      <c r="U696" s="30">
        <v>1</v>
      </c>
      <c r="V696" s="30">
        <f>STOCK!O1192</f>
        <v>0</v>
      </c>
      <c r="X696" s="30">
        <v>0</v>
      </c>
      <c r="Y696" s="30">
        <f t="shared" si="12"/>
        <v>0</v>
      </c>
      <c r="AG696" s="30">
        <f>STOCK!A1192</f>
        <v>0</v>
      </c>
      <c r="AI696" s="30">
        <v>0</v>
      </c>
    </row>
    <row r="697" spans="1:35" x14ac:dyDescent="0.15">
      <c r="A697" s="30">
        <f>STOCK!C1193</f>
        <v>0</v>
      </c>
      <c r="B697" s="30">
        <f>STOCK!D1193</f>
        <v>0</v>
      </c>
      <c r="C697" s="30">
        <f>STOCK!E1193</f>
        <v>0</v>
      </c>
      <c r="D697" s="30">
        <f>STOCK!F1193</f>
        <v>0</v>
      </c>
      <c r="E697" s="30">
        <f>STOCK!G1193</f>
        <v>0</v>
      </c>
      <c r="F697" s="30" t="e">
        <f>STOCK!#REF!</f>
        <v>#REF!</v>
      </c>
      <c r="G697" s="30">
        <f>STOCK!H1193</f>
        <v>0</v>
      </c>
      <c r="H697" s="30" t="e">
        <f>STOCK!#REF!</f>
        <v>#REF!</v>
      </c>
      <c r="I697" s="30">
        <f>STOCK!I1193</f>
        <v>0</v>
      </c>
      <c r="J697" s="30">
        <f>STOCK!J1193</f>
        <v>0</v>
      </c>
      <c r="K697" s="30" t="e">
        <f>STOCK!#REF!</f>
        <v>#REF!</v>
      </c>
      <c r="L697" s="30">
        <f>STOCK!K1193</f>
        <v>0</v>
      </c>
      <c r="U697" s="30">
        <v>1</v>
      </c>
      <c r="V697" s="30">
        <f>STOCK!O1193</f>
        <v>0</v>
      </c>
      <c r="X697" s="30">
        <v>0</v>
      </c>
      <c r="Y697" s="30">
        <f t="shared" si="12"/>
        <v>0</v>
      </c>
      <c r="AG697" s="30">
        <f>STOCK!A1193</f>
        <v>0</v>
      </c>
      <c r="AI697" s="30">
        <v>0</v>
      </c>
    </row>
    <row r="698" spans="1:35" x14ac:dyDescent="0.15">
      <c r="A698" s="30">
        <f>STOCK!C1194</f>
        <v>0</v>
      </c>
      <c r="B698" s="30">
        <f>STOCK!D1194</f>
        <v>0</v>
      </c>
      <c r="C698" s="30">
        <f>STOCK!E1194</f>
        <v>0</v>
      </c>
      <c r="D698" s="30">
        <f>STOCK!F1194</f>
        <v>0</v>
      </c>
      <c r="E698" s="30">
        <f>STOCK!G1194</f>
        <v>0</v>
      </c>
      <c r="F698" s="30" t="e">
        <f>STOCK!#REF!</f>
        <v>#REF!</v>
      </c>
      <c r="G698" s="30">
        <f>STOCK!H1194</f>
        <v>0</v>
      </c>
      <c r="H698" s="30" t="e">
        <f>STOCK!#REF!</f>
        <v>#REF!</v>
      </c>
      <c r="I698" s="30">
        <f>STOCK!I1194</f>
        <v>0</v>
      </c>
      <c r="J698" s="30">
        <f>STOCK!J1194</f>
        <v>0</v>
      </c>
      <c r="K698" s="30" t="e">
        <f>STOCK!#REF!</f>
        <v>#REF!</v>
      </c>
      <c r="L698" s="30">
        <f>STOCK!K1194</f>
        <v>0</v>
      </c>
      <c r="U698" s="30">
        <v>1</v>
      </c>
      <c r="V698" s="30">
        <f>STOCK!O1194</f>
        <v>0</v>
      </c>
      <c r="X698" s="30">
        <v>0</v>
      </c>
      <c r="Y698" s="30">
        <f t="shared" si="12"/>
        <v>0</v>
      </c>
      <c r="AG698" s="30">
        <f>STOCK!A1194</f>
        <v>0</v>
      </c>
      <c r="AI698" s="30">
        <v>0</v>
      </c>
    </row>
    <row r="699" spans="1:35" x14ac:dyDescent="0.15">
      <c r="A699" s="30">
        <f>STOCK!C1195</f>
        <v>0</v>
      </c>
      <c r="B699" s="30">
        <f>STOCK!D1195</f>
        <v>0</v>
      </c>
      <c r="C699" s="30">
        <f>STOCK!E1195</f>
        <v>0</v>
      </c>
      <c r="D699" s="30">
        <f>STOCK!F1195</f>
        <v>0</v>
      </c>
      <c r="E699" s="30">
        <f>STOCK!G1195</f>
        <v>0</v>
      </c>
      <c r="F699" s="30" t="e">
        <f>STOCK!#REF!</f>
        <v>#REF!</v>
      </c>
      <c r="G699" s="30">
        <f>STOCK!H1195</f>
        <v>0</v>
      </c>
      <c r="H699" s="30" t="e">
        <f>STOCK!#REF!</f>
        <v>#REF!</v>
      </c>
      <c r="I699" s="30">
        <f>STOCK!I1195</f>
        <v>0</v>
      </c>
      <c r="J699" s="30">
        <f>STOCK!J1195</f>
        <v>0</v>
      </c>
      <c r="K699" s="30" t="e">
        <f>STOCK!#REF!</f>
        <v>#REF!</v>
      </c>
      <c r="L699" s="30">
        <f>STOCK!K1195</f>
        <v>0</v>
      </c>
      <c r="U699" s="30">
        <v>1</v>
      </c>
      <c r="V699" s="30">
        <f>STOCK!O1195</f>
        <v>0</v>
      </c>
      <c r="X699" s="30">
        <v>0</v>
      </c>
      <c r="Y699" s="30">
        <f t="shared" si="12"/>
        <v>0</v>
      </c>
      <c r="AG699" s="30">
        <f>STOCK!A1195</f>
        <v>0</v>
      </c>
      <c r="AI699" s="30">
        <v>0</v>
      </c>
    </row>
    <row r="700" spans="1:35" x14ac:dyDescent="0.15">
      <c r="A700" s="30">
        <f>STOCK!C1196</f>
        <v>0</v>
      </c>
      <c r="B700" s="30">
        <f>STOCK!D1196</f>
        <v>0</v>
      </c>
      <c r="C700" s="30">
        <f>STOCK!E1196</f>
        <v>0</v>
      </c>
      <c r="D700" s="30">
        <f>STOCK!F1196</f>
        <v>0</v>
      </c>
      <c r="E700" s="30">
        <f>STOCK!G1196</f>
        <v>0</v>
      </c>
      <c r="F700" s="30" t="e">
        <f>STOCK!#REF!</f>
        <v>#REF!</v>
      </c>
      <c r="G700" s="30">
        <f>STOCK!H1196</f>
        <v>0</v>
      </c>
      <c r="H700" s="30" t="e">
        <f>STOCK!#REF!</f>
        <v>#REF!</v>
      </c>
      <c r="I700" s="30">
        <f>STOCK!I1196</f>
        <v>0</v>
      </c>
      <c r="J700" s="30">
        <f>STOCK!J1196</f>
        <v>0</v>
      </c>
      <c r="K700" s="30" t="e">
        <f>STOCK!#REF!</f>
        <v>#REF!</v>
      </c>
      <c r="L700" s="30">
        <f>STOCK!K1196</f>
        <v>0</v>
      </c>
      <c r="U700" s="30">
        <v>1</v>
      </c>
      <c r="V700" s="30">
        <f>STOCK!O1196</f>
        <v>0</v>
      </c>
      <c r="X700" s="30">
        <v>0</v>
      </c>
      <c r="Y700" s="30">
        <f t="shared" si="12"/>
        <v>0</v>
      </c>
      <c r="AG700" s="30">
        <f>STOCK!A1196</f>
        <v>0</v>
      </c>
      <c r="AI700" s="30">
        <v>0</v>
      </c>
    </row>
    <row r="701" spans="1:35" x14ac:dyDescent="0.15">
      <c r="U701" s="30">
        <v>1</v>
      </c>
    </row>
  </sheetData>
  <autoFilter ref="I1:I701" xr:uid="{75D05D0E-5B94-3846-A631-F68B5BF543A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80E520-C6FB-2E4E-88FE-080B7CF983E0}">
  <dimension ref="A1:I127"/>
  <sheetViews>
    <sheetView showZeros="0" topLeftCell="A99" workbookViewId="0">
      <selection activeCell="A114" sqref="A114:XFD114"/>
    </sheetView>
  </sheetViews>
  <sheetFormatPr baseColWidth="10" defaultRowHeight="13" x14ac:dyDescent="0.15"/>
  <cols>
    <col min="1" max="2" width="5.1640625" customWidth="1"/>
    <col min="3" max="4" width="38.83203125" customWidth="1"/>
    <col min="5" max="5" width="38.6640625" customWidth="1"/>
    <col min="6" max="6" width="28.1640625" customWidth="1"/>
  </cols>
  <sheetData>
    <row r="1" spans="1:9" ht="71" customHeight="1" x14ac:dyDescent="0.15"/>
    <row r="2" spans="1:9" x14ac:dyDescent="0.15">
      <c r="C2" s="51"/>
      <c r="D2" s="51"/>
      <c r="H2" s="195"/>
      <c r="I2" s="195"/>
    </row>
    <row r="3" spans="1:9" s="57" customFormat="1" ht="28" x14ac:dyDescent="0.15">
      <c r="A3" s="56" t="s">
        <v>1054</v>
      </c>
      <c r="B3" s="56" t="s">
        <v>1056</v>
      </c>
      <c r="C3" s="62" t="s">
        <v>1022</v>
      </c>
      <c r="D3" s="59" t="s">
        <v>695</v>
      </c>
      <c r="E3" s="59">
        <v>1</v>
      </c>
      <c r="F3" s="59" t="s">
        <v>933</v>
      </c>
      <c r="G3" s="60" t="s">
        <v>934</v>
      </c>
      <c r="H3" s="195"/>
      <c r="I3" s="195"/>
    </row>
    <row r="4" spans="1:9" s="57" customFormat="1" ht="28" x14ac:dyDescent="0.15">
      <c r="A4" s="56" t="s">
        <v>1054</v>
      </c>
      <c r="B4" s="56"/>
      <c r="C4" s="57" t="s">
        <v>1023</v>
      </c>
      <c r="D4" s="59" t="s">
        <v>695</v>
      </c>
      <c r="E4" s="59">
        <v>1</v>
      </c>
      <c r="F4" s="59" t="s">
        <v>933</v>
      </c>
      <c r="G4" s="60" t="s">
        <v>934</v>
      </c>
    </row>
    <row r="5" spans="1:9" s="57" customFormat="1" ht="28" x14ac:dyDescent="0.15">
      <c r="C5" s="57" t="s">
        <v>1023</v>
      </c>
      <c r="D5" s="59" t="s">
        <v>695</v>
      </c>
      <c r="E5" s="59">
        <v>1</v>
      </c>
      <c r="F5" s="59" t="s">
        <v>933</v>
      </c>
      <c r="G5" s="60" t="s">
        <v>934</v>
      </c>
    </row>
    <row r="6" spans="1:9" s="57" customFormat="1" ht="28" x14ac:dyDescent="0.15">
      <c r="A6" s="56" t="s">
        <v>1054</v>
      </c>
      <c r="B6" s="56" t="s">
        <v>1057</v>
      </c>
      <c r="C6" s="57" t="s">
        <v>1024</v>
      </c>
      <c r="D6" s="59" t="s">
        <v>692</v>
      </c>
      <c r="E6" s="59">
        <v>1</v>
      </c>
      <c r="F6" s="59" t="s">
        <v>935</v>
      </c>
      <c r="G6" s="60" t="s">
        <v>936</v>
      </c>
    </row>
    <row r="7" spans="1:9" s="57" customFormat="1" ht="14" x14ac:dyDescent="0.15">
      <c r="A7" s="56" t="s">
        <v>1054</v>
      </c>
      <c r="B7" s="56"/>
      <c r="C7" s="57" t="s">
        <v>1024</v>
      </c>
      <c r="D7" s="59" t="s">
        <v>692</v>
      </c>
      <c r="E7" s="59">
        <v>1</v>
      </c>
      <c r="F7" s="59" t="s">
        <v>935</v>
      </c>
      <c r="G7" s="60" t="s">
        <v>936</v>
      </c>
    </row>
    <row r="8" spans="1:9" s="57" customFormat="1" ht="14" x14ac:dyDescent="0.15">
      <c r="A8" s="56" t="s">
        <v>1054</v>
      </c>
      <c r="B8" s="56"/>
      <c r="C8" s="57" t="s">
        <v>1025</v>
      </c>
      <c r="D8" s="59" t="s">
        <v>698</v>
      </c>
      <c r="E8" s="59">
        <v>1</v>
      </c>
      <c r="F8" s="59" t="s">
        <v>935</v>
      </c>
      <c r="G8" s="60" t="s">
        <v>936</v>
      </c>
    </row>
    <row r="9" spans="1:9" s="57" customFormat="1" ht="14" x14ac:dyDescent="0.15">
      <c r="A9" s="56" t="s">
        <v>1054</v>
      </c>
      <c r="B9" s="56"/>
      <c r="C9" s="57" t="s">
        <v>1025</v>
      </c>
      <c r="D9" s="58" t="s">
        <v>698</v>
      </c>
      <c r="E9" s="59">
        <v>1</v>
      </c>
      <c r="F9" s="59" t="s">
        <v>935</v>
      </c>
      <c r="G9" s="60" t="s">
        <v>936</v>
      </c>
    </row>
    <row r="10" spans="1:9" s="57" customFormat="1" ht="28" x14ac:dyDescent="0.15">
      <c r="A10" s="56" t="s">
        <v>1054</v>
      </c>
      <c r="B10" s="56"/>
      <c r="C10" s="57" t="s">
        <v>937</v>
      </c>
      <c r="D10" s="58" t="s">
        <v>693</v>
      </c>
      <c r="E10" s="59">
        <v>1</v>
      </c>
      <c r="F10" s="59" t="s">
        <v>938</v>
      </c>
      <c r="G10" s="60" t="s">
        <v>939</v>
      </c>
    </row>
    <row r="11" spans="1:9" s="57" customFormat="1" ht="28" x14ac:dyDescent="0.15">
      <c r="A11" s="56" t="s">
        <v>1054</v>
      </c>
      <c r="B11" s="56"/>
      <c r="C11" s="57" t="s">
        <v>937</v>
      </c>
      <c r="D11" s="58" t="s">
        <v>698</v>
      </c>
      <c r="E11" s="59">
        <v>1</v>
      </c>
      <c r="F11" s="59" t="s">
        <v>938</v>
      </c>
      <c r="G11" s="60" t="s">
        <v>939</v>
      </c>
    </row>
    <row r="12" spans="1:9" s="57" customFormat="1" ht="28" x14ac:dyDescent="0.15">
      <c r="A12" s="56" t="s">
        <v>1054</v>
      </c>
      <c r="B12" s="56"/>
      <c r="C12" s="57" t="s">
        <v>937</v>
      </c>
      <c r="D12" s="58" t="s">
        <v>698</v>
      </c>
      <c r="E12" s="59">
        <v>1</v>
      </c>
      <c r="F12" s="59" t="s">
        <v>938</v>
      </c>
      <c r="G12" s="60" t="s">
        <v>939</v>
      </c>
    </row>
    <row r="13" spans="1:9" s="57" customFormat="1" ht="28" x14ac:dyDescent="0.15">
      <c r="A13" s="56" t="s">
        <v>1054</v>
      </c>
      <c r="B13" s="56"/>
      <c r="C13" s="57" t="s">
        <v>937</v>
      </c>
      <c r="D13" s="58" t="s">
        <v>697</v>
      </c>
      <c r="E13" s="59">
        <v>1</v>
      </c>
      <c r="F13" s="59" t="s">
        <v>938</v>
      </c>
      <c r="G13" s="60" t="s">
        <v>939</v>
      </c>
    </row>
    <row r="14" spans="1:9" s="57" customFormat="1" ht="28" x14ac:dyDescent="0.15">
      <c r="A14" s="56" t="s">
        <v>1054</v>
      </c>
      <c r="B14" s="56"/>
      <c r="C14" s="57" t="s">
        <v>937</v>
      </c>
      <c r="D14" s="58" t="s">
        <v>697</v>
      </c>
      <c r="E14" s="59">
        <v>1</v>
      </c>
      <c r="F14" s="59" t="s">
        <v>938</v>
      </c>
      <c r="G14" s="60" t="s">
        <v>939</v>
      </c>
    </row>
    <row r="15" spans="1:9" s="57" customFormat="1" ht="28" x14ac:dyDescent="0.15">
      <c r="A15" s="56" t="s">
        <v>1054</v>
      </c>
      <c r="B15" s="56" t="s">
        <v>1058</v>
      </c>
      <c r="C15" s="57" t="s">
        <v>940</v>
      </c>
      <c r="D15" s="58" t="s">
        <v>693</v>
      </c>
      <c r="E15" s="59">
        <v>1</v>
      </c>
      <c r="F15" s="59" t="s">
        <v>941</v>
      </c>
      <c r="G15" s="60" t="s">
        <v>942</v>
      </c>
    </row>
    <row r="16" spans="1:9" s="57" customFormat="1" ht="28" x14ac:dyDescent="0.15">
      <c r="A16" s="56" t="s">
        <v>1054</v>
      </c>
      <c r="B16" s="56"/>
      <c r="C16" s="57" t="s">
        <v>940</v>
      </c>
      <c r="D16" s="58" t="s">
        <v>698</v>
      </c>
      <c r="E16" s="59">
        <v>1</v>
      </c>
      <c r="F16" s="59" t="s">
        <v>941</v>
      </c>
      <c r="G16" s="60" t="s">
        <v>942</v>
      </c>
    </row>
    <row r="17" spans="1:7" s="57" customFormat="1" ht="28" x14ac:dyDescent="0.15">
      <c r="C17" s="57" t="s">
        <v>940</v>
      </c>
      <c r="D17" s="58" t="s">
        <v>697</v>
      </c>
      <c r="E17" s="59">
        <v>1</v>
      </c>
      <c r="F17" s="59" t="s">
        <v>941</v>
      </c>
      <c r="G17" s="60" t="s">
        <v>942</v>
      </c>
    </row>
    <row r="18" spans="1:7" s="57" customFormat="1" ht="28" x14ac:dyDescent="0.15">
      <c r="A18" s="56" t="s">
        <v>1054</v>
      </c>
      <c r="B18" s="56"/>
      <c r="C18" s="57" t="s">
        <v>857</v>
      </c>
      <c r="D18" s="58" t="s">
        <v>693</v>
      </c>
      <c r="E18" s="59">
        <v>1</v>
      </c>
      <c r="F18" s="59" t="s">
        <v>943</v>
      </c>
      <c r="G18" s="60" t="s">
        <v>944</v>
      </c>
    </row>
    <row r="19" spans="1:7" s="57" customFormat="1" ht="28" x14ac:dyDescent="0.15">
      <c r="A19" s="56" t="s">
        <v>1054</v>
      </c>
      <c r="B19" s="56" t="s">
        <v>1059</v>
      </c>
      <c r="C19" s="57" t="s">
        <v>857</v>
      </c>
      <c r="D19" s="58" t="s">
        <v>693</v>
      </c>
      <c r="E19" s="59">
        <v>1</v>
      </c>
      <c r="F19" s="59" t="s">
        <v>943</v>
      </c>
      <c r="G19" s="60" t="s">
        <v>944</v>
      </c>
    </row>
    <row r="20" spans="1:7" s="57" customFormat="1" ht="28" x14ac:dyDescent="0.15">
      <c r="A20" s="56" t="s">
        <v>1054</v>
      </c>
      <c r="B20" s="56" t="s">
        <v>1060</v>
      </c>
      <c r="C20" s="57" t="s">
        <v>1020</v>
      </c>
      <c r="D20" s="58" t="s">
        <v>695</v>
      </c>
      <c r="E20" s="59">
        <v>1</v>
      </c>
      <c r="F20" s="59" t="s">
        <v>945</v>
      </c>
      <c r="G20" s="60" t="s">
        <v>946</v>
      </c>
    </row>
    <row r="21" spans="1:7" s="57" customFormat="1" ht="28" x14ac:dyDescent="0.15">
      <c r="A21" s="56" t="s">
        <v>1054</v>
      </c>
      <c r="B21" s="56"/>
      <c r="C21" s="57" t="s">
        <v>1020</v>
      </c>
      <c r="D21" s="58" t="s">
        <v>695</v>
      </c>
      <c r="E21" s="59">
        <v>1</v>
      </c>
      <c r="F21" s="59" t="s">
        <v>945</v>
      </c>
      <c r="G21" s="60" t="s">
        <v>946</v>
      </c>
    </row>
    <row r="22" spans="1:7" s="57" customFormat="1" ht="21" customHeight="1" x14ac:dyDescent="0.15">
      <c r="C22" s="57" t="s">
        <v>1020</v>
      </c>
      <c r="D22" s="58" t="s">
        <v>695</v>
      </c>
      <c r="E22" s="59">
        <v>1</v>
      </c>
      <c r="F22" s="59" t="s">
        <v>945</v>
      </c>
      <c r="G22" s="60" t="s">
        <v>946</v>
      </c>
    </row>
    <row r="23" spans="1:7" s="57" customFormat="1" ht="28" x14ac:dyDescent="0.15">
      <c r="A23" s="56" t="s">
        <v>1054</v>
      </c>
      <c r="B23" s="56"/>
      <c r="C23" s="57" t="s">
        <v>947</v>
      </c>
      <c r="D23" s="58" t="s">
        <v>697</v>
      </c>
      <c r="E23" s="59">
        <v>1</v>
      </c>
      <c r="F23" s="59" t="s">
        <v>948</v>
      </c>
      <c r="G23" s="60" t="s">
        <v>949</v>
      </c>
    </row>
    <row r="24" spans="1:7" s="57" customFormat="1" ht="28" x14ac:dyDescent="0.15">
      <c r="A24" s="56" t="s">
        <v>1054</v>
      </c>
      <c r="B24" s="56"/>
      <c r="C24" s="57" t="s">
        <v>950</v>
      </c>
      <c r="D24" s="58" t="s">
        <v>693</v>
      </c>
      <c r="E24" s="59">
        <v>1</v>
      </c>
      <c r="F24" s="59" t="s">
        <v>951</v>
      </c>
      <c r="G24" s="60" t="s">
        <v>952</v>
      </c>
    </row>
    <row r="25" spans="1:7" s="57" customFormat="1" ht="32" customHeight="1" x14ac:dyDescent="0.15">
      <c r="A25" s="56" t="s">
        <v>1054</v>
      </c>
      <c r="B25" s="56"/>
      <c r="C25" s="57" t="s">
        <v>950</v>
      </c>
      <c r="D25" s="58" t="s">
        <v>693</v>
      </c>
      <c r="E25" s="59">
        <v>1</v>
      </c>
      <c r="F25" s="59" t="s">
        <v>951</v>
      </c>
      <c r="G25" s="60"/>
    </row>
    <row r="26" spans="1:7" s="57" customFormat="1" ht="28" x14ac:dyDescent="0.15">
      <c r="A26" s="56" t="s">
        <v>1054</v>
      </c>
      <c r="B26" s="56" t="s">
        <v>1061</v>
      </c>
      <c r="C26" s="57" t="s">
        <v>1026</v>
      </c>
      <c r="D26" s="58" t="s">
        <v>697</v>
      </c>
      <c r="E26" s="59">
        <v>1</v>
      </c>
      <c r="F26" s="59" t="s">
        <v>953</v>
      </c>
      <c r="G26" s="60" t="s">
        <v>954</v>
      </c>
    </row>
    <row r="27" spans="1:7" s="57" customFormat="1" ht="28" x14ac:dyDescent="0.15">
      <c r="A27" s="56" t="s">
        <v>1054</v>
      </c>
      <c r="B27" s="56"/>
      <c r="C27" s="57" t="s">
        <v>1026</v>
      </c>
      <c r="D27" s="58" t="s">
        <v>697</v>
      </c>
      <c r="E27" s="59">
        <v>1</v>
      </c>
      <c r="F27" s="59" t="s">
        <v>953</v>
      </c>
      <c r="G27" s="60" t="s">
        <v>954</v>
      </c>
    </row>
    <row r="28" spans="1:7" s="57" customFormat="1" ht="28" x14ac:dyDescent="0.15">
      <c r="A28" s="56" t="s">
        <v>1054</v>
      </c>
      <c r="B28" s="56" t="s">
        <v>1062</v>
      </c>
      <c r="C28" s="57" t="s">
        <v>1026</v>
      </c>
      <c r="D28" s="58" t="s">
        <v>698</v>
      </c>
      <c r="E28" s="59">
        <v>1</v>
      </c>
      <c r="F28" s="59" t="s">
        <v>953</v>
      </c>
      <c r="G28" s="60" t="s">
        <v>954</v>
      </c>
    </row>
    <row r="29" spans="1:7" s="57" customFormat="1" ht="28" x14ac:dyDescent="0.15">
      <c r="A29" s="56" t="s">
        <v>1054</v>
      </c>
      <c r="B29" s="56" t="s">
        <v>1063</v>
      </c>
      <c r="C29" s="57" t="s">
        <v>1027</v>
      </c>
      <c r="D29" s="58" t="s">
        <v>697</v>
      </c>
      <c r="E29" s="59">
        <v>1</v>
      </c>
      <c r="F29" s="59" t="s">
        <v>955</v>
      </c>
      <c r="G29" s="60" t="s">
        <v>956</v>
      </c>
    </row>
    <row r="30" spans="1:7" s="57" customFormat="1" ht="28" x14ac:dyDescent="0.15">
      <c r="A30" s="56" t="s">
        <v>1054</v>
      </c>
      <c r="B30" s="56"/>
      <c r="C30" s="57" t="s">
        <v>1027</v>
      </c>
      <c r="D30" s="58" t="s">
        <v>697</v>
      </c>
      <c r="E30" s="59">
        <v>1</v>
      </c>
      <c r="F30" s="59" t="s">
        <v>955</v>
      </c>
      <c r="G30" s="60" t="s">
        <v>956</v>
      </c>
    </row>
    <row r="31" spans="1:7" s="57" customFormat="1" ht="28" x14ac:dyDescent="0.15">
      <c r="A31" s="56" t="s">
        <v>1054</v>
      </c>
      <c r="B31" s="56"/>
      <c r="C31" s="57" t="s">
        <v>1027</v>
      </c>
      <c r="D31" s="58" t="s">
        <v>698</v>
      </c>
      <c r="E31" s="59">
        <v>1</v>
      </c>
      <c r="F31" s="59" t="s">
        <v>955</v>
      </c>
      <c r="G31" s="60" t="s">
        <v>956</v>
      </c>
    </row>
    <row r="32" spans="1:7" s="57" customFormat="1" ht="28" x14ac:dyDescent="0.15">
      <c r="A32" s="56" t="s">
        <v>1054</v>
      </c>
      <c r="B32" s="56"/>
      <c r="C32" s="57" t="s">
        <v>1027</v>
      </c>
      <c r="D32" s="58" t="s">
        <v>698</v>
      </c>
      <c r="E32" s="59">
        <v>1</v>
      </c>
      <c r="F32" s="59" t="s">
        <v>955</v>
      </c>
      <c r="G32" s="60" t="s">
        <v>956</v>
      </c>
    </row>
    <row r="33" spans="1:7" s="57" customFormat="1" ht="14" x14ac:dyDescent="0.15">
      <c r="C33" s="57" t="s">
        <v>1028</v>
      </c>
      <c r="D33" s="58" t="s">
        <v>695</v>
      </c>
      <c r="E33" s="59">
        <v>1</v>
      </c>
      <c r="F33" s="59" t="s">
        <v>957</v>
      </c>
      <c r="G33" s="60" t="s">
        <v>958</v>
      </c>
    </row>
    <row r="34" spans="1:7" s="57" customFormat="1" ht="28" x14ac:dyDescent="0.15">
      <c r="A34" s="56" t="s">
        <v>1054</v>
      </c>
      <c r="B34" s="56" t="s">
        <v>1057</v>
      </c>
      <c r="C34" s="57" t="s">
        <v>1029</v>
      </c>
      <c r="D34" s="59" t="s">
        <v>698</v>
      </c>
      <c r="E34" s="59">
        <v>1</v>
      </c>
      <c r="F34" s="59" t="s">
        <v>959</v>
      </c>
      <c r="G34" s="60" t="s">
        <v>960</v>
      </c>
    </row>
    <row r="35" spans="1:7" s="57" customFormat="1" ht="28" x14ac:dyDescent="0.15">
      <c r="A35" s="56" t="s">
        <v>1054</v>
      </c>
      <c r="B35" s="56"/>
      <c r="C35" s="57" t="s">
        <v>1029</v>
      </c>
      <c r="D35" s="58" t="s">
        <v>695</v>
      </c>
      <c r="E35" s="59">
        <v>1</v>
      </c>
      <c r="F35" s="59" t="s">
        <v>959</v>
      </c>
      <c r="G35" s="60" t="s">
        <v>960</v>
      </c>
    </row>
    <row r="36" spans="1:7" s="57" customFormat="1" ht="28" x14ac:dyDescent="0.15">
      <c r="B36" s="56"/>
      <c r="C36" s="57" t="s">
        <v>1029</v>
      </c>
      <c r="D36" s="58" t="s">
        <v>697</v>
      </c>
      <c r="E36" s="59">
        <v>1</v>
      </c>
      <c r="F36" s="59" t="s">
        <v>959</v>
      </c>
      <c r="G36" s="60" t="s">
        <v>960</v>
      </c>
    </row>
    <row r="37" spans="1:7" s="57" customFormat="1" ht="28" x14ac:dyDescent="0.15">
      <c r="A37" s="56" t="s">
        <v>1054</v>
      </c>
      <c r="B37" s="56" t="s">
        <v>1065</v>
      </c>
      <c r="C37" s="57" t="s">
        <v>1030</v>
      </c>
      <c r="D37" s="58" t="s">
        <v>692</v>
      </c>
      <c r="E37" s="59">
        <v>1</v>
      </c>
      <c r="F37" s="59" t="s">
        <v>961</v>
      </c>
      <c r="G37" s="60" t="s">
        <v>962</v>
      </c>
    </row>
    <row r="38" spans="1:7" s="57" customFormat="1" ht="14" x14ac:dyDescent="0.15">
      <c r="A38" s="56" t="s">
        <v>1054</v>
      </c>
      <c r="B38" s="56"/>
      <c r="C38" s="57" t="s">
        <v>1031</v>
      </c>
      <c r="D38" s="58" t="s">
        <v>695</v>
      </c>
      <c r="E38" s="59">
        <v>1</v>
      </c>
      <c r="F38" s="59" t="s">
        <v>961</v>
      </c>
      <c r="G38" s="60" t="s">
        <v>962</v>
      </c>
    </row>
    <row r="39" spans="1:7" s="57" customFormat="1" ht="14" x14ac:dyDescent="0.15">
      <c r="A39" s="56" t="s">
        <v>1054</v>
      </c>
      <c r="B39" s="56"/>
      <c r="C39" s="57" t="s">
        <v>1030</v>
      </c>
      <c r="D39" s="58" t="s">
        <v>695</v>
      </c>
      <c r="E39" s="59">
        <v>1</v>
      </c>
      <c r="F39" s="59" t="s">
        <v>961</v>
      </c>
      <c r="G39" s="60" t="s">
        <v>962</v>
      </c>
    </row>
    <row r="40" spans="1:7" s="57" customFormat="1" ht="14" x14ac:dyDescent="0.15">
      <c r="C40" s="57" t="s">
        <v>1030</v>
      </c>
      <c r="D40" s="58" t="s">
        <v>697</v>
      </c>
      <c r="E40" s="59">
        <v>1</v>
      </c>
      <c r="F40" s="59" t="s">
        <v>961</v>
      </c>
      <c r="G40" s="60" t="s">
        <v>962</v>
      </c>
    </row>
    <row r="41" spans="1:7" s="57" customFormat="1" ht="14" x14ac:dyDescent="0.15">
      <c r="A41" s="56" t="s">
        <v>1054</v>
      </c>
      <c r="B41" s="56"/>
      <c r="C41" s="57" t="s">
        <v>1030</v>
      </c>
      <c r="D41" s="58" t="s">
        <v>697</v>
      </c>
      <c r="E41" s="59">
        <v>1</v>
      </c>
      <c r="F41" s="59" t="s">
        <v>961</v>
      </c>
      <c r="G41" s="60" t="s">
        <v>962</v>
      </c>
    </row>
    <row r="42" spans="1:7" s="57" customFormat="1" ht="14" x14ac:dyDescent="0.15">
      <c r="A42" s="56" t="s">
        <v>1054</v>
      </c>
      <c r="B42" s="56"/>
      <c r="C42" s="57" t="s">
        <v>1031</v>
      </c>
      <c r="D42" s="58" t="s">
        <v>698</v>
      </c>
      <c r="E42" s="59">
        <v>1</v>
      </c>
      <c r="F42" s="59" t="s">
        <v>961</v>
      </c>
      <c r="G42" s="60" t="s">
        <v>962</v>
      </c>
    </row>
    <row r="43" spans="1:7" s="57" customFormat="1" ht="14" x14ac:dyDescent="0.15">
      <c r="A43" s="56" t="s">
        <v>1054</v>
      </c>
      <c r="B43" s="56"/>
      <c r="C43" s="57" t="s">
        <v>1030</v>
      </c>
      <c r="D43" s="58" t="s">
        <v>698</v>
      </c>
      <c r="E43" s="59">
        <v>1</v>
      </c>
      <c r="F43" s="59" t="s">
        <v>961</v>
      </c>
      <c r="G43" s="60" t="s">
        <v>962</v>
      </c>
    </row>
    <row r="44" spans="1:7" s="57" customFormat="1" ht="28" x14ac:dyDescent="0.15">
      <c r="A44" s="56" t="s">
        <v>1054</v>
      </c>
      <c r="B44" s="56" t="s">
        <v>1066</v>
      </c>
      <c r="C44" s="57" t="s">
        <v>950</v>
      </c>
      <c r="D44" s="58" t="s">
        <v>695</v>
      </c>
      <c r="E44" s="59">
        <v>1</v>
      </c>
      <c r="F44" s="59" t="s">
        <v>951</v>
      </c>
      <c r="G44" s="60" t="s">
        <v>952</v>
      </c>
    </row>
    <row r="45" spans="1:7" s="57" customFormat="1" ht="28" x14ac:dyDescent="0.15">
      <c r="A45" s="56"/>
      <c r="B45" s="56"/>
      <c r="C45" s="57" t="s">
        <v>950</v>
      </c>
      <c r="D45" s="58" t="s">
        <v>695</v>
      </c>
      <c r="E45" s="59">
        <v>1</v>
      </c>
      <c r="F45" s="59" t="s">
        <v>951</v>
      </c>
      <c r="G45" s="60" t="s">
        <v>952</v>
      </c>
    </row>
    <row r="46" spans="1:7" s="57" customFormat="1" ht="28" x14ac:dyDescent="0.15">
      <c r="A46" s="56" t="s">
        <v>1054</v>
      </c>
      <c r="B46" s="56"/>
      <c r="C46" s="57" t="s">
        <v>950</v>
      </c>
      <c r="D46" s="58" t="s">
        <v>697</v>
      </c>
      <c r="E46" s="59">
        <v>1</v>
      </c>
      <c r="F46" s="59" t="s">
        <v>951</v>
      </c>
      <c r="G46" s="60" t="s">
        <v>952</v>
      </c>
    </row>
    <row r="47" spans="1:7" s="57" customFormat="1" ht="28" x14ac:dyDescent="0.15">
      <c r="C47" s="57" t="s">
        <v>950</v>
      </c>
      <c r="D47" s="58" t="s">
        <v>697</v>
      </c>
      <c r="E47" s="59">
        <v>1</v>
      </c>
      <c r="F47" s="59" t="s">
        <v>951</v>
      </c>
      <c r="G47" s="60" t="s">
        <v>952</v>
      </c>
    </row>
    <row r="48" spans="1:7" s="57" customFormat="1" ht="28" x14ac:dyDescent="0.15">
      <c r="C48" s="57" t="s">
        <v>963</v>
      </c>
      <c r="D48" s="58" t="s">
        <v>695</v>
      </c>
      <c r="E48" s="59">
        <v>1</v>
      </c>
      <c r="F48" s="59" t="s">
        <v>964</v>
      </c>
      <c r="G48" s="60" t="s">
        <v>965</v>
      </c>
    </row>
    <row r="49" spans="1:7" s="57" customFormat="1" ht="28" x14ac:dyDescent="0.15">
      <c r="A49" s="56" t="s">
        <v>1054</v>
      </c>
      <c r="B49" s="56">
        <v>330</v>
      </c>
      <c r="C49" s="57" t="s">
        <v>1032</v>
      </c>
      <c r="D49" s="58" t="s">
        <v>693</v>
      </c>
      <c r="E49" s="59">
        <v>1</v>
      </c>
      <c r="F49" s="59" t="s">
        <v>966</v>
      </c>
      <c r="G49" s="60" t="s">
        <v>967</v>
      </c>
    </row>
    <row r="50" spans="1:7" s="57" customFormat="1" ht="28" x14ac:dyDescent="0.15">
      <c r="A50" s="56" t="s">
        <v>1054</v>
      </c>
      <c r="B50" s="56"/>
      <c r="C50" s="57" t="s">
        <v>1033</v>
      </c>
      <c r="D50" s="58" t="s">
        <v>698</v>
      </c>
      <c r="E50" s="59">
        <v>1</v>
      </c>
      <c r="F50" s="59" t="s">
        <v>966</v>
      </c>
      <c r="G50" s="60" t="s">
        <v>967</v>
      </c>
    </row>
    <row r="51" spans="1:7" s="57" customFormat="1" ht="28" x14ac:dyDescent="0.15">
      <c r="A51" s="56" t="s">
        <v>1054</v>
      </c>
      <c r="B51" s="56"/>
      <c r="C51" s="57" t="s">
        <v>1032</v>
      </c>
      <c r="D51" s="58" t="s">
        <v>698</v>
      </c>
      <c r="E51" s="59">
        <v>1</v>
      </c>
      <c r="F51" s="59" t="s">
        <v>966</v>
      </c>
      <c r="G51" s="60" t="s">
        <v>967</v>
      </c>
    </row>
    <row r="52" spans="1:7" s="57" customFormat="1" ht="28" x14ac:dyDescent="0.15">
      <c r="C52" s="57" t="s">
        <v>1033</v>
      </c>
      <c r="D52" s="58" t="s">
        <v>698</v>
      </c>
      <c r="E52" s="59">
        <v>1</v>
      </c>
      <c r="F52" s="59" t="s">
        <v>966</v>
      </c>
      <c r="G52" s="60" t="s">
        <v>967</v>
      </c>
    </row>
    <row r="53" spans="1:7" s="57" customFormat="1" ht="28" x14ac:dyDescent="0.15">
      <c r="A53" s="56" t="s">
        <v>1054</v>
      </c>
      <c r="B53" s="56"/>
      <c r="C53" s="57" t="s">
        <v>1033</v>
      </c>
      <c r="D53" s="58" t="s">
        <v>697</v>
      </c>
      <c r="E53" s="59">
        <v>1</v>
      </c>
      <c r="F53" s="59" t="s">
        <v>966</v>
      </c>
      <c r="G53" s="60" t="s">
        <v>967</v>
      </c>
    </row>
    <row r="54" spans="1:7" s="57" customFormat="1" ht="28" x14ac:dyDescent="0.15">
      <c r="A54" s="56" t="s">
        <v>1054</v>
      </c>
      <c r="B54" s="56" t="s">
        <v>1064</v>
      </c>
      <c r="C54" s="57" t="s">
        <v>1032</v>
      </c>
      <c r="D54" s="58" t="s">
        <v>695</v>
      </c>
      <c r="E54" s="59">
        <v>1</v>
      </c>
      <c r="F54" s="59" t="s">
        <v>966</v>
      </c>
      <c r="G54" s="60" t="s">
        <v>967</v>
      </c>
    </row>
    <row r="55" spans="1:7" s="57" customFormat="1" ht="28" x14ac:dyDescent="0.15">
      <c r="C55" s="57" t="s">
        <v>1034</v>
      </c>
      <c r="D55" s="58" t="s">
        <v>697</v>
      </c>
      <c r="E55" s="59">
        <v>1</v>
      </c>
      <c r="F55" s="59" t="s">
        <v>968</v>
      </c>
      <c r="G55" s="60" t="s">
        <v>969</v>
      </c>
    </row>
    <row r="56" spans="1:7" s="57" customFormat="1" ht="28" x14ac:dyDescent="0.15">
      <c r="B56" s="56" t="s">
        <v>1065</v>
      </c>
      <c r="C56" s="57" t="s">
        <v>1035</v>
      </c>
      <c r="D56" s="58" t="s">
        <v>697</v>
      </c>
      <c r="E56" s="59">
        <v>1</v>
      </c>
      <c r="F56" s="59" t="s">
        <v>970</v>
      </c>
      <c r="G56" s="60" t="s">
        <v>971</v>
      </c>
    </row>
    <row r="57" spans="1:7" s="57" customFormat="1" ht="14" x14ac:dyDescent="0.15">
      <c r="C57" s="57" t="s">
        <v>1035</v>
      </c>
      <c r="D57" s="58" t="s">
        <v>695</v>
      </c>
      <c r="E57" s="59">
        <v>1</v>
      </c>
      <c r="F57" s="59" t="s">
        <v>970</v>
      </c>
      <c r="G57" s="60" t="s">
        <v>971</v>
      </c>
    </row>
    <row r="58" spans="1:7" s="57" customFormat="1" ht="28" x14ac:dyDescent="0.15">
      <c r="B58" s="56" t="s">
        <v>1064</v>
      </c>
      <c r="C58" s="57" t="s">
        <v>1036</v>
      </c>
      <c r="D58" s="58" t="s">
        <v>692</v>
      </c>
      <c r="E58" s="59">
        <v>1</v>
      </c>
      <c r="F58" s="59" t="s">
        <v>973</v>
      </c>
      <c r="G58" s="60" t="s">
        <v>972</v>
      </c>
    </row>
    <row r="59" spans="1:7" s="57" customFormat="1" ht="28" x14ac:dyDescent="0.15">
      <c r="C59" s="57" t="s">
        <v>1037</v>
      </c>
      <c r="D59" s="58" t="s">
        <v>692</v>
      </c>
      <c r="E59" s="59">
        <v>1</v>
      </c>
      <c r="F59" s="59" t="s">
        <v>973</v>
      </c>
      <c r="G59" s="60" t="s">
        <v>972</v>
      </c>
    </row>
    <row r="60" spans="1:7" s="57" customFormat="1" ht="28" x14ac:dyDescent="0.15">
      <c r="C60" s="57" t="s">
        <v>1036</v>
      </c>
      <c r="D60" s="58" t="s">
        <v>695</v>
      </c>
      <c r="E60" s="59">
        <v>1</v>
      </c>
      <c r="F60" s="59" t="s">
        <v>973</v>
      </c>
      <c r="G60" s="60" t="s">
        <v>972</v>
      </c>
    </row>
    <row r="61" spans="1:7" s="57" customFormat="1" ht="28" x14ac:dyDescent="0.15">
      <c r="C61" s="57" t="s">
        <v>1036</v>
      </c>
      <c r="D61" s="58" t="s">
        <v>695</v>
      </c>
      <c r="E61" s="59">
        <v>1</v>
      </c>
      <c r="F61" s="59" t="s">
        <v>973</v>
      </c>
      <c r="G61" s="60" t="s">
        <v>972</v>
      </c>
    </row>
    <row r="62" spans="1:7" s="57" customFormat="1" ht="28" x14ac:dyDescent="0.15">
      <c r="A62" s="56" t="s">
        <v>1054</v>
      </c>
      <c r="B62" s="56"/>
      <c r="C62" s="57" t="s">
        <v>1036</v>
      </c>
      <c r="D62" s="58" t="s">
        <v>697</v>
      </c>
      <c r="E62" s="59">
        <v>1</v>
      </c>
      <c r="F62" s="59" t="s">
        <v>973</v>
      </c>
      <c r="G62" s="60" t="s">
        <v>972</v>
      </c>
    </row>
    <row r="63" spans="1:7" s="57" customFormat="1" ht="28" x14ac:dyDescent="0.15">
      <c r="C63" s="57" t="s">
        <v>1038</v>
      </c>
      <c r="D63" s="58" t="s">
        <v>697</v>
      </c>
      <c r="E63" s="59">
        <v>1</v>
      </c>
      <c r="F63" s="59" t="s">
        <v>973</v>
      </c>
      <c r="G63" s="60" t="s">
        <v>972</v>
      </c>
    </row>
    <row r="64" spans="1:7" s="57" customFormat="1" ht="28" x14ac:dyDescent="0.15">
      <c r="C64" s="57" t="s">
        <v>974</v>
      </c>
      <c r="D64" s="59" t="s">
        <v>975</v>
      </c>
      <c r="E64" s="59">
        <v>1</v>
      </c>
      <c r="F64" s="59" t="s">
        <v>976</v>
      </c>
      <c r="G64" s="60" t="s">
        <v>977</v>
      </c>
    </row>
    <row r="65" spans="1:7" s="57" customFormat="1" ht="28" x14ac:dyDescent="0.15">
      <c r="A65" s="56" t="s">
        <v>1054</v>
      </c>
      <c r="B65" s="56"/>
      <c r="C65" s="57" t="s">
        <v>978</v>
      </c>
      <c r="D65" s="58" t="s">
        <v>698</v>
      </c>
      <c r="E65" s="59">
        <v>1</v>
      </c>
      <c r="F65" s="59" t="s">
        <v>979</v>
      </c>
      <c r="G65" s="60" t="s">
        <v>980</v>
      </c>
    </row>
    <row r="66" spans="1:7" s="57" customFormat="1" ht="28" x14ac:dyDescent="0.15">
      <c r="C66" s="57" t="s">
        <v>1039</v>
      </c>
      <c r="D66" s="59"/>
      <c r="E66" s="59">
        <v>1</v>
      </c>
      <c r="F66" s="59" t="s">
        <v>981</v>
      </c>
      <c r="G66" s="60" t="s">
        <v>982</v>
      </c>
    </row>
    <row r="67" spans="1:7" s="57" customFormat="1" ht="28" x14ac:dyDescent="0.15">
      <c r="B67" s="56" t="s">
        <v>1067</v>
      </c>
      <c r="C67" s="57" t="s">
        <v>1039</v>
      </c>
      <c r="D67" s="58" t="s">
        <v>695</v>
      </c>
      <c r="E67" s="59">
        <v>1</v>
      </c>
      <c r="F67" s="59" t="s">
        <v>981</v>
      </c>
      <c r="G67" s="60" t="s">
        <v>982</v>
      </c>
    </row>
    <row r="68" spans="1:7" s="57" customFormat="1" ht="28" x14ac:dyDescent="0.15">
      <c r="C68" s="57" t="s">
        <v>1039</v>
      </c>
      <c r="D68" s="58" t="s">
        <v>695</v>
      </c>
      <c r="E68" s="59">
        <v>1</v>
      </c>
      <c r="F68" s="59" t="s">
        <v>981</v>
      </c>
      <c r="G68" s="60" t="s">
        <v>982</v>
      </c>
    </row>
    <row r="69" spans="1:7" s="57" customFormat="1" ht="28" x14ac:dyDescent="0.15">
      <c r="A69" s="56" t="s">
        <v>1054</v>
      </c>
      <c r="B69" s="56"/>
      <c r="C69" s="57" t="s">
        <v>1040</v>
      </c>
      <c r="D69" s="58" t="s">
        <v>697</v>
      </c>
      <c r="E69" s="59">
        <v>1</v>
      </c>
      <c r="F69" s="59" t="s">
        <v>981</v>
      </c>
      <c r="G69" s="60" t="s">
        <v>982</v>
      </c>
    </row>
    <row r="70" spans="1:7" s="57" customFormat="1" ht="28" x14ac:dyDescent="0.15">
      <c r="A70" s="56" t="s">
        <v>1054</v>
      </c>
      <c r="B70" s="56"/>
      <c r="C70" s="57" t="s">
        <v>1039</v>
      </c>
      <c r="D70" s="58" t="s">
        <v>697</v>
      </c>
      <c r="E70" s="59">
        <v>1</v>
      </c>
      <c r="F70" s="59" t="s">
        <v>981</v>
      </c>
      <c r="G70" s="60" t="s">
        <v>982</v>
      </c>
    </row>
    <row r="71" spans="1:7" s="57" customFormat="1" ht="28" x14ac:dyDescent="0.15">
      <c r="A71" s="56" t="s">
        <v>1054</v>
      </c>
      <c r="B71" s="56"/>
      <c r="C71" s="57" t="s">
        <v>1040</v>
      </c>
      <c r="D71" s="58" t="s">
        <v>698</v>
      </c>
      <c r="E71" s="59">
        <v>1</v>
      </c>
      <c r="F71" s="59" t="s">
        <v>981</v>
      </c>
      <c r="G71" s="60" t="s">
        <v>982</v>
      </c>
    </row>
    <row r="72" spans="1:7" s="57" customFormat="1" ht="14" x14ac:dyDescent="0.15">
      <c r="A72" s="56" t="s">
        <v>1054</v>
      </c>
      <c r="B72" s="56"/>
      <c r="C72" s="57" t="s">
        <v>1040</v>
      </c>
      <c r="D72" s="58" t="s">
        <v>698</v>
      </c>
      <c r="E72" s="59">
        <v>1</v>
      </c>
      <c r="F72" s="59" t="s">
        <v>983</v>
      </c>
      <c r="G72" s="60" t="s">
        <v>971</v>
      </c>
    </row>
    <row r="73" spans="1:7" s="57" customFormat="1" ht="28" x14ac:dyDescent="0.15">
      <c r="B73" s="56" t="s">
        <v>1068</v>
      </c>
      <c r="C73" s="57" t="s">
        <v>1035</v>
      </c>
      <c r="D73" s="58" t="s">
        <v>698</v>
      </c>
      <c r="E73" s="59">
        <v>1</v>
      </c>
      <c r="F73" s="59" t="s">
        <v>983</v>
      </c>
      <c r="G73" s="60" t="s">
        <v>971</v>
      </c>
    </row>
    <row r="74" spans="1:7" s="57" customFormat="1" ht="14" x14ac:dyDescent="0.15">
      <c r="A74" s="56" t="s">
        <v>1054</v>
      </c>
      <c r="B74" s="56"/>
      <c r="C74" s="57" t="s">
        <v>1041</v>
      </c>
      <c r="D74" s="58" t="s">
        <v>697</v>
      </c>
      <c r="E74" s="59"/>
      <c r="F74" s="59"/>
      <c r="G74" s="59"/>
    </row>
    <row r="75" spans="1:7" s="57" customFormat="1" ht="14" x14ac:dyDescent="0.15">
      <c r="A75" s="56" t="s">
        <v>1054</v>
      </c>
      <c r="B75" s="56"/>
      <c r="C75" s="57" t="s">
        <v>1041</v>
      </c>
      <c r="D75" s="59" t="s">
        <v>695</v>
      </c>
      <c r="E75" s="59">
        <v>1</v>
      </c>
      <c r="F75" s="59" t="s">
        <v>983</v>
      </c>
      <c r="G75" s="60" t="s">
        <v>971</v>
      </c>
    </row>
    <row r="76" spans="1:7" s="57" customFormat="1" ht="28" x14ac:dyDescent="0.15">
      <c r="A76" s="56" t="s">
        <v>1054</v>
      </c>
      <c r="B76" s="56"/>
      <c r="C76" s="57" t="s">
        <v>984</v>
      </c>
      <c r="D76" s="58" t="s">
        <v>695</v>
      </c>
      <c r="E76" s="59">
        <v>1</v>
      </c>
      <c r="F76" s="59" t="s">
        <v>985</v>
      </c>
      <c r="G76" s="60" t="s">
        <v>986</v>
      </c>
    </row>
    <row r="77" spans="1:7" s="57" customFormat="1" ht="28" x14ac:dyDescent="0.15">
      <c r="C77" s="57" t="s">
        <v>984</v>
      </c>
      <c r="D77" s="58" t="s">
        <v>695</v>
      </c>
      <c r="E77" s="59">
        <v>1</v>
      </c>
      <c r="F77" s="59" t="s">
        <v>985</v>
      </c>
      <c r="G77" s="60" t="s">
        <v>986</v>
      </c>
    </row>
    <row r="78" spans="1:7" s="57" customFormat="1" ht="28" x14ac:dyDescent="0.15">
      <c r="A78" s="56" t="s">
        <v>1054</v>
      </c>
      <c r="B78" s="56"/>
      <c r="C78" s="57" t="s">
        <v>984</v>
      </c>
      <c r="D78" s="58" t="s">
        <v>698</v>
      </c>
      <c r="E78" s="59">
        <v>1</v>
      </c>
      <c r="F78" s="59" t="s">
        <v>985</v>
      </c>
      <c r="G78" s="60" t="s">
        <v>986</v>
      </c>
    </row>
    <row r="79" spans="1:7" s="57" customFormat="1" ht="28" x14ac:dyDescent="0.15">
      <c r="A79" s="56" t="s">
        <v>1054</v>
      </c>
      <c r="B79" s="56"/>
      <c r="C79" s="57" t="s">
        <v>984</v>
      </c>
      <c r="D79" s="58" t="s">
        <v>698</v>
      </c>
      <c r="E79" s="59">
        <v>1</v>
      </c>
      <c r="F79" s="59" t="s">
        <v>985</v>
      </c>
      <c r="G79" s="60" t="s">
        <v>986</v>
      </c>
    </row>
    <row r="80" spans="1:7" s="57" customFormat="1" ht="28" x14ac:dyDescent="0.15">
      <c r="C80" s="57" t="s">
        <v>1053</v>
      </c>
      <c r="D80" s="59" t="s">
        <v>975</v>
      </c>
      <c r="E80" s="59">
        <v>1</v>
      </c>
      <c r="F80" s="59" t="s">
        <v>987</v>
      </c>
      <c r="G80" s="60" t="s">
        <v>988</v>
      </c>
    </row>
    <row r="81" spans="1:7" s="57" customFormat="1" ht="14" x14ac:dyDescent="0.15">
      <c r="A81" s="56" t="s">
        <v>1054</v>
      </c>
      <c r="B81" s="56">
        <v>150</v>
      </c>
      <c r="C81" s="57" t="s">
        <v>1042</v>
      </c>
      <c r="D81" s="58" t="s">
        <v>698</v>
      </c>
      <c r="E81" s="59">
        <v>1</v>
      </c>
      <c r="F81" s="59" t="s">
        <v>989</v>
      </c>
      <c r="G81" s="60" t="s">
        <v>990</v>
      </c>
    </row>
    <row r="82" spans="1:7" s="57" customFormat="1" ht="14" x14ac:dyDescent="0.15">
      <c r="C82" s="57" t="s">
        <v>1043</v>
      </c>
      <c r="D82" s="58" t="s">
        <v>697</v>
      </c>
      <c r="E82" s="59">
        <v>1</v>
      </c>
      <c r="F82" s="59" t="s">
        <v>989</v>
      </c>
      <c r="G82" s="60" t="s">
        <v>990</v>
      </c>
    </row>
    <row r="83" spans="1:7" s="57" customFormat="1" ht="14" x14ac:dyDescent="0.15">
      <c r="A83" s="56" t="s">
        <v>1054</v>
      </c>
      <c r="B83" s="56"/>
      <c r="C83" s="57" t="s">
        <v>1043</v>
      </c>
      <c r="D83" s="58" t="s">
        <v>695</v>
      </c>
      <c r="E83" s="59">
        <v>1</v>
      </c>
      <c r="F83" s="59" t="s">
        <v>989</v>
      </c>
      <c r="G83" s="60" t="s">
        <v>990</v>
      </c>
    </row>
    <row r="84" spans="1:7" s="57" customFormat="1" ht="14" x14ac:dyDescent="0.15">
      <c r="A84" s="56" t="s">
        <v>1054</v>
      </c>
      <c r="B84" s="56"/>
      <c r="C84" s="56" t="s">
        <v>1041</v>
      </c>
      <c r="D84" s="58" t="s">
        <v>698</v>
      </c>
      <c r="E84" s="59">
        <v>1</v>
      </c>
      <c r="F84" s="59" t="s">
        <v>991</v>
      </c>
      <c r="G84" s="60" t="s">
        <v>971</v>
      </c>
    </row>
    <row r="85" spans="1:7" s="57" customFormat="1" ht="14" x14ac:dyDescent="0.15">
      <c r="C85" s="56" t="s">
        <v>1041</v>
      </c>
      <c r="D85" s="58" t="s">
        <v>697</v>
      </c>
      <c r="E85" s="59">
        <v>1</v>
      </c>
      <c r="F85" s="59" t="s">
        <v>991</v>
      </c>
      <c r="G85" s="60" t="s">
        <v>971</v>
      </c>
    </row>
    <row r="86" spans="1:7" s="57" customFormat="1" ht="14" x14ac:dyDescent="0.15">
      <c r="C86" s="57" t="s">
        <v>1041</v>
      </c>
      <c r="D86" s="58" t="s">
        <v>695</v>
      </c>
      <c r="E86" s="59">
        <v>1</v>
      </c>
      <c r="F86" s="59" t="s">
        <v>991</v>
      </c>
      <c r="G86" s="60" t="s">
        <v>971</v>
      </c>
    </row>
    <row r="87" spans="1:7" s="57" customFormat="1" ht="28" x14ac:dyDescent="0.15">
      <c r="A87" s="56" t="s">
        <v>1054</v>
      </c>
      <c r="B87" s="56"/>
      <c r="C87" s="56" t="s">
        <v>1055</v>
      </c>
      <c r="D87" s="58" t="s">
        <v>1044</v>
      </c>
      <c r="E87" s="59">
        <v>1</v>
      </c>
      <c r="F87" s="59" t="s">
        <v>992</v>
      </c>
      <c r="G87" s="60" t="s">
        <v>993</v>
      </c>
    </row>
    <row r="88" spans="1:7" s="57" customFormat="1" ht="14" x14ac:dyDescent="0.15">
      <c r="A88" s="56" t="s">
        <v>1054</v>
      </c>
      <c r="B88" s="56"/>
      <c r="C88" s="57" t="s">
        <v>1045</v>
      </c>
      <c r="D88" s="58" t="s">
        <v>695</v>
      </c>
      <c r="E88" s="59">
        <v>1</v>
      </c>
      <c r="F88" s="59" t="s">
        <v>994</v>
      </c>
      <c r="G88" s="60" t="s">
        <v>995</v>
      </c>
    </row>
    <row r="89" spans="1:7" s="57" customFormat="1" ht="14" x14ac:dyDescent="0.15">
      <c r="C89" s="57" t="s">
        <v>1045</v>
      </c>
      <c r="D89" s="58" t="s">
        <v>695</v>
      </c>
      <c r="E89" s="59">
        <v>1</v>
      </c>
      <c r="F89" s="59" t="s">
        <v>994</v>
      </c>
      <c r="G89" s="60" t="s">
        <v>995</v>
      </c>
    </row>
    <row r="90" spans="1:7" s="57" customFormat="1" ht="14" x14ac:dyDescent="0.15">
      <c r="A90" s="56" t="s">
        <v>1054</v>
      </c>
      <c r="B90" s="56"/>
      <c r="C90" s="57" t="s">
        <v>1046</v>
      </c>
      <c r="D90" s="58" t="s">
        <v>697</v>
      </c>
      <c r="E90" s="59">
        <v>1</v>
      </c>
      <c r="F90" s="59" t="s">
        <v>994</v>
      </c>
      <c r="G90" s="60" t="s">
        <v>995</v>
      </c>
    </row>
    <row r="91" spans="1:7" s="57" customFormat="1" ht="14" x14ac:dyDescent="0.15">
      <c r="A91" s="56" t="s">
        <v>1054</v>
      </c>
      <c r="B91" s="56"/>
      <c r="C91" s="57" t="s">
        <v>1046</v>
      </c>
      <c r="D91" s="58" t="s">
        <v>697</v>
      </c>
      <c r="E91" s="59">
        <v>1</v>
      </c>
      <c r="F91" s="59" t="s">
        <v>994</v>
      </c>
      <c r="G91" s="60" t="s">
        <v>995</v>
      </c>
    </row>
    <row r="92" spans="1:7" s="57" customFormat="1" ht="14" x14ac:dyDescent="0.15">
      <c r="C92" s="57" t="s">
        <v>1046</v>
      </c>
      <c r="D92" s="58" t="s">
        <v>698</v>
      </c>
      <c r="E92" s="59">
        <v>1</v>
      </c>
      <c r="F92" s="59" t="s">
        <v>994</v>
      </c>
      <c r="G92" s="60" t="s">
        <v>995</v>
      </c>
    </row>
    <row r="93" spans="1:7" s="57" customFormat="1" ht="28" x14ac:dyDescent="0.15">
      <c r="A93" s="56" t="s">
        <v>1054</v>
      </c>
      <c r="B93" s="56"/>
      <c r="C93" s="57" t="s">
        <v>1047</v>
      </c>
      <c r="D93" s="58" t="s">
        <v>695</v>
      </c>
      <c r="E93" s="59">
        <v>1</v>
      </c>
      <c r="F93" s="59" t="s">
        <v>996</v>
      </c>
      <c r="G93" s="60" t="s">
        <v>997</v>
      </c>
    </row>
    <row r="94" spans="1:7" s="57" customFormat="1" ht="28" x14ac:dyDescent="0.15">
      <c r="A94" s="56" t="s">
        <v>1054</v>
      </c>
      <c r="B94" s="56"/>
      <c r="C94" s="57" t="s">
        <v>1027</v>
      </c>
      <c r="D94" s="58" t="s">
        <v>695</v>
      </c>
      <c r="E94" s="59">
        <v>1</v>
      </c>
      <c r="F94" s="59" t="s">
        <v>996</v>
      </c>
      <c r="G94" s="60" t="s">
        <v>997</v>
      </c>
    </row>
    <row r="95" spans="1:7" s="57" customFormat="1" ht="28" x14ac:dyDescent="0.15">
      <c r="A95" s="56" t="s">
        <v>1054</v>
      </c>
      <c r="B95" s="56"/>
      <c r="C95" s="57" t="s">
        <v>1027</v>
      </c>
      <c r="D95" s="58" t="s">
        <v>697</v>
      </c>
      <c r="E95" s="59">
        <v>1</v>
      </c>
      <c r="F95" s="59" t="s">
        <v>996</v>
      </c>
      <c r="G95" s="60" t="s">
        <v>997</v>
      </c>
    </row>
    <row r="96" spans="1:7" s="57" customFormat="1" ht="28" x14ac:dyDescent="0.15">
      <c r="A96" s="56" t="s">
        <v>1054</v>
      </c>
      <c r="B96" s="56"/>
      <c r="C96" s="57" t="s">
        <v>1027</v>
      </c>
      <c r="D96" s="58" t="s">
        <v>697</v>
      </c>
      <c r="E96" s="59">
        <v>1</v>
      </c>
      <c r="F96" s="59" t="s">
        <v>996</v>
      </c>
      <c r="G96" s="60" t="s">
        <v>997</v>
      </c>
    </row>
    <row r="97" spans="1:7" s="57" customFormat="1" ht="28" x14ac:dyDescent="0.15">
      <c r="A97" s="56" t="s">
        <v>1054</v>
      </c>
      <c r="B97" s="56"/>
      <c r="C97" s="57" t="s">
        <v>998</v>
      </c>
      <c r="D97" s="58" t="s">
        <v>697</v>
      </c>
      <c r="E97" s="59">
        <v>1</v>
      </c>
      <c r="F97" s="59" t="s">
        <v>999</v>
      </c>
      <c r="G97" s="60" t="s">
        <v>1000</v>
      </c>
    </row>
    <row r="98" spans="1:7" s="57" customFormat="1" x14ac:dyDescent="0.15">
      <c r="E98" s="59"/>
      <c r="F98" s="59"/>
      <c r="G98" s="59"/>
    </row>
    <row r="99" spans="1:7" s="57" customFormat="1" ht="28" x14ac:dyDescent="0.15">
      <c r="A99" s="56" t="s">
        <v>1054</v>
      </c>
      <c r="B99" s="56"/>
      <c r="C99" s="57" t="s">
        <v>998</v>
      </c>
      <c r="D99" s="58" t="s">
        <v>697</v>
      </c>
      <c r="E99" s="59">
        <v>1</v>
      </c>
      <c r="F99" s="59" t="s">
        <v>999</v>
      </c>
      <c r="G99" s="60" t="s">
        <v>1000</v>
      </c>
    </row>
    <row r="100" spans="1:7" s="57" customFormat="1" ht="28" x14ac:dyDescent="0.15">
      <c r="C100" s="57" t="s">
        <v>1050</v>
      </c>
      <c r="D100" s="59" t="s">
        <v>1001</v>
      </c>
      <c r="E100" s="59">
        <v>1</v>
      </c>
      <c r="F100" s="59" t="s">
        <v>1002</v>
      </c>
      <c r="G100" s="60" t="s">
        <v>1003</v>
      </c>
    </row>
    <row r="101" spans="1:7" s="57" customFormat="1" ht="28" x14ac:dyDescent="0.15">
      <c r="C101" s="57" t="s">
        <v>1048</v>
      </c>
      <c r="D101" s="58" t="s">
        <v>693</v>
      </c>
      <c r="E101" s="59">
        <v>1</v>
      </c>
      <c r="F101" s="59" t="s">
        <v>1004</v>
      </c>
      <c r="G101" s="60" t="s">
        <v>1005</v>
      </c>
    </row>
    <row r="102" spans="1:7" s="57" customFormat="1" ht="28" x14ac:dyDescent="0.15">
      <c r="C102" s="57" t="s">
        <v>1049</v>
      </c>
      <c r="D102" s="58" t="s">
        <v>698</v>
      </c>
      <c r="E102" s="59">
        <v>1</v>
      </c>
      <c r="F102" s="59" t="s">
        <v>1004</v>
      </c>
      <c r="G102" s="60" t="s">
        <v>1005</v>
      </c>
    </row>
    <row r="103" spans="1:7" s="57" customFormat="1" ht="28" x14ac:dyDescent="0.15">
      <c r="A103" s="56" t="s">
        <v>1054</v>
      </c>
      <c r="B103" s="56" t="s">
        <v>1069</v>
      </c>
      <c r="C103" s="57" t="s">
        <v>1049</v>
      </c>
      <c r="D103" s="58" t="s">
        <v>697</v>
      </c>
      <c r="E103" s="59">
        <v>1</v>
      </c>
      <c r="F103" s="59" t="s">
        <v>1004</v>
      </c>
      <c r="G103" s="60" t="s">
        <v>1005</v>
      </c>
    </row>
    <row r="104" spans="1:7" s="57" customFormat="1" ht="28" x14ac:dyDescent="0.15">
      <c r="A104" s="56" t="s">
        <v>1054</v>
      </c>
      <c r="B104" s="56"/>
      <c r="C104" s="57" t="s">
        <v>1048</v>
      </c>
      <c r="D104" s="58" t="s">
        <v>697</v>
      </c>
      <c r="E104" s="59">
        <v>1</v>
      </c>
      <c r="F104" s="59" t="s">
        <v>1004</v>
      </c>
      <c r="G104" s="60" t="s">
        <v>1005</v>
      </c>
    </row>
    <row r="105" spans="1:7" s="57" customFormat="1" ht="14" x14ac:dyDescent="0.15">
      <c r="C105" s="57" t="s">
        <v>1006</v>
      </c>
      <c r="D105" s="58" t="s">
        <v>697</v>
      </c>
      <c r="E105" s="59">
        <v>1</v>
      </c>
      <c r="F105" s="59" t="s">
        <v>1007</v>
      </c>
      <c r="G105" s="60" t="s">
        <v>1008</v>
      </c>
    </row>
    <row r="106" spans="1:7" s="57" customFormat="1" ht="28" x14ac:dyDescent="0.15">
      <c r="A106" s="56" t="s">
        <v>1054</v>
      </c>
      <c r="B106" s="56" t="s">
        <v>1070</v>
      </c>
      <c r="C106" s="56" t="s">
        <v>1051</v>
      </c>
      <c r="D106" s="58" t="s">
        <v>692</v>
      </c>
      <c r="E106" s="59">
        <v>1</v>
      </c>
      <c r="F106" s="59" t="s">
        <v>1009</v>
      </c>
      <c r="G106" s="60" t="s">
        <v>1010</v>
      </c>
    </row>
    <row r="107" spans="1:7" s="57" customFormat="1" ht="14" x14ac:dyDescent="0.15">
      <c r="C107" s="56" t="s">
        <v>1051</v>
      </c>
      <c r="D107" s="58" t="s">
        <v>695</v>
      </c>
      <c r="E107" s="59">
        <v>1</v>
      </c>
      <c r="F107" s="59" t="s">
        <v>1009</v>
      </c>
      <c r="G107" s="60" t="s">
        <v>1010</v>
      </c>
    </row>
    <row r="108" spans="1:7" s="57" customFormat="1" ht="14" x14ac:dyDescent="0.15">
      <c r="C108" s="57" t="s">
        <v>1051</v>
      </c>
      <c r="D108" s="58" t="s">
        <v>695</v>
      </c>
      <c r="E108" s="59">
        <v>1</v>
      </c>
      <c r="F108" s="59" t="s">
        <v>1009</v>
      </c>
      <c r="G108" s="60" t="s">
        <v>1010</v>
      </c>
    </row>
    <row r="109" spans="1:7" s="57" customFormat="1" ht="14" x14ac:dyDescent="0.15">
      <c r="C109" s="57" t="s">
        <v>1051</v>
      </c>
      <c r="D109" s="58" t="s">
        <v>697</v>
      </c>
      <c r="E109" s="59">
        <v>1</v>
      </c>
      <c r="F109" s="59" t="s">
        <v>1009</v>
      </c>
      <c r="G109" s="60" t="s">
        <v>1010</v>
      </c>
    </row>
    <row r="110" spans="1:7" s="57" customFormat="1" ht="14" x14ac:dyDescent="0.15">
      <c r="B110" s="56" t="s">
        <v>1072</v>
      </c>
      <c r="C110" s="57" t="s">
        <v>1011</v>
      </c>
      <c r="D110" s="58" t="s">
        <v>697</v>
      </c>
      <c r="E110" s="59">
        <v>1</v>
      </c>
      <c r="F110" s="59" t="s">
        <v>1012</v>
      </c>
      <c r="G110" s="60" t="s">
        <v>1013</v>
      </c>
    </row>
    <row r="111" spans="1:7" s="57" customFormat="1" ht="28" x14ac:dyDescent="0.15">
      <c r="A111" s="56" t="s">
        <v>1054</v>
      </c>
      <c r="B111" s="56" t="s">
        <v>1071</v>
      </c>
      <c r="C111" s="57" t="s">
        <v>1052</v>
      </c>
      <c r="D111" s="58" t="s">
        <v>692</v>
      </c>
      <c r="E111" s="59">
        <v>1</v>
      </c>
      <c r="F111" s="59" t="s">
        <v>1015</v>
      </c>
      <c r="G111" s="60" t="s">
        <v>1016</v>
      </c>
    </row>
    <row r="112" spans="1:7" s="57" customFormat="1" ht="28" x14ac:dyDescent="0.15">
      <c r="A112" s="56" t="s">
        <v>1054</v>
      </c>
      <c r="B112" s="56"/>
      <c r="C112" s="57" t="s">
        <v>1052</v>
      </c>
      <c r="D112" s="58" t="s">
        <v>695</v>
      </c>
      <c r="E112" s="59">
        <v>1</v>
      </c>
      <c r="F112" s="59" t="s">
        <v>1015</v>
      </c>
      <c r="G112" s="60" t="s">
        <v>1016</v>
      </c>
    </row>
    <row r="113" spans="1:7" s="57" customFormat="1" ht="28" x14ac:dyDescent="0.15">
      <c r="C113" s="57" t="s">
        <v>1052</v>
      </c>
      <c r="D113" s="58" t="s">
        <v>697</v>
      </c>
      <c r="E113" s="59">
        <v>1</v>
      </c>
      <c r="F113" s="59" t="s">
        <v>1015</v>
      </c>
      <c r="G113" s="60" t="s">
        <v>1016</v>
      </c>
    </row>
    <row r="114" spans="1:7" s="57" customFormat="1" ht="28" x14ac:dyDescent="0.15">
      <c r="A114" s="56" t="s">
        <v>1054</v>
      </c>
      <c r="B114" s="56" t="s">
        <v>1070</v>
      </c>
      <c r="C114" s="57" t="s">
        <v>1021</v>
      </c>
      <c r="D114" s="58" t="s">
        <v>692</v>
      </c>
      <c r="E114" s="59">
        <v>1</v>
      </c>
      <c r="F114" s="59" t="s">
        <v>1017</v>
      </c>
      <c r="G114" s="60" t="s">
        <v>971</v>
      </c>
    </row>
    <row r="115" spans="1:7" s="57" customFormat="1" ht="28" x14ac:dyDescent="0.15">
      <c r="A115" s="56" t="s">
        <v>1054</v>
      </c>
      <c r="B115" s="56" t="s">
        <v>1070</v>
      </c>
      <c r="C115" s="57" t="s">
        <v>1021</v>
      </c>
      <c r="D115" s="58" t="s">
        <v>695</v>
      </c>
      <c r="E115" s="59">
        <v>1</v>
      </c>
      <c r="F115" s="59" t="s">
        <v>1017</v>
      </c>
      <c r="G115" s="60" t="s">
        <v>971</v>
      </c>
    </row>
    <row r="116" spans="1:7" s="57" customFormat="1" ht="28" x14ac:dyDescent="0.15">
      <c r="A116" s="56" t="s">
        <v>1054</v>
      </c>
      <c r="B116" s="56"/>
      <c r="C116" s="57" t="s">
        <v>1021</v>
      </c>
      <c r="D116" s="58" t="s">
        <v>697</v>
      </c>
      <c r="E116" s="59">
        <v>1</v>
      </c>
      <c r="F116" s="59" t="s">
        <v>1017</v>
      </c>
      <c r="G116" s="60" t="s">
        <v>971</v>
      </c>
    </row>
    <row r="117" spans="1:7" s="57" customFormat="1" ht="14" x14ac:dyDescent="0.15">
      <c r="A117" s="56" t="s">
        <v>1054</v>
      </c>
      <c r="B117" s="56"/>
      <c r="C117" s="57" t="s">
        <v>1019</v>
      </c>
      <c r="D117" s="58" t="s">
        <v>695</v>
      </c>
      <c r="E117" s="59">
        <v>1</v>
      </c>
      <c r="F117" s="59" t="s">
        <v>1018</v>
      </c>
      <c r="G117" s="60" t="s">
        <v>1014</v>
      </c>
    </row>
    <row r="118" spans="1:7" s="57" customFormat="1" ht="14" x14ac:dyDescent="0.15">
      <c r="A118" s="56" t="s">
        <v>1054</v>
      </c>
      <c r="B118" s="56"/>
      <c r="C118" s="56" t="s">
        <v>1019</v>
      </c>
      <c r="D118" s="58" t="s">
        <v>695</v>
      </c>
      <c r="E118" s="59">
        <v>1</v>
      </c>
      <c r="F118" s="59" t="s">
        <v>1018</v>
      </c>
      <c r="G118" s="60" t="s">
        <v>1014</v>
      </c>
    </row>
    <row r="119" spans="1:7" s="57" customFormat="1" ht="14" x14ac:dyDescent="0.15">
      <c r="C119" s="57" t="s">
        <v>1019</v>
      </c>
      <c r="D119" s="58" t="s">
        <v>695</v>
      </c>
      <c r="E119" s="59">
        <v>1</v>
      </c>
      <c r="F119" s="59" t="s">
        <v>1018</v>
      </c>
      <c r="G119" s="60" t="s">
        <v>1014</v>
      </c>
    </row>
    <row r="120" spans="1:7" x14ac:dyDescent="0.15">
      <c r="C120" s="51"/>
      <c r="D120" s="51"/>
      <c r="E120" s="51"/>
      <c r="F120" s="51"/>
    </row>
    <row r="121" spans="1:7" ht="18" x14ac:dyDescent="0.15">
      <c r="C121" s="52"/>
      <c r="D121" s="52"/>
    </row>
    <row r="122" spans="1:7" ht="18" x14ac:dyDescent="0.15">
      <c r="C122" s="52"/>
      <c r="D122" s="52"/>
    </row>
    <row r="123" spans="1:7" ht="18" x14ac:dyDescent="0.15">
      <c r="C123" s="52"/>
      <c r="D123" s="52"/>
    </row>
    <row r="124" spans="1:7" ht="18" x14ac:dyDescent="0.15">
      <c r="C124" s="52"/>
      <c r="D124" s="52"/>
    </row>
    <row r="125" spans="1:7" ht="18" x14ac:dyDescent="0.15">
      <c r="C125" s="52"/>
      <c r="D125" s="52"/>
    </row>
    <row r="126" spans="1:7" ht="16" x14ac:dyDescent="0.15">
      <c r="C126" s="53"/>
      <c r="D126" s="53"/>
    </row>
    <row r="127" spans="1:7" ht="18" x14ac:dyDescent="0.15">
      <c r="C127" s="54"/>
      <c r="D127" s="54"/>
    </row>
  </sheetData>
  <mergeCells count="2">
    <mergeCell ref="H2:H3"/>
    <mergeCell ref="I2:I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STOCK</vt:lpstr>
      <vt:lpstr>VENTAS</vt:lpstr>
      <vt:lpstr>Sheet3</vt:lpstr>
      <vt:lpstr>Sheet1</vt:lpstr>
      <vt:lpstr>FOTOS</vt:lpstr>
      <vt:lpstr>WHATAFORM</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2023-10-02T05:59:59Z</dcterms:created>
  <dcterms:modified xsi:type="dcterms:W3CDTF">2024-03-09T07:56:37Z</dcterms:modified>
</cp:coreProperties>
</file>